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rrierswier.sharepoint.com/projects/529_PoM_Tariffs/03. Working/2020_tariff_rebalancing/Models/Links broken/"/>
    </mc:Choice>
  </mc:AlternateContent>
  <xr:revisionPtr revIDLastSave="1" documentId="8_{0D98BCDA-56A1-485B-B70D-303FE3471158}" xr6:coauthVersionLast="45" xr6:coauthVersionMax="45" xr10:uidLastSave="{EC07F7FF-4D1F-457F-8683-1B174864A071}"/>
  <workbookProtection workbookAlgorithmName="SHA-512" workbookHashValue="+9mZJmFMGZ7eAAum634s9ErXOcq5Od5wCyklGxea0gXVapfj5bsce1vp26oIz4RARW7qsnAUx8JtXemU4HvZcw==" workbookSaltValue="dU+GClf+5XTHYIdiwiHEMA==" workbookSpinCount="100000" lockStructure="1"/>
  <bookViews>
    <workbookView xWindow="-120" yWindow="-120" windowWidth="29040" windowHeight="16440" tabRatio="874" activeTab="12" xr2:uid="{00000000-000D-0000-FFFF-FFFF00000000}"/>
  </bookViews>
  <sheets>
    <sheet name="Cover" sheetId="16" r:id="rId1"/>
    <sheet name="Contents" sheetId="3" r:id="rId2"/>
    <sheet name="Schematic" sheetId="22" r:id="rId3"/>
    <sheet name="Assumptions" sheetId="17" r:id="rId4"/>
    <sheet name="Allocators" sheetId="32" r:id="rId5"/>
    <sheet name="Cost Allocation Model" sheetId="4" r:id="rId6"/>
    <sheet name="Regulatory Model" sheetId="29" r:id="rId7"/>
    <sheet name="Mapping" sheetId="33" r:id="rId8"/>
    <sheet name="Capital Base" sheetId="28" r:id="rId9"/>
    <sheet name="Standalone Costs" sheetId="30" r:id="rId10"/>
    <sheet name="Avoidable Costs" sheetId="34" r:id="rId11"/>
    <sheet name="Revenue" sheetId="38" r:id="rId12"/>
    <sheet name="Compliance" sheetId="20" r:id="rId13"/>
    <sheet name="Checks" sheetId="21" r:id="rId14"/>
  </sheets>
  <externalReferences>
    <externalReference r:id="rId15"/>
    <externalReference r:id="rId16"/>
    <externalReference r:id="rId17"/>
  </externalReferences>
  <definedNames>
    <definedName name="__FDS_HYPERLINK_TOGGLE_STATE__" hidden="1">"ON"</definedName>
    <definedName name="__FDS_UNIQUE_RANGE_ID_GENERATOR_COUNTER" hidden="1">1</definedName>
    <definedName name="__FDS_USED_FOR_REUSING_RANGE_IDS_RECYCLE" localSheetId="4" hidden="1">{28}</definedName>
    <definedName name="__FDS_USED_FOR_REUSING_RANGE_IDS_RECYCLE" localSheetId="3" hidden="1">{28}</definedName>
    <definedName name="__FDS_USED_FOR_REUSING_RANGE_IDS_RECYCLE" localSheetId="10" hidden="1">{28}</definedName>
    <definedName name="__FDS_USED_FOR_REUSING_RANGE_IDS_RECYCLE" localSheetId="8" hidden="1">{28}</definedName>
    <definedName name="__FDS_USED_FOR_REUSING_RANGE_IDS_RECYCLE" localSheetId="13" hidden="1">{28}</definedName>
    <definedName name="__FDS_USED_FOR_REUSING_RANGE_IDS_RECYCLE" localSheetId="12" hidden="1">{28}</definedName>
    <definedName name="__FDS_USED_FOR_REUSING_RANGE_IDS_RECYCLE" localSheetId="1" hidden="1">{28}</definedName>
    <definedName name="__FDS_USED_FOR_REUSING_RANGE_IDS_RECYCLE" localSheetId="5" hidden="1">{28}</definedName>
    <definedName name="__FDS_USED_FOR_REUSING_RANGE_IDS_RECYCLE" localSheetId="7" hidden="1">{28}</definedName>
    <definedName name="__FDS_USED_FOR_REUSING_RANGE_IDS_RECYCLE" localSheetId="6" hidden="1">{28}</definedName>
    <definedName name="__FDS_USED_FOR_REUSING_RANGE_IDS_RECYCLE" localSheetId="11" hidden="1">{28}</definedName>
    <definedName name="__FDS_USED_FOR_REUSING_RANGE_IDS_RECYCLE" localSheetId="2" hidden="1">{28}</definedName>
    <definedName name="__FDS_USED_FOR_REUSING_RANGE_IDS_RECYCLE" localSheetId="9" hidden="1">{28}</definedName>
    <definedName name="__FDS_USED_FOR_REUSING_RANGE_IDS_RECYCLE" hidden="1">{28}</definedName>
    <definedName name="__IntlFixup" hidden="1">TRUE</definedName>
    <definedName name="_1__123Graph_ADIAGRAMM_3" hidden="1">[1]Graphdata!$B$3:$E$3</definedName>
    <definedName name="_1__FDSAUDITLINK__" localSheetId="4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3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0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8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3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2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5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7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6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2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9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0__123Graph_DDIAGRAMM_3" hidden="1">[1]Graphdata!$B$8:$E$8</definedName>
    <definedName name="_11__123Graph_DDIAGRAMM_4" hidden="1">[1]Graphdata!$B$26:$B$26</definedName>
    <definedName name="_12__123Graph_DDIAGRAMM_6" hidden="1">[1]Graphdata!$B$63:$B$63</definedName>
    <definedName name="_13__123Graph_EDIAGRAMM_3" hidden="1">[1]Graphdata!$B$9:$F$9</definedName>
    <definedName name="_14__123Graph_EDIAGRAMM_4" hidden="1">[1]Graphdata!$B$27:$B$27</definedName>
    <definedName name="_15__123Graph_FDIAGRAMM_3" hidden="1">[1]Graphdata!$B$11:$F$11</definedName>
    <definedName name="_16__123Graph_FDIAGRAMM_4" hidden="1">[1]Graphdata!$B$28:$B$28</definedName>
    <definedName name="_17__123Graph_XDIAGRAMM_3" hidden="1">[1]Graphdata!$B$2:$E$2</definedName>
    <definedName name="_18__FDSAUDITLINK__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2__123Graph_ADIAGRAMM_4" hidden="1">[1]Graphdata!$B$21:$B$21</definedName>
    <definedName name="_22__FDSAUDITLINK__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3__123Graph_ADIAGRAMM_6" hidden="1">[1]Graphdata!$B$60:$B$60</definedName>
    <definedName name="_4__123Graph_BDIAGRAMM_3" hidden="1">[1]Graphdata!$B$6:$E$6</definedName>
    <definedName name="_5__123Graph_BDIAGRAMM_4" hidden="1">[1]Graphdata!$B$22:$B$22</definedName>
    <definedName name="_6__123Graph_BDIAGRAMM_6" hidden="1">[1]Graphdata!$B$61:$B$61</definedName>
    <definedName name="_7__123Graph_CDIAGRAMM_3" hidden="1">[1]Graphdata!$B$7:$E$7</definedName>
    <definedName name="_8__123Graph_CDIAGRAMM_4" hidden="1">[1]Graphdata!$B$24:$B$24</definedName>
    <definedName name="_8__FDSAUDITLINK__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9__123Graph_CDIAGRAMM_6" hidden="1">[1]Graphdata!$B$62:$B$62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_1" hidden="1">TRUE</definedName>
    <definedName name="_AtRisk_SimSetting_LiveUpdatePeriod" hidden="1">-1</definedName>
    <definedName name="_AtRisk_SimSetting_RandomNumberGenerator" hidden="1">0</definedName>
    <definedName name="_AtRisk_SimSetting_RandomNumberGenerator_1" hidden="1">7</definedName>
    <definedName name="_AtRisk_SimSetting_ReportsList" hidden="1">0</definedName>
    <definedName name="_AtRisk_SimSetting_SimName001" hidden="1">"Central"</definedName>
    <definedName name="_AtRisk_SimSetting_SimName002" hidden="1">"Discount rate 10%"</definedName>
    <definedName name="_AtRisk_SimSetting_SimName003" hidden="1">"Discount rate 18%"</definedName>
    <definedName name="_AtRisk_SimSetting_SimName004" hidden="1">"Electricity price - rising"</definedName>
    <definedName name="_AtRisk_SimSetting_SimName005" hidden="1">"Diesel price - low"</definedName>
    <definedName name="_AtRisk_SimSetting_SimName006" hidden="1">"Diesel price - high"</definedName>
    <definedName name="_AtRisk_SimSetting_SimName007" hidden="1">"ECP Braking"</definedName>
    <definedName name="_AtRisk_SimSetting_SimNameCount" hidden="1">7</definedName>
    <definedName name="_AtRisk_SimSetting_SimNameCount_1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Behavior_1" hidden="1">1</definedName>
    <definedName name="_AtRisk_SimSetting_StdRecalcWithoutRiskStatic" hidden="1">0</definedName>
    <definedName name="_AtRisk_SimSetting_StdRecalcWithoutRiskStaticPercentile" hidden="1">0.5</definedName>
    <definedName name="_order_1" hidden="1">0</definedName>
    <definedName name="_Order1" hidden="1">255</definedName>
    <definedName name="_order12" hidden="1">0</definedName>
    <definedName name="_Order2" hidden="1">0</definedName>
    <definedName name="_Regression_Int" hidden="1">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"C:\FAME\famework\elyval.mdb"</definedName>
    <definedName name="Actual_End_Year">Assumptions!$E$22</definedName>
    <definedName name="Actual_Start_Year">Assumptions!$E$21</definedName>
    <definedName name="Annualisation_Years">Assumptions!$E$30</definedName>
    <definedName name="anscount" hidden="1">1</definedName>
    <definedName name="AS2DocOpenMode" hidden="1">"AS2DocumentEdit"</definedName>
    <definedName name="Asset_Classes">'Regulatory Model'!$B$29:$B$48</definedName>
    <definedName name="Avoidable_by_Bundle">'Avoidable Costs'!$G$71:$BC$77</definedName>
    <definedName name="Base_Year">Assumptions!$E$12</definedName>
    <definedName name="Base_Year_End_Date">Assumptions!$E$14</definedName>
    <definedName name="Base_Year_Start_Date">Assumptions!$E$13</definedName>
    <definedName name="Capital_Base_Opening">'Regulatory Model'!$G$29:$G$48</definedName>
    <definedName name="CBWorkbookPriority" hidden="1">-1264563189</definedName>
    <definedName name="ChecksResult" hidden="1">[2]Check_C!$B$8</definedName>
    <definedName name="Compliance_Year">Compliance!$E$11</definedName>
    <definedName name="Depn_Method_1">'Regulatory Model'!$I$84</definedName>
    <definedName name="Depn_Method_2">'Regulatory Model'!$I$113</definedName>
    <definedName name="Depn_Methods">Assumptions!$E$26:$E$27</definedName>
    <definedName name="Depn_Profile">Assumptions!$F$25</definedName>
    <definedName name="Display_Year_End">Assumptions!$E$18</definedName>
    <definedName name="Display_Year_Start">Assumptions!$E$17</definedName>
    <definedName name="Error_Message">Checks!$B$8</definedName>
    <definedName name="ev.Calculation" hidden="1">-4135</definedName>
    <definedName name="ev.Initialized" hidden="1">FALSE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localSheetId="4" hidden="1">{"'Breakup 01 Euro'!$A$3:$I$30"}</definedName>
    <definedName name="HTML_Control" localSheetId="3" hidden="1">{"'Breakup 01 Euro'!$A$3:$I$30"}</definedName>
    <definedName name="HTML_Control" localSheetId="10" hidden="1">{"'Breakup 01 Euro'!$A$3:$I$30"}</definedName>
    <definedName name="HTML_Control" localSheetId="8" hidden="1">{"'Breakup 01 Euro'!$A$3:$I$30"}</definedName>
    <definedName name="HTML_Control" localSheetId="13" hidden="1">{"'Breakup 01 Euro'!$A$3:$I$30"}</definedName>
    <definedName name="HTML_Control" localSheetId="12" hidden="1">{"'Breakup 01 Euro'!$A$3:$I$30"}</definedName>
    <definedName name="HTML_Control" localSheetId="1" hidden="1">{"'Breakup 01 Euro'!$A$3:$I$30"}</definedName>
    <definedName name="HTML_Control" localSheetId="5" hidden="1">{"'Breakup 01 Euro'!$A$3:$I$30"}</definedName>
    <definedName name="HTML_Control" localSheetId="7" hidden="1">{"'Breakup 01 Euro'!$A$3:$I$30"}</definedName>
    <definedName name="HTML_Control" localSheetId="6" hidden="1">{"'Breakup 01 Euro'!$A$3:$I$30"}</definedName>
    <definedName name="HTML_Control" localSheetId="11" hidden="1">{"'Breakup 01 Euro'!$A$3:$I$30"}</definedName>
    <definedName name="HTML_Control" localSheetId="2" hidden="1">{"'Breakup 01 Euro'!$A$3:$I$30"}</definedName>
    <definedName name="HTML_Control" localSheetId="9" hidden="1">{"'Breakup 01 Euro'!$A$3:$I$30"}</definedName>
    <definedName name="HTML_Control" hidden="1">{"'Breakup 01 Euro'!$A$3:$I$30"}</definedName>
    <definedName name="HTML_Description" hidden="1">""</definedName>
    <definedName name="HTML_Email" hidden="1">""</definedName>
    <definedName name="HTML_Header" hidden="1">"Breakup 01 Euro"</definedName>
    <definedName name="HTML_LastUpdate" hidden="1">"27/02/2001"</definedName>
    <definedName name="HTML_LineAfter" hidden="1">FALSE</definedName>
    <definedName name="HTML_LineBefore" hidden="1">FALSE</definedName>
    <definedName name="HTML_Name" hidden="1">"jonasa"</definedName>
    <definedName name="HTML_OBDlg2" hidden="1">TRUE</definedName>
    <definedName name="HTML_OBDlg4" hidden="1">TRUE</definedName>
    <definedName name="HTML_OS" hidden="1">0</definedName>
    <definedName name="HTML_PathFile" hidden="1">"L:\AUTOS\XLDATA\Jonas\other\DCX_Sop.htm"</definedName>
    <definedName name="HTML_Title" hidden="1">"DAIC-INC"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"EBIT_10K"</definedName>
    <definedName name="IQ_EBIT_10Q" hidden="1">"EBIT_10Q"</definedName>
    <definedName name="IQ_EBIT_10Q1" hidden="1">"EBIT_10Q1"</definedName>
    <definedName name="IQ_EBIT_GROWTH_1" hidden="1">"IQ_EBIT_GROWTH_1"</definedName>
    <definedName name="IQ_EBIT_GROWTH_2" hidden="1">"IQ_EBIT_GROWTH_2"</definedName>
    <definedName name="IQ_EBITDA_10K" hidden="1">"EBITDA_10K"</definedName>
    <definedName name="IQ_EBITDA_10Q" hidden="1">"EBITDA_10Q"</definedName>
    <definedName name="IQ_EBITDA_10Q1" hidden="1">"EBITDA_10Q1"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EST_1" hidden="1">"IQ_EPS_EST_1"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PRIMARY" hidden="1">"c2232"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"02/27/2017 00:50:32"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ColHidden" hidden="1">FALSE</definedName>
    <definedName name="IsLTMColHidden" hidden="1">FALSE</definedName>
    <definedName name="K2_WBEVMODE" hidden="1">-1</definedName>
    <definedName name="limcount" hidden="1">1</definedName>
    <definedName name="M_PlaceofPath" hidden="1">"F:\CMOTZ\excel\ati\ATI_VDF.XLS"</definedName>
    <definedName name="Million">Assumptions!$E$33</definedName>
    <definedName name="Model_Name">Cover!$A$2</definedName>
    <definedName name="ModelName" hidden="1">[2]Input_A!$D$17</definedName>
    <definedName name="Pal_Workbook_GUID" hidden="1">"FQR77CMK7EH6QQBPIV24IDD9"</definedName>
    <definedName name="Pal_Workbook_GUID_1" hidden="1">"UCE9NHZ3N6R6SKQCFGDBFQC4"</definedName>
    <definedName name="PUB_UserID" hidden="1">"MAYERX"</definedName>
    <definedName name="Revenue">'Regulatory Model'!$G$215:$BD$215</definedName>
    <definedName name="Revenue_by_Bundle">Revenue!$G$21:$BC$28</definedName>
    <definedName name="Revenue_by_Service">'Regulatory Model'!$G$154:$BD$213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Iterations_1" hidden="1">500</definedName>
    <definedName name="RiskNumSimulations" hidden="1">7</definedName>
    <definedName name="RiskNumSimulations_1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amplingType_1" hidden="1">2</definedName>
    <definedName name="RiskStandardRecalc" hidden="1">1</definedName>
    <definedName name="RiskStandardRecalc_1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FixedSeed_1" hidden="1">FALSE</definedName>
    <definedName name="RiskUseMultipleCPUs" hidden="1">TRUE</definedName>
    <definedName name="rter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SABEXrevision2" hidden="1">231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APEXrevision3" hidden="1">231</definedName>
    <definedName name="sapexrevision4" hidden="1">4</definedName>
    <definedName name="sapexwbid4" hidden="1">"3N5E41CVNKXCIZ2S8I4UWT2K0"</definedName>
    <definedName name="SDet_TagList" hidden="1">""</definedName>
    <definedName name="sencount" hidden="1">1</definedName>
    <definedName name="Sht" hidden="1">[2]Input_A!$D$93</definedName>
    <definedName name="ShtRef" hidden="1">[2]Input_A!$D$96</definedName>
    <definedName name="solver_adj" localSheetId="4" hidden="1">Allocators!#REF!</definedName>
    <definedName name="solver_adj" localSheetId="3" hidden="1">Assumptions!#REF!</definedName>
    <definedName name="solver_adj" localSheetId="10" hidden="1">'Avoidable Costs'!#REF!</definedName>
    <definedName name="solver_adj" localSheetId="8" hidden="1">'Capital Base'!#REF!</definedName>
    <definedName name="solver_adj" localSheetId="12" hidden="1">Compliance!#REF!</definedName>
    <definedName name="solver_adj" localSheetId="5" hidden="1">'Cost Allocation Model'!#REF!</definedName>
    <definedName name="solver_adj" localSheetId="7" hidden="1">Mapping!#REF!</definedName>
    <definedName name="solver_adj" localSheetId="6" hidden="1">'Regulatory Model'!#REF!</definedName>
    <definedName name="solver_adj" localSheetId="11" hidden="1">Revenue!#REF!</definedName>
    <definedName name="solver_adj" localSheetId="9" hidden="1">'Standalone Costs'!#REF!</definedName>
    <definedName name="solver_cvg" localSheetId="4" hidden="1">0.000001</definedName>
    <definedName name="solver_cvg" localSheetId="3" hidden="1">0.000001</definedName>
    <definedName name="solver_cvg" localSheetId="10" hidden="1">0.000001</definedName>
    <definedName name="solver_cvg" localSheetId="8" hidden="1">0.000001</definedName>
    <definedName name="solver_cvg" localSheetId="12" hidden="1">0.000001</definedName>
    <definedName name="solver_cvg" localSheetId="5" hidden="1">0.000001</definedName>
    <definedName name="solver_cvg" localSheetId="7" hidden="1">0.000001</definedName>
    <definedName name="solver_cvg" localSheetId="6" hidden="1">0.000001</definedName>
    <definedName name="solver_cvg" localSheetId="11" hidden="1">0.000001</definedName>
    <definedName name="solver_cvg" localSheetId="9" hidden="1">0.000001</definedName>
    <definedName name="solver_drv" localSheetId="4" hidden="1">2</definedName>
    <definedName name="solver_drv" localSheetId="3" hidden="1">2</definedName>
    <definedName name="solver_drv" localSheetId="10" hidden="1">2</definedName>
    <definedName name="solver_drv" localSheetId="8" hidden="1">2</definedName>
    <definedName name="solver_drv" localSheetId="12" hidden="1">2</definedName>
    <definedName name="solver_drv" localSheetId="5" hidden="1">2</definedName>
    <definedName name="solver_drv" localSheetId="7" hidden="1">2</definedName>
    <definedName name="solver_drv" localSheetId="6" hidden="1">2</definedName>
    <definedName name="solver_drv" localSheetId="11" hidden="1">2</definedName>
    <definedName name="solver_drv" localSheetId="9" hidden="1">2</definedName>
    <definedName name="solver_drv" hidden="1">1</definedName>
    <definedName name="solver_eng" localSheetId="4" hidden="1">1</definedName>
    <definedName name="solver_eng" localSheetId="3" hidden="1">1</definedName>
    <definedName name="solver_eng" localSheetId="10" hidden="1">1</definedName>
    <definedName name="solver_eng" localSheetId="8" hidden="1">1</definedName>
    <definedName name="solver_eng" localSheetId="12" hidden="1">1</definedName>
    <definedName name="solver_eng" localSheetId="5" hidden="1">1</definedName>
    <definedName name="solver_eng" localSheetId="7" hidden="1">1</definedName>
    <definedName name="solver_eng" localSheetId="6" hidden="1">1</definedName>
    <definedName name="solver_eng" localSheetId="11" hidden="1">1</definedName>
    <definedName name="solver_eng" localSheetId="9" hidden="1">1</definedName>
    <definedName name="solver_est" localSheetId="4" hidden="1">1</definedName>
    <definedName name="solver_est" localSheetId="3" hidden="1">1</definedName>
    <definedName name="solver_est" localSheetId="10" hidden="1">1</definedName>
    <definedName name="solver_est" localSheetId="8" hidden="1">1</definedName>
    <definedName name="solver_est" localSheetId="12" hidden="1">1</definedName>
    <definedName name="solver_est" localSheetId="5" hidden="1">1</definedName>
    <definedName name="solver_est" localSheetId="7" hidden="1">1</definedName>
    <definedName name="solver_est" localSheetId="6" hidden="1">1</definedName>
    <definedName name="solver_est" localSheetId="11" hidden="1">1</definedName>
    <definedName name="solver_est" localSheetId="9" hidden="1">1</definedName>
    <definedName name="solver_est" hidden="1">1</definedName>
    <definedName name="solver_itr" localSheetId="4" hidden="1">35</definedName>
    <definedName name="solver_itr" localSheetId="3" hidden="1">35</definedName>
    <definedName name="solver_itr" localSheetId="10" hidden="1">35</definedName>
    <definedName name="solver_itr" localSheetId="8" hidden="1">35</definedName>
    <definedName name="solver_itr" localSheetId="12" hidden="1">35</definedName>
    <definedName name="solver_itr" localSheetId="5" hidden="1">35</definedName>
    <definedName name="solver_itr" localSheetId="7" hidden="1">35</definedName>
    <definedName name="solver_itr" localSheetId="6" hidden="1">35</definedName>
    <definedName name="solver_itr" localSheetId="11" hidden="1">35</definedName>
    <definedName name="solver_itr" localSheetId="9" hidden="1">35</definedName>
    <definedName name="solver_itr" hidden="1">100</definedName>
    <definedName name="solver_lhs1" localSheetId="4" hidden="1">Allocators!#REF!</definedName>
    <definedName name="solver_lhs1" localSheetId="3" hidden="1">Assumptions!#REF!</definedName>
    <definedName name="solver_lhs1" localSheetId="10" hidden="1">'Avoidable Costs'!#REF!</definedName>
    <definedName name="solver_lhs1" localSheetId="8" hidden="1">'Capital Base'!#REF!</definedName>
    <definedName name="solver_lhs1" localSheetId="12" hidden="1">Compliance!#REF!</definedName>
    <definedName name="solver_lhs1" localSheetId="5" hidden="1">'Cost Allocation Model'!#REF!</definedName>
    <definedName name="solver_lhs1" localSheetId="7" hidden="1">Mapping!#REF!</definedName>
    <definedName name="solver_lhs1" localSheetId="6" hidden="1">'Regulatory Model'!#REF!</definedName>
    <definedName name="solver_lhs1" localSheetId="11" hidden="1">Revenue!#REF!</definedName>
    <definedName name="solver_lhs1" localSheetId="9" hidden="1">'Standalone Costs'!#REF!</definedName>
    <definedName name="solver_lhs2" localSheetId="4" hidden="1">Allocators!#REF!</definedName>
    <definedName name="solver_lhs2" localSheetId="3" hidden="1">Assumptions!#REF!</definedName>
    <definedName name="solver_lhs2" localSheetId="10" hidden="1">'Avoidable Costs'!#REF!</definedName>
    <definedName name="solver_lhs2" localSheetId="8" hidden="1">'Capital Base'!#REF!</definedName>
    <definedName name="solver_lhs2" localSheetId="12" hidden="1">Compliance!#REF!</definedName>
    <definedName name="solver_lhs2" localSheetId="5" hidden="1">'Cost Allocation Model'!#REF!</definedName>
    <definedName name="solver_lhs2" localSheetId="7" hidden="1">Mapping!#REF!</definedName>
    <definedName name="solver_lhs2" localSheetId="6" hidden="1">'Regulatory Model'!#REF!</definedName>
    <definedName name="solver_lhs2" localSheetId="11" hidden="1">Revenue!#REF!</definedName>
    <definedName name="solver_lhs2" localSheetId="9" hidden="1">'Standalone Costs'!#REF!</definedName>
    <definedName name="solver_lhs3" localSheetId="4" hidden="1">Allocators!#REF!</definedName>
    <definedName name="solver_lhs3" localSheetId="3" hidden="1">Assumptions!#REF!</definedName>
    <definedName name="solver_lhs3" localSheetId="10" hidden="1">'Avoidable Costs'!#REF!</definedName>
    <definedName name="solver_lhs3" localSheetId="8" hidden="1">'Capital Base'!#REF!</definedName>
    <definedName name="solver_lhs3" localSheetId="12" hidden="1">Compliance!#REF!</definedName>
    <definedName name="solver_lhs3" localSheetId="5" hidden="1">'Cost Allocation Model'!#REF!</definedName>
    <definedName name="solver_lhs3" localSheetId="7" hidden="1">Mapping!#REF!</definedName>
    <definedName name="solver_lhs3" localSheetId="6" hidden="1">'Regulatory Model'!#REF!</definedName>
    <definedName name="solver_lhs3" localSheetId="11" hidden="1">Revenue!#REF!</definedName>
    <definedName name="solver_lhs3" localSheetId="9" hidden="1">'Standalone Costs'!#REF!</definedName>
    <definedName name="solver_lhs4" localSheetId="4" hidden="1">Allocators!#REF!</definedName>
    <definedName name="solver_lhs4" localSheetId="3" hidden="1">Assumptions!#REF!</definedName>
    <definedName name="solver_lhs4" localSheetId="10" hidden="1">'Avoidable Costs'!#REF!</definedName>
    <definedName name="solver_lhs4" localSheetId="8" hidden="1">'Capital Base'!#REF!</definedName>
    <definedName name="solver_lhs4" localSheetId="12" hidden="1">Compliance!#REF!</definedName>
    <definedName name="solver_lhs4" localSheetId="5" hidden="1">'Cost Allocation Model'!#REF!</definedName>
    <definedName name="solver_lhs4" localSheetId="7" hidden="1">Mapping!#REF!</definedName>
    <definedName name="solver_lhs4" localSheetId="6" hidden="1">'Regulatory Model'!#REF!</definedName>
    <definedName name="solver_lhs4" localSheetId="11" hidden="1">Revenue!#REF!</definedName>
    <definedName name="solver_lhs4" localSheetId="9" hidden="1">'Standalone Costs'!#REF!</definedName>
    <definedName name="solver_lhs5" localSheetId="4" hidden="1">Allocators!#REF!</definedName>
    <definedName name="solver_lhs5" localSheetId="3" hidden="1">Assumptions!#REF!</definedName>
    <definedName name="solver_lhs5" localSheetId="10" hidden="1">'Avoidable Costs'!#REF!</definedName>
    <definedName name="solver_lhs5" localSheetId="8" hidden="1">'Capital Base'!#REF!</definedName>
    <definedName name="solver_lhs5" localSheetId="12" hidden="1">Compliance!#REF!</definedName>
    <definedName name="solver_lhs5" localSheetId="5" hidden="1">'Cost Allocation Model'!#REF!</definedName>
    <definedName name="solver_lhs5" localSheetId="7" hidden="1">Mapping!#REF!</definedName>
    <definedName name="solver_lhs5" localSheetId="6" hidden="1">'Regulatory Model'!#REF!</definedName>
    <definedName name="solver_lhs5" localSheetId="11" hidden="1">Revenue!#REF!</definedName>
    <definedName name="solver_lhs5" localSheetId="9" hidden="1">'Standalone Costs'!#REF!</definedName>
    <definedName name="solver_lin" hidden="1">0</definedName>
    <definedName name="solver_mip" localSheetId="4" hidden="1">30</definedName>
    <definedName name="solver_mip" localSheetId="3" hidden="1">30</definedName>
    <definedName name="solver_mip" localSheetId="10" hidden="1">30</definedName>
    <definedName name="solver_mip" localSheetId="8" hidden="1">30</definedName>
    <definedName name="solver_mip" localSheetId="12" hidden="1">30</definedName>
    <definedName name="solver_mip" localSheetId="5" hidden="1">30</definedName>
    <definedName name="solver_mip" localSheetId="7" hidden="1">30</definedName>
    <definedName name="solver_mip" localSheetId="6" hidden="1">30</definedName>
    <definedName name="solver_mip" localSheetId="11" hidden="1">30</definedName>
    <definedName name="solver_mip" localSheetId="9" hidden="1">30</definedName>
    <definedName name="solver_mni" localSheetId="4" hidden="1">30</definedName>
    <definedName name="solver_mni" localSheetId="3" hidden="1">30</definedName>
    <definedName name="solver_mni" localSheetId="10" hidden="1">30</definedName>
    <definedName name="solver_mni" localSheetId="8" hidden="1">30</definedName>
    <definedName name="solver_mni" localSheetId="12" hidden="1">30</definedName>
    <definedName name="solver_mni" localSheetId="5" hidden="1">30</definedName>
    <definedName name="solver_mni" localSheetId="7" hidden="1">30</definedName>
    <definedName name="solver_mni" localSheetId="6" hidden="1">30</definedName>
    <definedName name="solver_mni" localSheetId="11" hidden="1">30</definedName>
    <definedName name="solver_mni" localSheetId="9" hidden="1">30</definedName>
    <definedName name="solver_mrt" localSheetId="4" hidden="1">0.075</definedName>
    <definedName name="solver_mrt" localSheetId="3" hidden="1">0.075</definedName>
    <definedName name="solver_mrt" localSheetId="10" hidden="1">0.075</definedName>
    <definedName name="solver_mrt" localSheetId="8" hidden="1">0.075</definedName>
    <definedName name="solver_mrt" localSheetId="12" hidden="1">0.075</definedName>
    <definedName name="solver_mrt" localSheetId="5" hidden="1">0.075</definedName>
    <definedName name="solver_mrt" localSheetId="7" hidden="1">0.075</definedName>
    <definedName name="solver_mrt" localSheetId="6" hidden="1">0.075</definedName>
    <definedName name="solver_mrt" localSheetId="11" hidden="1">0.075</definedName>
    <definedName name="solver_mrt" localSheetId="9" hidden="1">0.075</definedName>
    <definedName name="solver_msl" localSheetId="4" hidden="1">2</definedName>
    <definedName name="solver_msl" localSheetId="3" hidden="1">2</definedName>
    <definedName name="solver_msl" localSheetId="10" hidden="1">2</definedName>
    <definedName name="solver_msl" localSheetId="8" hidden="1">2</definedName>
    <definedName name="solver_msl" localSheetId="12" hidden="1">2</definedName>
    <definedName name="solver_msl" localSheetId="5" hidden="1">2</definedName>
    <definedName name="solver_msl" localSheetId="7" hidden="1">2</definedName>
    <definedName name="solver_msl" localSheetId="6" hidden="1">2</definedName>
    <definedName name="solver_msl" localSheetId="11" hidden="1">2</definedName>
    <definedName name="solver_msl" localSheetId="9" hidden="1">2</definedName>
    <definedName name="solver_neg" localSheetId="4" hidden="1">1</definedName>
    <definedName name="solver_neg" localSheetId="3" hidden="1">1</definedName>
    <definedName name="solver_neg" localSheetId="10" hidden="1">1</definedName>
    <definedName name="solver_neg" localSheetId="8" hidden="1">1</definedName>
    <definedName name="solver_neg" localSheetId="12" hidden="1">1</definedName>
    <definedName name="solver_neg" localSheetId="5" hidden="1">1</definedName>
    <definedName name="solver_neg" localSheetId="7" hidden="1">1</definedName>
    <definedName name="solver_neg" localSheetId="6" hidden="1">1</definedName>
    <definedName name="solver_neg" localSheetId="11" hidden="1">1</definedName>
    <definedName name="solver_neg" localSheetId="9" hidden="1">1</definedName>
    <definedName name="solver_nod" localSheetId="4" hidden="1">15</definedName>
    <definedName name="solver_nod" localSheetId="3" hidden="1">15</definedName>
    <definedName name="solver_nod" localSheetId="10" hidden="1">15</definedName>
    <definedName name="solver_nod" localSheetId="8" hidden="1">15</definedName>
    <definedName name="solver_nod" localSheetId="12" hidden="1">15</definedName>
    <definedName name="solver_nod" localSheetId="5" hidden="1">15</definedName>
    <definedName name="solver_nod" localSheetId="7" hidden="1">15</definedName>
    <definedName name="solver_nod" localSheetId="6" hidden="1">15</definedName>
    <definedName name="solver_nod" localSheetId="11" hidden="1">15</definedName>
    <definedName name="solver_nod" localSheetId="9" hidden="1">15</definedName>
    <definedName name="solver_num" localSheetId="4" hidden="1">5</definedName>
    <definedName name="solver_num" localSheetId="3" hidden="1">5</definedName>
    <definedName name="solver_num" localSheetId="10" hidden="1">5</definedName>
    <definedName name="solver_num" localSheetId="8" hidden="1">5</definedName>
    <definedName name="solver_num" localSheetId="12" hidden="1">5</definedName>
    <definedName name="solver_num" localSheetId="5" hidden="1">5</definedName>
    <definedName name="solver_num" localSheetId="7" hidden="1">5</definedName>
    <definedName name="solver_num" localSheetId="6" hidden="1">5</definedName>
    <definedName name="solver_num" localSheetId="11" hidden="1">5</definedName>
    <definedName name="solver_num" localSheetId="9" hidden="1">5</definedName>
    <definedName name="solver_num" hidden="1">6</definedName>
    <definedName name="solver_nwt" localSheetId="4" hidden="1">1</definedName>
    <definedName name="solver_nwt" localSheetId="3" hidden="1">1</definedName>
    <definedName name="solver_nwt" localSheetId="10" hidden="1">1</definedName>
    <definedName name="solver_nwt" localSheetId="8" hidden="1">1</definedName>
    <definedName name="solver_nwt" localSheetId="12" hidden="1">1</definedName>
    <definedName name="solver_nwt" localSheetId="5" hidden="1">1</definedName>
    <definedName name="solver_nwt" localSheetId="7" hidden="1">1</definedName>
    <definedName name="solver_nwt" localSheetId="6" hidden="1">1</definedName>
    <definedName name="solver_nwt" localSheetId="11" hidden="1">1</definedName>
    <definedName name="solver_nwt" localSheetId="9" hidden="1">1</definedName>
    <definedName name="solver_nwt" hidden="1">1</definedName>
    <definedName name="solver_opt" localSheetId="4" hidden="1">Allocators!#REF!</definedName>
    <definedName name="solver_opt" localSheetId="3" hidden="1">Assumptions!#REF!</definedName>
    <definedName name="solver_opt" localSheetId="10" hidden="1">'Avoidable Costs'!#REF!</definedName>
    <definedName name="solver_opt" localSheetId="8" hidden="1">'Capital Base'!#REF!</definedName>
    <definedName name="solver_opt" localSheetId="12" hidden="1">Compliance!#REF!</definedName>
    <definedName name="solver_opt" localSheetId="5" hidden="1">'Cost Allocation Model'!#REF!</definedName>
    <definedName name="solver_opt" localSheetId="7" hidden="1">Mapping!#REF!</definedName>
    <definedName name="solver_opt" localSheetId="6" hidden="1">'Regulatory Model'!#REF!</definedName>
    <definedName name="solver_opt" localSheetId="11" hidden="1">Revenue!#REF!</definedName>
    <definedName name="solver_opt" localSheetId="9" hidden="1">'Standalone Costs'!#REF!</definedName>
    <definedName name="solver_pre" localSheetId="4" hidden="1">0.000001</definedName>
    <definedName name="solver_pre" localSheetId="3" hidden="1">0.000001</definedName>
    <definedName name="solver_pre" localSheetId="10" hidden="1">0.000001</definedName>
    <definedName name="solver_pre" localSheetId="8" hidden="1">0.000001</definedName>
    <definedName name="solver_pre" localSheetId="12" hidden="1">0.000001</definedName>
    <definedName name="solver_pre" localSheetId="5" hidden="1">0.000001</definedName>
    <definedName name="solver_pre" localSheetId="7" hidden="1">0.000001</definedName>
    <definedName name="solver_pre" localSheetId="6" hidden="1">0.000001</definedName>
    <definedName name="solver_pre" localSheetId="11" hidden="1">0.000001</definedName>
    <definedName name="solver_pre" localSheetId="9" hidden="1">0.000001</definedName>
    <definedName name="solver_pre" hidden="1">0.000001</definedName>
    <definedName name="solver_rbv" localSheetId="4" hidden="1">2</definedName>
    <definedName name="solver_rbv" localSheetId="3" hidden="1">2</definedName>
    <definedName name="solver_rbv" localSheetId="10" hidden="1">2</definedName>
    <definedName name="solver_rbv" localSheetId="8" hidden="1">2</definedName>
    <definedName name="solver_rbv" localSheetId="12" hidden="1">2</definedName>
    <definedName name="solver_rbv" localSheetId="5" hidden="1">2</definedName>
    <definedName name="solver_rbv" localSheetId="7" hidden="1">2</definedName>
    <definedName name="solver_rbv" localSheetId="6" hidden="1">2</definedName>
    <definedName name="solver_rbv" localSheetId="11" hidden="1">2</definedName>
    <definedName name="solver_rbv" localSheetId="9" hidden="1">2</definedName>
    <definedName name="solver_rel1" localSheetId="4" hidden="1">2</definedName>
    <definedName name="solver_rel1" localSheetId="3" hidden="1">2</definedName>
    <definedName name="solver_rel1" localSheetId="10" hidden="1">2</definedName>
    <definedName name="solver_rel1" localSheetId="8" hidden="1">2</definedName>
    <definedName name="solver_rel1" localSheetId="12" hidden="1">2</definedName>
    <definedName name="solver_rel1" localSheetId="5" hidden="1">2</definedName>
    <definedName name="solver_rel1" localSheetId="7" hidden="1">2</definedName>
    <definedName name="solver_rel1" localSheetId="6" hidden="1">2</definedName>
    <definedName name="solver_rel1" localSheetId="11" hidden="1">2</definedName>
    <definedName name="solver_rel1" localSheetId="9" hidden="1">2</definedName>
    <definedName name="solver_rel1" hidden="1">1</definedName>
    <definedName name="solver_rel2" localSheetId="4" hidden="1">1</definedName>
    <definedName name="solver_rel2" localSheetId="3" hidden="1">1</definedName>
    <definedName name="solver_rel2" localSheetId="10" hidden="1">1</definedName>
    <definedName name="solver_rel2" localSheetId="8" hidden="1">1</definedName>
    <definedName name="solver_rel2" localSheetId="12" hidden="1">1</definedName>
    <definedName name="solver_rel2" localSheetId="5" hidden="1">1</definedName>
    <definedName name="solver_rel2" localSheetId="7" hidden="1">1</definedName>
    <definedName name="solver_rel2" localSheetId="6" hidden="1">1</definedName>
    <definedName name="solver_rel2" localSheetId="11" hidden="1">1</definedName>
    <definedName name="solver_rel2" localSheetId="9" hidden="1">1</definedName>
    <definedName name="solver_rel2" hidden="1">1</definedName>
    <definedName name="solver_rel3" localSheetId="4" hidden="1">1</definedName>
    <definedName name="solver_rel3" localSheetId="3" hidden="1">1</definedName>
    <definedName name="solver_rel3" localSheetId="10" hidden="1">1</definedName>
    <definedName name="solver_rel3" localSheetId="8" hidden="1">1</definedName>
    <definedName name="solver_rel3" localSheetId="12" hidden="1">1</definedName>
    <definedName name="solver_rel3" localSheetId="5" hidden="1">1</definedName>
    <definedName name="solver_rel3" localSheetId="7" hidden="1">1</definedName>
    <definedName name="solver_rel3" localSheetId="6" hidden="1">1</definedName>
    <definedName name="solver_rel3" localSheetId="11" hidden="1">1</definedName>
    <definedName name="solver_rel3" localSheetId="9" hidden="1">1</definedName>
    <definedName name="solver_rel3" hidden="1">1</definedName>
    <definedName name="solver_rel4" localSheetId="4" hidden="1">1</definedName>
    <definedName name="solver_rel4" localSheetId="3" hidden="1">1</definedName>
    <definedName name="solver_rel4" localSheetId="10" hidden="1">1</definedName>
    <definedName name="solver_rel4" localSheetId="8" hidden="1">1</definedName>
    <definedName name="solver_rel4" localSheetId="12" hidden="1">1</definedName>
    <definedName name="solver_rel4" localSheetId="5" hidden="1">1</definedName>
    <definedName name="solver_rel4" localSheetId="7" hidden="1">1</definedName>
    <definedName name="solver_rel4" localSheetId="6" hidden="1">1</definedName>
    <definedName name="solver_rel4" localSheetId="11" hidden="1">1</definedName>
    <definedName name="solver_rel4" localSheetId="9" hidden="1">1</definedName>
    <definedName name="solver_rel4" hidden="1">4</definedName>
    <definedName name="solver_rel5" localSheetId="4" hidden="1">3</definedName>
    <definedName name="solver_rel5" localSheetId="3" hidden="1">3</definedName>
    <definedName name="solver_rel5" localSheetId="10" hidden="1">3</definedName>
    <definedName name="solver_rel5" localSheetId="8" hidden="1">3</definedName>
    <definedName name="solver_rel5" localSheetId="12" hidden="1">3</definedName>
    <definedName name="solver_rel5" localSheetId="5" hidden="1">3</definedName>
    <definedName name="solver_rel5" localSheetId="7" hidden="1">3</definedName>
    <definedName name="solver_rel5" localSheetId="6" hidden="1">3</definedName>
    <definedName name="solver_rel5" localSheetId="11" hidden="1">3</definedName>
    <definedName name="solver_rel5" localSheetId="9" hidden="1">3</definedName>
    <definedName name="solver_rel5" hidden="1">4</definedName>
    <definedName name="solver_rel6" hidden="1">4</definedName>
    <definedName name="solver_rhs1" localSheetId="4" hidden="1">0</definedName>
    <definedName name="solver_rhs1" localSheetId="3" hidden="1">0</definedName>
    <definedName name="solver_rhs1" localSheetId="10" hidden="1">0</definedName>
    <definedName name="solver_rhs1" localSheetId="8" hidden="1">0</definedName>
    <definedName name="solver_rhs1" localSheetId="12" hidden="1">0</definedName>
    <definedName name="solver_rhs1" localSheetId="5" hidden="1">0</definedName>
    <definedName name="solver_rhs1" localSheetId="7" hidden="1">0</definedName>
    <definedName name="solver_rhs1" localSheetId="6" hidden="1">0</definedName>
    <definedName name="solver_rhs1" localSheetId="11" hidden="1">0</definedName>
    <definedName name="solver_rhs1" localSheetId="9" hidden="1">0</definedName>
    <definedName name="solver_rhs1" hidden="1">15</definedName>
    <definedName name="solver_rhs2" localSheetId="4" hidden="1">max_g_p_rate</definedName>
    <definedName name="solver_rhs2" localSheetId="3" hidden="1">max_g_p_rate</definedName>
    <definedName name="solver_rhs2" localSheetId="10" hidden="1">max_g_p_rate</definedName>
    <definedName name="solver_rhs2" localSheetId="8" hidden="1">max_g_p_rate</definedName>
    <definedName name="solver_rhs2" localSheetId="12" hidden="1">max_g_p_rate</definedName>
    <definedName name="solver_rhs2" localSheetId="5" hidden="1">max_g_p_rate</definedName>
    <definedName name="solver_rhs2" localSheetId="7" hidden="1">max_g_p_rate</definedName>
    <definedName name="solver_rhs2" localSheetId="6" hidden="1">max_g_p_rate</definedName>
    <definedName name="solver_rhs2" localSheetId="11" hidden="1">max_g_p_rate</definedName>
    <definedName name="solver_rhs2" localSheetId="9" hidden="1">max_g_p_rate</definedName>
    <definedName name="solver_rhs2" hidden="1">15</definedName>
    <definedName name="solver_rhs3" localSheetId="4" hidden="1">max_var</definedName>
    <definedName name="solver_rhs3" localSheetId="3" hidden="1">max_var</definedName>
    <definedName name="solver_rhs3" localSheetId="10" hidden="1">max_var</definedName>
    <definedName name="solver_rhs3" localSheetId="8" hidden="1">max_var</definedName>
    <definedName name="solver_rhs3" localSheetId="12" hidden="1">max_var</definedName>
    <definedName name="solver_rhs3" localSheetId="5" hidden="1">max_var</definedName>
    <definedName name="solver_rhs3" localSheetId="7" hidden="1">max_var</definedName>
    <definedName name="solver_rhs3" localSheetId="6" hidden="1">max_var</definedName>
    <definedName name="solver_rhs3" localSheetId="11" hidden="1">max_var</definedName>
    <definedName name="solver_rhs3" localSheetId="9" hidden="1">max_var</definedName>
    <definedName name="solver_rhs3" hidden="1">15</definedName>
    <definedName name="solver_rhs4" localSheetId="4" hidden="1">max_g</definedName>
    <definedName name="solver_rhs4" localSheetId="3" hidden="1">max_g</definedName>
    <definedName name="solver_rhs4" localSheetId="10" hidden="1">max_g</definedName>
    <definedName name="solver_rhs4" localSheetId="8" hidden="1">max_g</definedName>
    <definedName name="solver_rhs4" localSheetId="12" hidden="1">max_g</definedName>
    <definedName name="solver_rhs4" localSheetId="5" hidden="1">max_g</definedName>
    <definedName name="solver_rhs4" localSheetId="7" hidden="1">max_g</definedName>
    <definedName name="solver_rhs4" localSheetId="6" hidden="1">max_g</definedName>
    <definedName name="solver_rhs4" localSheetId="11" hidden="1">max_g</definedName>
    <definedName name="solver_rhs4" localSheetId="9" hidden="1">max_g</definedName>
    <definedName name="solver_rhs5" localSheetId="4" hidden="1">min_g</definedName>
    <definedName name="solver_rhs5" localSheetId="3" hidden="1">min_g</definedName>
    <definedName name="solver_rhs5" localSheetId="10" hidden="1">min_g</definedName>
    <definedName name="solver_rhs5" localSheetId="8" hidden="1">min_g</definedName>
    <definedName name="solver_rhs5" localSheetId="12" hidden="1">min_g</definedName>
    <definedName name="solver_rhs5" localSheetId="5" hidden="1">min_g</definedName>
    <definedName name="solver_rhs5" localSheetId="7" hidden="1">min_g</definedName>
    <definedName name="solver_rhs5" localSheetId="6" hidden="1">min_g</definedName>
    <definedName name="solver_rhs5" localSheetId="11" hidden="1">min_g</definedName>
    <definedName name="solver_rhs5" localSheetId="9" hidden="1">min_g</definedName>
    <definedName name="solver_rlx" localSheetId="4" hidden="1">2</definedName>
    <definedName name="solver_rlx" localSheetId="3" hidden="1">2</definedName>
    <definedName name="solver_rlx" localSheetId="10" hidden="1">2</definedName>
    <definedName name="solver_rlx" localSheetId="8" hidden="1">2</definedName>
    <definedName name="solver_rlx" localSheetId="12" hidden="1">2</definedName>
    <definedName name="solver_rlx" localSheetId="5" hidden="1">2</definedName>
    <definedName name="solver_rlx" localSheetId="7" hidden="1">2</definedName>
    <definedName name="solver_rlx" localSheetId="6" hidden="1">2</definedName>
    <definedName name="solver_rlx" localSheetId="11" hidden="1">2</definedName>
    <definedName name="solver_rlx" localSheetId="9" hidden="1">2</definedName>
    <definedName name="solver_rsd" localSheetId="4" hidden="1">0</definedName>
    <definedName name="solver_rsd" localSheetId="3" hidden="1">0</definedName>
    <definedName name="solver_rsd" localSheetId="10" hidden="1">0</definedName>
    <definedName name="solver_rsd" localSheetId="8" hidden="1">0</definedName>
    <definedName name="solver_rsd" localSheetId="12" hidden="1">0</definedName>
    <definedName name="solver_rsd" localSheetId="5" hidden="1">0</definedName>
    <definedName name="solver_rsd" localSheetId="7" hidden="1">0</definedName>
    <definedName name="solver_rsd" localSheetId="6" hidden="1">0</definedName>
    <definedName name="solver_rsd" localSheetId="11" hidden="1">0</definedName>
    <definedName name="solver_rsd" localSheetId="9" hidden="1">0</definedName>
    <definedName name="solver_scl" localSheetId="4" hidden="1">1</definedName>
    <definedName name="solver_scl" localSheetId="3" hidden="1">1</definedName>
    <definedName name="solver_scl" localSheetId="10" hidden="1">1</definedName>
    <definedName name="solver_scl" localSheetId="8" hidden="1">1</definedName>
    <definedName name="solver_scl" localSheetId="12" hidden="1">1</definedName>
    <definedName name="solver_scl" localSheetId="5" hidden="1">1</definedName>
    <definedName name="solver_scl" localSheetId="7" hidden="1">1</definedName>
    <definedName name="solver_scl" localSheetId="6" hidden="1">1</definedName>
    <definedName name="solver_scl" localSheetId="11" hidden="1">1</definedName>
    <definedName name="solver_scl" localSheetId="9" hidden="1">1</definedName>
    <definedName name="solver_scl" hidden="1">0</definedName>
    <definedName name="solver_sho" localSheetId="4" hidden="1">2</definedName>
    <definedName name="solver_sho" localSheetId="3" hidden="1">2</definedName>
    <definedName name="solver_sho" localSheetId="10" hidden="1">2</definedName>
    <definedName name="solver_sho" localSheetId="8" hidden="1">2</definedName>
    <definedName name="solver_sho" localSheetId="12" hidden="1">2</definedName>
    <definedName name="solver_sho" localSheetId="5" hidden="1">2</definedName>
    <definedName name="solver_sho" localSheetId="7" hidden="1">2</definedName>
    <definedName name="solver_sho" localSheetId="6" hidden="1">2</definedName>
    <definedName name="solver_sho" localSheetId="11" hidden="1">2</definedName>
    <definedName name="solver_sho" localSheetId="9" hidden="1">2</definedName>
    <definedName name="solver_sho" hidden="1">0</definedName>
    <definedName name="solver_ssz" localSheetId="4" hidden="1">100</definedName>
    <definedName name="solver_ssz" localSheetId="3" hidden="1">100</definedName>
    <definedName name="solver_ssz" localSheetId="10" hidden="1">100</definedName>
    <definedName name="solver_ssz" localSheetId="8" hidden="1">100</definedName>
    <definedName name="solver_ssz" localSheetId="12" hidden="1">100</definedName>
    <definedName name="solver_ssz" localSheetId="5" hidden="1">100</definedName>
    <definedName name="solver_ssz" localSheetId="7" hidden="1">100</definedName>
    <definedName name="solver_ssz" localSheetId="6" hidden="1">100</definedName>
    <definedName name="solver_ssz" localSheetId="11" hidden="1">100</definedName>
    <definedName name="solver_ssz" localSheetId="9" hidden="1">100</definedName>
    <definedName name="solver_tim" localSheetId="4" hidden="1">24000</definedName>
    <definedName name="solver_tim" localSheetId="3" hidden="1">24000</definedName>
    <definedName name="solver_tim" localSheetId="10" hidden="1">24000</definedName>
    <definedName name="solver_tim" localSheetId="8" hidden="1">24000</definedName>
    <definedName name="solver_tim" localSheetId="12" hidden="1">24000</definedName>
    <definedName name="solver_tim" localSheetId="5" hidden="1">24000</definedName>
    <definedName name="solver_tim" localSheetId="7" hidden="1">24000</definedName>
    <definedName name="solver_tim" localSheetId="6" hidden="1">24000</definedName>
    <definedName name="solver_tim" localSheetId="11" hidden="1">24000</definedName>
    <definedName name="solver_tim" localSheetId="9" hidden="1">24000</definedName>
    <definedName name="solver_tim" hidden="1">200</definedName>
    <definedName name="solver_tmp" hidden="1">15</definedName>
    <definedName name="solver_tol" localSheetId="4" hidden="1">0.01</definedName>
    <definedName name="solver_tol" localSheetId="3" hidden="1">0.01</definedName>
    <definedName name="solver_tol" localSheetId="10" hidden="1">0.01</definedName>
    <definedName name="solver_tol" localSheetId="8" hidden="1">0.01</definedName>
    <definedName name="solver_tol" localSheetId="12" hidden="1">0.01</definedName>
    <definedName name="solver_tol" localSheetId="5" hidden="1">0.01</definedName>
    <definedName name="solver_tol" localSheetId="7" hidden="1">0.01</definedName>
    <definedName name="solver_tol" localSheetId="6" hidden="1">0.01</definedName>
    <definedName name="solver_tol" localSheetId="11" hidden="1">0.01</definedName>
    <definedName name="solver_tol" localSheetId="9" hidden="1">0.01</definedName>
    <definedName name="solver_tol" hidden="1">0.05</definedName>
    <definedName name="solver_typ" localSheetId="4" hidden="1">1</definedName>
    <definedName name="solver_typ" localSheetId="3" hidden="1">1</definedName>
    <definedName name="solver_typ" localSheetId="10" hidden="1">1</definedName>
    <definedName name="solver_typ" localSheetId="8" hidden="1">1</definedName>
    <definedName name="solver_typ" localSheetId="12" hidden="1">1</definedName>
    <definedName name="solver_typ" localSheetId="5" hidden="1">1</definedName>
    <definedName name="solver_typ" localSheetId="7" hidden="1">1</definedName>
    <definedName name="solver_typ" localSheetId="6" hidden="1">1</definedName>
    <definedName name="solver_typ" localSheetId="11" hidden="1">1</definedName>
    <definedName name="solver_typ" localSheetId="9" hidden="1">1</definedName>
    <definedName name="solver_typ" hidden="1">3</definedName>
    <definedName name="solver_val" localSheetId="4" hidden="1">0</definedName>
    <definedName name="solver_val" localSheetId="3" hidden="1">0</definedName>
    <definedName name="solver_val" localSheetId="10" hidden="1">0</definedName>
    <definedName name="solver_val" localSheetId="8" hidden="1">0</definedName>
    <definedName name="solver_val" localSheetId="12" hidden="1">0</definedName>
    <definedName name="solver_val" localSheetId="5" hidden="1">0</definedName>
    <definedName name="solver_val" localSheetId="7" hidden="1">0</definedName>
    <definedName name="solver_val" localSheetId="6" hidden="1">0</definedName>
    <definedName name="solver_val" localSheetId="11" hidden="1">0</definedName>
    <definedName name="solver_val" localSheetId="9" hidden="1">0</definedName>
    <definedName name="solver_val" hidden="1">90</definedName>
    <definedName name="solver_ver" localSheetId="4" hidden="1">3</definedName>
    <definedName name="solver_ver" localSheetId="3" hidden="1">3</definedName>
    <definedName name="solver_ver" localSheetId="10" hidden="1">3</definedName>
    <definedName name="solver_ver" localSheetId="8" hidden="1">3</definedName>
    <definedName name="solver_ver" localSheetId="12" hidden="1">3</definedName>
    <definedName name="solver_ver" localSheetId="5" hidden="1">3</definedName>
    <definedName name="solver_ver" localSheetId="7" hidden="1">3</definedName>
    <definedName name="solver_ver" localSheetId="6" hidden="1">3</definedName>
    <definedName name="solver_ver" localSheetId="11" hidden="1">3</definedName>
    <definedName name="solver_ver" localSheetId="9" hidden="1">3</definedName>
    <definedName name="Stand_Alone_by_Bundle">'Standalone Costs'!$G$101:$BC$107</definedName>
    <definedName name="subsection">Assumptions!$E$34</definedName>
    <definedName name="Sxn" hidden="1">[2]Input_A!$D$94</definedName>
    <definedName name="Tariff_Revenue_to_Bundles">Mapping!$E$186:$L$245</definedName>
    <definedName name="Tariffs">'Regulatory Model'!$D$154:$D$213</definedName>
    <definedName name="xa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s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x" localSheetId="4" hidden="1">{28}</definedName>
    <definedName name="xx" localSheetId="3" hidden="1">{28}</definedName>
    <definedName name="xx" localSheetId="10" hidden="1">{28}</definedName>
    <definedName name="xx" localSheetId="8" hidden="1">{28}</definedName>
    <definedName name="xx" localSheetId="13" hidden="1">{28}</definedName>
    <definedName name="xx" localSheetId="12" hidden="1">{28}</definedName>
    <definedName name="xx" localSheetId="1" hidden="1">{28}</definedName>
    <definedName name="xx" localSheetId="5" hidden="1">{28}</definedName>
    <definedName name="xx" localSheetId="7" hidden="1">{28}</definedName>
    <definedName name="xx" localSheetId="6" hidden="1">{28}</definedName>
    <definedName name="xx" localSheetId="11" hidden="1">{28}</definedName>
    <definedName name="xx" localSheetId="2" hidden="1">{28}</definedName>
    <definedName name="xx" localSheetId="9" hidden="1">{28}</definedName>
    <definedName name="xx" hidden="1">{28}</definedName>
    <definedName name="xy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z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Years">'Regulatory Model'!$G$9:$BD$9</definedName>
    <definedName name="yty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8" i="33" l="1"/>
  <c r="K188" i="33"/>
  <c r="J188" i="33"/>
  <c r="I188" i="33"/>
  <c r="H188" i="33"/>
  <c r="G188" i="33"/>
  <c r="F188" i="33"/>
  <c r="E188" i="33"/>
  <c r="H22" i="4" l="1"/>
  <c r="I22" i="4"/>
  <c r="J22" i="4"/>
  <c r="K22" i="4"/>
  <c r="L22" i="4"/>
  <c r="H23" i="4"/>
  <c r="I23" i="4"/>
  <c r="J23" i="4"/>
  <c r="K23" i="4"/>
  <c r="L23" i="4"/>
  <c r="H25" i="4"/>
  <c r="I25" i="4"/>
  <c r="J25" i="4"/>
  <c r="K25" i="4"/>
  <c r="L25" i="4"/>
  <c r="H26" i="4"/>
  <c r="I26" i="4"/>
  <c r="J26" i="4"/>
  <c r="K26" i="4"/>
  <c r="L26" i="4"/>
  <c r="H27" i="4"/>
  <c r="I27" i="4"/>
  <c r="J27" i="4"/>
  <c r="K27" i="4"/>
  <c r="L27" i="4"/>
  <c r="H29" i="4"/>
  <c r="I29" i="4"/>
  <c r="J29" i="4"/>
  <c r="K29" i="4"/>
  <c r="L29" i="4"/>
  <c r="H30" i="4"/>
  <c r="I30" i="4"/>
  <c r="J30" i="4"/>
  <c r="K30" i="4"/>
  <c r="L30" i="4"/>
  <c r="H31" i="4"/>
  <c r="I31" i="4"/>
  <c r="J31" i="4"/>
  <c r="K31" i="4"/>
  <c r="L31" i="4"/>
  <c r="H33" i="4"/>
  <c r="I33" i="4"/>
  <c r="J33" i="4"/>
  <c r="K33" i="4"/>
  <c r="L33" i="4"/>
  <c r="H34" i="4"/>
  <c r="I34" i="4"/>
  <c r="J34" i="4"/>
  <c r="K34" i="4"/>
  <c r="L34" i="4"/>
  <c r="H35" i="4"/>
  <c r="I35" i="4"/>
  <c r="J35" i="4"/>
  <c r="K35" i="4"/>
  <c r="L35" i="4"/>
  <c r="H36" i="4"/>
  <c r="I36" i="4"/>
  <c r="J36" i="4"/>
  <c r="K36" i="4"/>
  <c r="L36" i="4"/>
  <c r="H37" i="4"/>
  <c r="I37" i="4"/>
  <c r="J37" i="4"/>
  <c r="K37" i="4"/>
  <c r="L37" i="4"/>
  <c r="H39" i="4"/>
  <c r="I39" i="4"/>
  <c r="J39" i="4"/>
  <c r="K39" i="4"/>
  <c r="L39" i="4"/>
  <c r="H40" i="4"/>
  <c r="I40" i="4"/>
  <c r="J40" i="4"/>
  <c r="K40" i="4"/>
  <c r="L40" i="4"/>
  <c r="H41" i="4"/>
  <c r="I41" i="4"/>
  <c r="J41" i="4"/>
  <c r="K41" i="4"/>
  <c r="L41" i="4"/>
  <c r="H43" i="4"/>
  <c r="I43" i="4"/>
  <c r="J43" i="4"/>
  <c r="K43" i="4"/>
  <c r="L43" i="4"/>
  <c r="H44" i="4"/>
  <c r="I44" i="4"/>
  <c r="J44" i="4"/>
  <c r="K44" i="4"/>
  <c r="L44" i="4"/>
  <c r="H45" i="4"/>
  <c r="I45" i="4"/>
  <c r="J45" i="4"/>
  <c r="K45" i="4"/>
  <c r="L45" i="4"/>
  <c r="H47" i="4"/>
  <c r="I47" i="4"/>
  <c r="J47" i="4"/>
  <c r="K47" i="4"/>
  <c r="L47" i="4"/>
  <c r="H48" i="4"/>
  <c r="I48" i="4"/>
  <c r="J48" i="4"/>
  <c r="K48" i="4"/>
  <c r="L48" i="4"/>
  <c r="H49" i="4"/>
  <c r="I49" i="4"/>
  <c r="J49" i="4"/>
  <c r="K49" i="4"/>
  <c r="L49" i="4"/>
  <c r="H50" i="4"/>
  <c r="I50" i="4"/>
  <c r="J50" i="4"/>
  <c r="K50" i="4"/>
  <c r="L50" i="4"/>
  <c r="H51" i="4"/>
  <c r="I51" i="4"/>
  <c r="J51" i="4"/>
  <c r="K51" i="4"/>
  <c r="L51" i="4"/>
  <c r="H53" i="4"/>
  <c r="I53" i="4"/>
  <c r="J53" i="4"/>
  <c r="K53" i="4"/>
  <c r="L53" i="4"/>
  <c r="H54" i="4"/>
  <c r="I54" i="4"/>
  <c r="J54" i="4"/>
  <c r="K54" i="4"/>
  <c r="L54" i="4"/>
  <c r="H55" i="4"/>
  <c r="I55" i="4"/>
  <c r="J55" i="4"/>
  <c r="K55" i="4"/>
  <c r="L55" i="4"/>
  <c r="H57" i="4"/>
  <c r="I57" i="4"/>
  <c r="J57" i="4"/>
  <c r="K57" i="4"/>
  <c r="L57" i="4"/>
  <c r="H58" i="4"/>
  <c r="I58" i="4"/>
  <c r="J58" i="4"/>
  <c r="K58" i="4"/>
  <c r="L58" i="4"/>
  <c r="H59" i="4"/>
  <c r="I59" i="4"/>
  <c r="J59" i="4"/>
  <c r="K59" i="4"/>
  <c r="L59" i="4"/>
  <c r="H60" i="4"/>
  <c r="I60" i="4"/>
  <c r="J60" i="4"/>
  <c r="K60" i="4"/>
  <c r="L60" i="4"/>
  <c r="H61" i="4"/>
  <c r="I61" i="4"/>
  <c r="J61" i="4"/>
  <c r="K61" i="4"/>
  <c r="L61" i="4"/>
  <c r="H62" i="4"/>
  <c r="I62" i="4"/>
  <c r="J62" i="4"/>
  <c r="K62" i="4"/>
  <c r="L62" i="4"/>
  <c r="H63" i="4"/>
  <c r="I63" i="4"/>
  <c r="J63" i="4"/>
  <c r="K63" i="4"/>
  <c r="L63" i="4"/>
  <c r="H65" i="4"/>
  <c r="I65" i="4"/>
  <c r="J65" i="4"/>
  <c r="K65" i="4"/>
  <c r="L65" i="4"/>
  <c r="H66" i="4"/>
  <c r="I66" i="4"/>
  <c r="J66" i="4"/>
  <c r="K66" i="4"/>
  <c r="L66" i="4"/>
  <c r="H67" i="4"/>
  <c r="I67" i="4"/>
  <c r="J67" i="4"/>
  <c r="K67" i="4"/>
  <c r="L67" i="4"/>
  <c r="H68" i="4"/>
  <c r="I68" i="4"/>
  <c r="J68" i="4"/>
  <c r="K68" i="4"/>
  <c r="L68" i="4"/>
  <c r="G68" i="4"/>
  <c r="G67" i="4"/>
  <c r="G66" i="4"/>
  <c r="G65" i="4"/>
  <c r="G63" i="4"/>
  <c r="G62" i="4"/>
  <c r="G61" i="4"/>
  <c r="G60" i="4"/>
  <c r="G59" i="4"/>
  <c r="G58" i="4"/>
  <c r="G57" i="4"/>
  <c r="G55" i="4"/>
  <c r="G54" i="4"/>
  <c r="G53" i="4"/>
  <c r="G51" i="4"/>
  <c r="G50" i="4"/>
  <c r="G49" i="4"/>
  <c r="G48" i="4"/>
  <c r="G47" i="4"/>
  <c r="G45" i="4"/>
  <c r="G44" i="4"/>
  <c r="G43" i="4"/>
  <c r="G41" i="4"/>
  <c r="G40" i="4"/>
  <c r="G39" i="4"/>
  <c r="G37" i="4"/>
  <c r="G36" i="4"/>
  <c r="G35" i="4"/>
  <c r="G34" i="4"/>
  <c r="G33" i="4"/>
  <c r="G31" i="4"/>
  <c r="G30" i="4"/>
  <c r="G29" i="4"/>
  <c r="G27" i="4"/>
  <c r="G26" i="4"/>
  <c r="G25" i="4"/>
  <c r="G23" i="4"/>
  <c r="G22" i="4"/>
  <c r="D237" i="33" l="1"/>
  <c r="D238" i="33" s="1"/>
  <c r="D235" i="33"/>
  <c r="D233" i="33"/>
  <c r="D230" i="33"/>
  <c r="D228" i="33"/>
  <c r="D225" i="33"/>
  <c r="D226" i="33" s="1"/>
  <c r="D223" i="33"/>
  <c r="D218" i="33"/>
  <c r="D219" i="33" s="1"/>
  <c r="D212" i="33"/>
  <c r="D211" i="33"/>
  <c r="D208" i="33"/>
  <c r="D209" i="33" s="1"/>
  <c r="D205" i="33"/>
  <c r="D206" i="33" s="1"/>
  <c r="D200" i="33"/>
  <c r="D197" i="33"/>
  <c r="D198" i="33" s="1"/>
  <c r="D188" i="33"/>
  <c r="D187" i="33"/>
  <c r="D155" i="29"/>
  <c r="D156" i="29" l="1"/>
  <c r="D229" i="33"/>
  <c r="D220" i="33"/>
  <c r="D221" i="33" s="1"/>
  <c r="D213" i="33"/>
  <c r="D214" i="33" s="1"/>
  <c r="D201" i="33"/>
  <c r="D202" i="33" s="1"/>
  <c r="D189" i="33"/>
  <c r="D190" i="33"/>
  <c r="D157" i="29"/>
  <c r="D158" i="29" l="1"/>
  <c r="D191" i="33"/>
  <c r="D192" i="33"/>
  <c r="D159" i="29" l="1"/>
  <c r="D195" i="33"/>
  <c r="D193" i="33"/>
  <c r="D194" i="33" s="1"/>
  <c r="D160" i="29" l="1"/>
  <c r="D161" i="29"/>
  <c r="D162" i="29" s="1"/>
  <c r="D163" i="29" s="1"/>
  <c r="G14" i="32"/>
  <c r="H14" i="32" s="1"/>
  <c r="I14" i="32" s="1"/>
  <c r="J14" i="32" s="1"/>
  <c r="K14" i="32" s="1"/>
  <c r="L14" i="32" s="1"/>
  <c r="M14" i="32" s="1"/>
  <c r="N14" i="32" s="1"/>
  <c r="O14" i="32" s="1"/>
  <c r="P14" i="32" s="1"/>
  <c r="Q14" i="32" s="1"/>
  <c r="R14" i="32" s="1"/>
  <c r="S14" i="32" s="1"/>
  <c r="T14" i="32" s="1"/>
  <c r="U14" i="32" s="1"/>
  <c r="V14" i="32" s="1"/>
  <c r="W14" i="32" s="1"/>
  <c r="X14" i="32" s="1"/>
  <c r="Y14" i="32" s="1"/>
  <c r="Z14" i="32" s="1"/>
  <c r="AA14" i="32" s="1"/>
  <c r="AB14" i="32" s="1"/>
  <c r="AC14" i="32" s="1"/>
  <c r="AD14" i="32" s="1"/>
  <c r="AE14" i="32" s="1"/>
  <c r="AF14" i="32" s="1"/>
  <c r="AG14" i="32" s="1"/>
  <c r="AH14" i="32" s="1"/>
  <c r="AI14" i="32" s="1"/>
  <c r="AJ14" i="32" s="1"/>
  <c r="AK14" i="32" s="1"/>
  <c r="AL14" i="32" s="1"/>
  <c r="AM14" i="32" s="1"/>
  <c r="AN14" i="32" s="1"/>
  <c r="AO14" i="32" s="1"/>
  <c r="AP14" i="32" s="1"/>
  <c r="AQ14" i="32" s="1"/>
  <c r="AR14" i="32" s="1"/>
  <c r="AS14" i="32" s="1"/>
  <c r="AT14" i="32" s="1"/>
  <c r="AU14" i="32" s="1"/>
  <c r="AV14" i="32" s="1"/>
  <c r="D165" i="29" l="1"/>
  <c r="D166" i="29" s="1"/>
  <c r="D23" i="4"/>
  <c r="D168" i="29" l="1"/>
  <c r="D169" i="29"/>
  <c r="D170" i="29" s="1"/>
  <c r="D173" i="29" s="1"/>
  <c r="D174" i="29" s="1"/>
  <c r="D25" i="4"/>
  <c r="B2" i="20"/>
  <c r="B2" i="38"/>
  <c r="B2" i="34"/>
  <c r="D17" i="3" s="1"/>
  <c r="B21" i="21" s="1"/>
  <c r="B2" i="30"/>
  <c r="D16" i="3" s="1"/>
  <c r="B20" i="21" s="1"/>
  <c r="B2" i="28"/>
  <c r="D15" i="3" s="1"/>
  <c r="B19" i="21" s="1"/>
  <c r="B2" i="33"/>
  <c r="D14" i="3" s="1"/>
  <c r="B18" i="21" s="1"/>
  <c r="B2" i="29"/>
  <c r="D13" i="3" s="1"/>
  <c r="B17" i="21" s="1"/>
  <c r="B2" i="4"/>
  <c r="D12" i="3" s="1"/>
  <c r="B16" i="21" s="1"/>
  <c r="B2" i="32"/>
  <c r="D11" i="3" s="1"/>
  <c r="B15" i="21" s="1"/>
  <c r="I19" i="34"/>
  <c r="E9" i="29"/>
  <c r="F9" i="29" s="1"/>
  <c r="G9" i="29" s="1"/>
  <c r="H9" i="29" s="1"/>
  <c r="I9" i="29" s="1"/>
  <c r="J9" i="29" s="1"/>
  <c r="K9" i="29" s="1"/>
  <c r="L9" i="29" s="1"/>
  <c r="M9" i="29" s="1"/>
  <c r="N9" i="29" s="1"/>
  <c r="O9" i="29" s="1"/>
  <c r="P9" i="29" s="1"/>
  <c r="Q9" i="29" s="1"/>
  <c r="R9" i="29" s="1"/>
  <c r="S9" i="29" s="1"/>
  <c r="T9" i="29" s="1"/>
  <c r="U9" i="29" s="1"/>
  <c r="V9" i="29" s="1"/>
  <c r="W9" i="29" s="1"/>
  <c r="X9" i="29" s="1"/>
  <c r="Y9" i="29" s="1"/>
  <c r="Z9" i="29" s="1"/>
  <c r="AA9" i="29" s="1"/>
  <c r="AB9" i="29" s="1"/>
  <c r="AC9" i="29" s="1"/>
  <c r="AD9" i="29" s="1"/>
  <c r="AE9" i="29" s="1"/>
  <c r="AF9" i="29" s="1"/>
  <c r="AG9" i="29" s="1"/>
  <c r="AH9" i="29" s="1"/>
  <c r="AI9" i="29" s="1"/>
  <c r="AJ9" i="29" s="1"/>
  <c r="AK9" i="29" s="1"/>
  <c r="AL9" i="29" s="1"/>
  <c r="AM9" i="29" s="1"/>
  <c r="AN9" i="29" s="1"/>
  <c r="AO9" i="29" s="1"/>
  <c r="AP9" i="29" s="1"/>
  <c r="AQ9" i="29" s="1"/>
  <c r="AR9" i="29" s="1"/>
  <c r="AS9" i="29" s="1"/>
  <c r="AT9" i="29" s="1"/>
  <c r="AU9" i="29" s="1"/>
  <c r="AV9" i="29" s="1"/>
  <c r="AW9" i="29" s="1"/>
  <c r="AX9" i="29" s="1"/>
  <c r="AY9" i="29" s="1"/>
  <c r="AZ9" i="29" s="1"/>
  <c r="BA9" i="29" s="1"/>
  <c r="BB9" i="29" s="1"/>
  <c r="BC9" i="29" s="1"/>
  <c r="BD9" i="29" s="1"/>
  <c r="G12" i="34"/>
  <c r="H12" i="34" s="1"/>
  <c r="I12" i="34" s="1"/>
  <c r="E17" i="20"/>
  <c r="E26" i="17"/>
  <c r="F25" i="17" s="1"/>
  <c r="E27" i="17"/>
  <c r="E33" i="17"/>
  <c r="A3" i="32"/>
  <c r="D15" i="21" s="1"/>
  <c r="A3" i="28"/>
  <c r="D19" i="21" s="1"/>
  <c r="A3" i="30"/>
  <c r="D20" i="21" s="1"/>
  <c r="A3" i="34"/>
  <c r="D21" i="21" s="1"/>
  <c r="A3" i="38"/>
  <c r="D22" i="21" s="1"/>
  <c r="A3" i="20"/>
  <c r="D23" i="2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" i="22"/>
  <c r="D9" i="3" s="1"/>
  <c r="A2" i="22" s="1"/>
  <c r="B2" i="17"/>
  <c r="D10" i="3" s="1"/>
  <c r="B2" i="21"/>
  <c r="D20" i="3" s="1"/>
  <c r="A1" i="30"/>
  <c r="K19" i="30"/>
  <c r="G12" i="30"/>
  <c r="G19" i="30"/>
  <c r="G20" i="30" s="1"/>
  <c r="H19" i="30"/>
  <c r="I19" i="30"/>
  <c r="J19" i="30"/>
  <c r="K17" i="33"/>
  <c r="K18" i="33"/>
  <c r="K20" i="33"/>
  <c r="K21" i="33"/>
  <c r="K22" i="33"/>
  <c r="K24" i="33"/>
  <c r="K25" i="33"/>
  <c r="K26" i="33"/>
  <c r="K28" i="33"/>
  <c r="K29" i="33"/>
  <c r="K30" i="33"/>
  <c r="K31" i="33"/>
  <c r="K32" i="33"/>
  <c r="K34" i="33"/>
  <c r="K35" i="33"/>
  <c r="K36" i="33"/>
  <c r="K38" i="33"/>
  <c r="K39" i="33"/>
  <c r="K40" i="33"/>
  <c r="K42" i="33"/>
  <c r="K43" i="33"/>
  <c r="K44" i="33"/>
  <c r="K45" i="33"/>
  <c r="K46" i="33"/>
  <c r="K48" i="33"/>
  <c r="K49" i="33"/>
  <c r="K50" i="33"/>
  <c r="K52" i="33"/>
  <c r="K53" i="33"/>
  <c r="K54" i="33"/>
  <c r="K55" i="33"/>
  <c r="K56" i="33"/>
  <c r="K57" i="33"/>
  <c r="K58" i="33"/>
  <c r="K60" i="33"/>
  <c r="K61" i="33"/>
  <c r="K62" i="33"/>
  <c r="K63" i="33"/>
  <c r="G54" i="30"/>
  <c r="J17" i="33"/>
  <c r="J18" i="33"/>
  <c r="J20" i="33"/>
  <c r="J21" i="33"/>
  <c r="J22" i="33"/>
  <c r="J24" i="33"/>
  <c r="J25" i="33"/>
  <c r="J26" i="33"/>
  <c r="J28" i="33"/>
  <c r="J29" i="33"/>
  <c r="J30" i="33"/>
  <c r="J31" i="33"/>
  <c r="J32" i="33"/>
  <c r="J34" i="33"/>
  <c r="J35" i="33"/>
  <c r="J36" i="33"/>
  <c r="J38" i="33"/>
  <c r="J39" i="33"/>
  <c r="J40" i="33"/>
  <c r="J42" i="33"/>
  <c r="J43" i="33"/>
  <c r="J44" i="33"/>
  <c r="J45" i="33"/>
  <c r="J46" i="33"/>
  <c r="J48" i="33"/>
  <c r="J49" i="33"/>
  <c r="J50" i="33"/>
  <c r="J52" i="33"/>
  <c r="J53" i="33"/>
  <c r="J54" i="33"/>
  <c r="J55" i="33"/>
  <c r="J56" i="33"/>
  <c r="J57" i="33"/>
  <c r="J58" i="33"/>
  <c r="J60" i="33"/>
  <c r="J61" i="33"/>
  <c r="J62" i="33"/>
  <c r="J63" i="33"/>
  <c r="I17" i="33"/>
  <c r="I18" i="33"/>
  <c r="I20" i="33"/>
  <c r="I21" i="33"/>
  <c r="I22" i="33"/>
  <c r="I24" i="33"/>
  <c r="I25" i="33"/>
  <c r="I26" i="33"/>
  <c r="I28" i="33"/>
  <c r="I29" i="33"/>
  <c r="I30" i="33"/>
  <c r="I31" i="33"/>
  <c r="I32" i="33"/>
  <c r="I34" i="33"/>
  <c r="I35" i="33"/>
  <c r="I36" i="33"/>
  <c r="I38" i="33"/>
  <c r="I39" i="33"/>
  <c r="I40" i="33"/>
  <c r="I42" i="33"/>
  <c r="I43" i="33"/>
  <c r="I44" i="33"/>
  <c r="I45" i="33"/>
  <c r="I46" i="33"/>
  <c r="I48" i="33"/>
  <c r="I49" i="33"/>
  <c r="I50" i="33"/>
  <c r="I52" i="33"/>
  <c r="I53" i="33"/>
  <c r="I54" i="33"/>
  <c r="I55" i="33"/>
  <c r="I56" i="33"/>
  <c r="I57" i="33"/>
  <c r="I58" i="33"/>
  <c r="I60" i="33"/>
  <c r="I61" i="33"/>
  <c r="I62" i="33"/>
  <c r="I63" i="33"/>
  <c r="H17" i="33"/>
  <c r="H18" i="33"/>
  <c r="H20" i="33"/>
  <c r="H21" i="33"/>
  <c r="H22" i="33"/>
  <c r="H24" i="33"/>
  <c r="H25" i="33"/>
  <c r="H26" i="33"/>
  <c r="H28" i="33"/>
  <c r="H29" i="33"/>
  <c r="H30" i="33"/>
  <c r="H31" i="33"/>
  <c r="H32" i="33"/>
  <c r="H34" i="33"/>
  <c r="H35" i="33"/>
  <c r="H36" i="33"/>
  <c r="H38" i="33"/>
  <c r="H39" i="33"/>
  <c r="H40" i="33"/>
  <c r="H42" i="33"/>
  <c r="H43" i="33"/>
  <c r="H44" i="33"/>
  <c r="H45" i="33"/>
  <c r="H46" i="33"/>
  <c r="H48" i="33"/>
  <c r="H49" i="33"/>
  <c r="H50" i="33"/>
  <c r="H52" i="33"/>
  <c r="H53" i="33"/>
  <c r="H54" i="33"/>
  <c r="H55" i="33"/>
  <c r="H56" i="33"/>
  <c r="H57" i="33"/>
  <c r="H58" i="33"/>
  <c r="H60" i="33"/>
  <c r="H61" i="33"/>
  <c r="H62" i="33"/>
  <c r="H63" i="33"/>
  <c r="G17" i="33"/>
  <c r="G18" i="33"/>
  <c r="G20" i="33"/>
  <c r="G21" i="33"/>
  <c r="G22" i="33"/>
  <c r="G24" i="33"/>
  <c r="G25" i="33"/>
  <c r="G26" i="33"/>
  <c r="G28" i="33"/>
  <c r="G29" i="33"/>
  <c r="G30" i="33"/>
  <c r="G31" i="33"/>
  <c r="G32" i="33"/>
  <c r="G34" i="33"/>
  <c r="G35" i="33"/>
  <c r="G36" i="33"/>
  <c r="G38" i="33"/>
  <c r="G39" i="33"/>
  <c r="G40" i="33"/>
  <c r="G42" i="33"/>
  <c r="G43" i="33"/>
  <c r="G44" i="33"/>
  <c r="G45" i="33"/>
  <c r="G46" i="33"/>
  <c r="G48" i="33"/>
  <c r="G49" i="33"/>
  <c r="G50" i="33"/>
  <c r="G52" i="33"/>
  <c r="G53" i="33"/>
  <c r="G54" i="33"/>
  <c r="G55" i="33"/>
  <c r="G56" i="33"/>
  <c r="G57" i="33"/>
  <c r="G58" i="33"/>
  <c r="G60" i="33"/>
  <c r="G61" i="33"/>
  <c r="G62" i="33"/>
  <c r="G63" i="33"/>
  <c r="F17" i="33"/>
  <c r="F18" i="33"/>
  <c r="F20" i="33"/>
  <c r="F21" i="33"/>
  <c r="F22" i="33"/>
  <c r="F24" i="33"/>
  <c r="F25" i="33"/>
  <c r="F26" i="33"/>
  <c r="F28" i="33"/>
  <c r="F29" i="33"/>
  <c r="F30" i="33"/>
  <c r="F31" i="33"/>
  <c r="F32" i="33"/>
  <c r="F34" i="33"/>
  <c r="F35" i="33"/>
  <c r="F36" i="33"/>
  <c r="F38" i="33"/>
  <c r="F39" i="33"/>
  <c r="F40" i="33"/>
  <c r="F42" i="33"/>
  <c r="F43" i="33"/>
  <c r="F44" i="33"/>
  <c r="F45" i="33"/>
  <c r="F46" i="33"/>
  <c r="F48" i="33"/>
  <c r="F49" i="33"/>
  <c r="F50" i="33"/>
  <c r="F52" i="33"/>
  <c r="F53" i="33"/>
  <c r="F54" i="33"/>
  <c r="F55" i="33"/>
  <c r="F56" i="33"/>
  <c r="F57" i="33"/>
  <c r="F58" i="33"/>
  <c r="F60" i="33"/>
  <c r="F61" i="33"/>
  <c r="F62" i="33"/>
  <c r="F63" i="33"/>
  <c r="E17" i="33"/>
  <c r="E18" i="33"/>
  <c r="E20" i="33"/>
  <c r="E21" i="33"/>
  <c r="E22" i="33"/>
  <c r="E24" i="33"/>
  <c r="E25" i="33"/>
  <c r="E26" i="33"/>
  <c r="E28" i="33"/>
  <c r="E29" i="33"/>
  <c r="E30" i="33"/>
  <c r="E31" i="33"/>
  <c r="E32" i="33"/>
  <c r="E34" i="33"/>
  <c r="E35" i="33"/>
  <c r="E36" i="33"/>
  <c r="E38" i="33"/>
  <c r="E39" i="33"/>
  <c r="E40" i="33"/>
  <c r="E42" i="33"/>
  <c r="E43" i="33"/>
  <c r="E44" i="33"/>
  <c r="E45" i="33"/>
  <c r="E46" i="33"/>
  <c r="E48" i="33"/>
  <c r="E49" i="33"/>
  <c r="E50" i="33"/>
  <c r="E52" i="33"/>
  <c r="E53" i="33"/>
  <c r="E54" i="33"/>
  <c r="E55" i="33"/>
  <c r="E56" i="33"/>
  <c r="E57" i="33"/>
  <c r="E58" i="33"/>
  <c r="E60" i="33"/>
  <c r="E61" i="33"/>
  <c r="E62" i="33"/>
  <c r="E63" i="33"/>
  <c r="J12" i="34"/>
  <c r="H40" i="34"/>
  <c r="G40" i="34"/>
  <c r="J19" i="34"/>
  <c r="L17" i="33"/>
  <c r="L18" i="33"/>
  <c r="L20" i="33"/>
  <c r="L21" i="33"/>
  <c r="L22" i="33"/>
  <c r="L24" i="33"/>
  <c r="L25" i="33"/>
  <c r="L26" i="33"/>
  <c r="L28" i="33"/>
  <c r="L29" i="33"/>
  <c r="L30" i="33"/>
  <c r="L31" i="33"/>
  <c r="L32" i="33"/>
  <c r="L34" i="33"/>
  <c r="L35" i="33"/>
  <c r="L36" i="33"/>
  <c r="L38" i="33"/>
  <c r="L39" i="33"/>
  <c r="L40" i="33"/>
  <c r="L42" i="33"/>
  <c r="L43" i="33"/>
  <c r="L44" i="33"/>
  <c r="L45" i="33"/>
  <c r="L46" i="33"/>
  <c r="L48" i="33"/>
  <c r="L49" i="33"/>
  <c r="L50" i="33"/>
  <c r="L52" i="33"/>
  <c r="L53" i="33"/>
  <c r="L54" i="33"/>
  <c r="L55" i="33"/>
  <c r="L56" i="33"/>
  <c r="L57" i="33"/>
  <c r="L58" i="33"/>
  <c r="L60" i="33"/>
  <c r="L61" i="33"/>
  <c r="L62" i="33"/>
  <c r="L63" i="33"/>
  <c r="H77" i="33"/>
  <c r="H87" i="33"/>
  <c r="F77" i="33"/>
  <c r="G19" i="34"/>
  <c r="G20" i="34" s="1"/>
  <c r="H19" i="34"/>
  <c r="E79" i="33"/>
  <c r="E97" i="33"/>
  <c r="A1" i="34"/>
  <c r="E10" i="33"/>
  <c r="E14" i="32"/>
  <c r="E9" i="38"/>
  <c r="F9" i="38"/>
  <c r="G9" i="38" s="1"/>
  <c r="E124" i="33"/>
  <c r="F124" i="33"/>
  <c r="G124" i="33"/>
  <c r="H124" i="33"/>
  <c r="I124" i="33"/>
  <c r="J124" i="33"/>
  <c r="K124" i="33"/>
  <c r="L124" i="33"/>
  <c r="E125" i="33"/>
  <c r="F125" i="33"/>
  <c r="G125" i="33"/>
  <c r="H125" i="33"/>
  <c r="I125" i="33"/>
  <c r="J125" i="33"/>
  <c r="K125" i="33"/>
  <c r="L125" i="33"/>
  <c r="E126" i="33"/>
  <c r="F126" i="33"/>
  <c r="G126" i="33"/>
  <c r="H126" i="33"/>
  <c r="I126" i="33"/>
  <c r="J126" i="33"/>
  <c r="K126" i="33"/>
  <c r="L126" i="33"/>
  <c r="E127" i="33"/>
  <c r="F127" i="33"/>
  <c r="G127" i="33"/>
  <c r="H127" i="33"/>
  <c r="I127" i="33"/>
  <c r="J127" i="33"/>
  <c r="K127" i="33"/>
  <c r="L127" i="33"/>
  <c r="E128" i="33"/>
  <c r="F128" i="33"/>
  <c r="G128" i="33"/>
  <c r="H128" i="33"/>
  <c r="I128" i="33"/>
  <c r="J128" i="33"/>
  <c r="K128" i="33"/>
  <c r="L128" i="33"/>
  <c r="E129" i="33"/>
  <c r="F129" i="33"/>
  <c r="G129" i="33"/>
  <c r="H129" i="33"/>
  <c r="I129" i="33"/>
  <c r="J129" i="33"/>
  <c r="K129" i="33"/>
  <c r="L129" i="33"/>
  <c r="E130" i="33"/>
  <c r="F130" i="33"/>
  <c r="G130" i="33"/>
  <c r="H130" i="33"/>
  <c r="I130" i="33"/>
  <c r="J130" i="33"/>
  <c r="K130" i="33"/>
  <c r="L130" i="33"/>
  <c r="E131" i="33"/>
  <c r="F131" i="33"/>
  <c r="G131" i="33"/>
  <c r="H131" i="33"/>
  <c r="I131" i="33"/>
  <c r="J131" i="33"/>
  <c r="K131" i="33"/>
  <c r="L131" i="33"/>
  <c r="E132" i="33"/>
  <c r="F132" i="33"/>
  <c r="G132" i="33"/>
  <c r="H132" i="33"/>
  <c r="I132" i="33"/>
  <c r="J132" i="33"/>
  <c r="K132" i="33"/>
  <c r="L132" i="33"/>
  <c r="E133" i="33"/>
  <c r="F133" i="33"/>
  <c r="G133" i="33"/>
  <c r="H133" i="33"/>
  <c r="I133" i="33"/>
  <c r="J133" i="33"/>
  <c r="K133" i="33"/>
  <c r="L133" i="33"/>
  <c r="E134" i="33"/>
  <c r="F134" i="33"/>
  <c r="G134" i="33"/>
  <c r="H134" i="33"/>
  <c r="I134" i="33"/>
  <c r="J134" i="33"/>
  <c r="K134" i="33"/>
  <c r="L134" i="33"/>
  <c r="E135" i="33"/>
  <c r="F135" i="33"/>
  <c r="G135" i="33"/>
  <c r="H135" i="33"/>
  <c r="I135" i="33"/>
  <c r="J135" i="33"/>
  <c r="K135" i="33"/>
  <c r="L135" i="33"/>
  <c r="E136" i="33"/>
  <c r="F136" i="33"/>
  <c r="G136" i="33"/>
  <c r="H136" i="33"/>
  <c r="I136" i="33"/>
  <c r="J136" i="33"/>
  <c r="K136" i="33"/>
  <c r="L136" i="33"/>
  <c r="E137" i="33"/>
  <c r="F137" i="33"/>
  <c r="G137" i="33"/>
  <c r="H137" i="33"/>
  <c r="I137" i="33"/>
  <c r="J137" i="33"/>
  <c r="K137" i="33"/>
  <c r="L137" i="33"/>
  <c r="E138" i="33"/>
  <c r="F138" i="33"/>
  <c r="G138" i="33"/>
  <c r="H138" i="33"/>
  <c r="I138" i="33"/>
  <c r="J138" i="33"/>
  <c r="K138" i="33"/>
  <c r="L138" i="33"/>
  <c r="E139" i="33"/>
  <c r="F139" i="33"/>
  <c r="G139" i="33"/>
  <c r="H139" i="33"/>
  <c r="I139" i="33"/>
  <c r="J139" i="33"/>
  <c r="K139" i="33"/>
  <c r="L139" i="33"/>
  <c r="E140" i="33"/>
  <c r="F140" i="33"/>
  <c r="G140" i="33"/>
  <c r="H140" i="33"/>
  <c r="I140" i="33"/>
  <c r="J140" i="33"/>
  <c r="K140" i="33"/>
  <c r="L140" i="33"/>
  <c r="E141" i="33"/>
  <c r="F141" i="33"/>
  <c r="G141" i="33"/>
  <c r="H141" i="33"/>
  <c r="I141" i="33"/>
  <c r="J141" i="33"/>
  <c r="K141" i="33"/>
  <c r="L141" i="33"/>
  <c r="E142" i="33"/>
  <c r="F142" i="33"/>
  <c r="G142" i="33"/>
  <c r="H142" i="33"/>
  <c r="I142" i="33"/>
  <c r="J142" i="33"/>
  <c r="K142" i="33"/>
  <c r="L142" i="33"/>
  <c r="L143" i="33"/>
  <c r="E143" i="33"/>
  <c r="F143" i="33"/>
  <c r="G143" i="33"/>
  <c r="H143" i="33"/>
  <c r="I143" i="33"/>
  <c r="J143" i="33"/>
  <c r="K143" i="33"/>
  <c r="A1" i="33"/>
  <c r="E9" i="4"/>
  <c r="G12" i="4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AS12" i="4" s="1"/>
  <c r="AT12" i="4" s="1"/>
  <c r="AU12" i="4" s="1"/>
  <c r="AV12" i="4" s="1"/>
  <c r="AW12" i="4" s="1"/>
  <c r="AX12" i="4" s="1"/>
  <c r="AY12" i="4" s="1"/>
  <c r="AZ12" i="4" s="1"/>
  <c r="BA12" i="4" s="1"/>
  <c r="BB12" i="4" s="1"/>
  <c r="BC12" i="4" s="1"/>
  <c r="BD12" i="4" s="1"/>
  <c r="E11" i="4"/>
  <c r="B20" i="3"/>
  <c r="D157" i="33"/>
  <c r="A1" i="38"/>
  <c r="H9" i="38"/>
  <c r="I9" i="38"/>
  <c r="I14" i="38" s="1"/>
  <c r="H14" i="38"/>
  <c r="G14" i="38"/>
  <c r="F14" i="38"/>
  <c r="E14" i="38"/>
  <c r="H13" i="38"/>
  <c r="H8" i="38" s="1"/>
  <c r="G13" i="38"/>
  <c r="G8" i="38" s="1"/>
  <c r="F13" i="38"/>
  <c r="F8" i="38" s="1"/>
  <c r="E13" i="38"/>
  <c r="G12" i="38"/>
  <c r="H12" i="38" s="1"/>
  <c r="I12" i="38" s="1"/>
  <c r="J12" i="38" s="1"/>
  <c r="K12" i="38" s="1"/>
  <c r="L12" i="38" s="1"/>
  <c r="M12" i="38" s="1"/>
  <c r="N12" i="38" s="1"/>
  <c r="O12" i="38" s="1"/>
  <c r="P12" i="38" s="1"/>
  <c r="Q12" i="38" s="1"/>
  <c r="R12" i="38" s="1"/>
  <c r="S12" i="38" s="1"/>
  <c r="T12" i="38" s="1"/>
  <c r="U12" i="38" s="1"/>
  <c r="V12" i="38" s="1"/>
  <c r="W12" i="38" s="1"/>
  <c r="X12" i="38" s="1"/>
  <c r="Y12" i="38" s="1"/>
  <c r="Z12" i="38" s="1"/>
  <c r="AA12" i="38" s="1"/>
  <c r="AB12" i="38" s="1"/>
  <c r="AC12" i="38" s="1"/>
  <c r="AD12" i="38" s="1"/>
  <c r="AE12" i="38" s="1"/>
  <c r="AF12" i="38" s="1"/>
  <c r="AG12" i="38" s="1"/>
  <c r="AH12" i="38" s="1"/>
  <c r="AI12" i="38" s="1"/>
  <c r="AJ12" i="38" s="1"/>
  <c r="AK12" i="38" s="1"/>
  <c r="AL12" i="38" s="1"/>
  <c r="AM12" i="38" s="1"/>
  <c r="AN12" i="38" s="1"/>
  <c r="AO12" i="38" s="1"/>
  <c r="AP12" i="38" s="1"/>
  <c r="AQ12" i="38" s="1"/>
  <c r="AR12" i="38" s="1"/>
  <c r="AS12" i="38" s="1"/>
  <c r="AT12" i="38" s="1"/>
  <c r="AU12" i="38" s="1"/>
  <c r="AV12" i="38" s="1"/>
  <c r="AW12" i="38" s="1"/>
  <c r="AX12" i="38" s="1"/>
  <c r="AY12" i="38" s="1"/>
  <c r="AZ12" i="38" s="1"/>
  <c r="BA12" i="38" s="1"/>
  <c r="BB12" i="38" s="1"/>
  <c r="BC12" i="38" s="1"/>
  <c r="BD12" i="38" s="1"/>
  <c r="E11" i="38"/>
  <c r="F11" i="38"/>
  <c r="G11" i="38"/>
  <c r="G10" i="38"/>
  <c r="F10" i="38"/>
  <c r="E10" i="38"/>
  <c r="D71" i="33"/>
  <c r="D73" i="33" s="1"/>
  <c r="L109" i="33"/>
  <c r="L105" i="33"/>
  <c r="L92" i="33"/>
  <c r="L89" i="33"/>
  <c r="L84" i="33"/>
  <c r="L71" i="33"/>
  <c r="E9" i="34"/>
  <c r="F9" i="34"/>
  <c r="F13" i="34" s="1"/>
  <c r="F8" i="34" s="1"/>
  <c r="G9" i="34"/>
  <c r="E14" i="34"/>
  <c r="E13" i="34"/>
  <c r="E11" i="34"/>
  <c r="F11" i="34" s="1"/>
  <c r="G11" i="34" s="1"/>
  <c r="H11" i="34" s="1"/>
  <c r="E10" i="34"/>
  <c r="E70" i="4"/>
  <c r="D125" i="33"/>
  <c r="D126" i="33"/>
  <c r="D18" i="33"/>
  <c r="A1" i="32"/>
  <c r="D90" i="32"/>
  <c r="D91" i="32" s="1"/>
  <c r="D36" i="32"/>
  <c r="D38" i="32" s="1"/>
  <c r="BH215" i="29"/>
  <c r="BG215" i="29"/>
  <c r="BF215" i="29"/>
  <c r="B138" i="28" a="1"/>
  <c r="B143" i="28" s="1"/>
  <c r="B110" i="28" a="1"/>
  <c r="B82" i="28" a="1"/>
  <c r="B94" i="28" s="1"/>
  <c r="B101" i="28"/>
  <c r="B54" i="28" a="1"/>
  <c r="B67" i="28" s="1"/>
  <c r="B26" i="28" a="1"/>
  <c r="B34" i="28" s="1"/>
  <c r="B116" i="29" a="1"/>
  <c r="B132" i="29" s="1"/>
  <c r="B87" i="29" a="1"/>
  <c r="B106" i="29" s="1"/>
  <c r="B58" i="29" a="1"/>
  <c r="B66" i="29" s="1"/>
  <c r="B147" i="28"/>
  <c r="B151" i="28"/>
  <c r="B150" i="28"/>
  <c r="B154" i="28"/>
  <c r="B140" i="28"/>
  <c r="B153" i="28"/>
  <c r="B117" i="28"/>
  <c r="B125" i="28"/>
  <c r="B126" i="28"/>
  <c r="B115" i="28"/>
  <c r="B120" i="28"/>
  <c r="B82" i="28"/>
  <c r="B95" i="28"/>
  <c r="B86" i="28"/>
  <c r="B90" i="28"/>
  <c r="B83" i="28"/>
  <c r="B87" i="28"/>
  <c r="B91" i="28"/>
  <c r="B84" i="28"/>
  <c r="B88" i="28"/>
  <c r="B92" i="28"/>
  <c r="B100" i="28"/>
  <c r="B85" i="28"/>
  <c r="B89" i="28"/>
  <c r="B97" i="28"/>
  <c r="B26" i="28"/>
  <c r="B41" i="28"/>
  <c r="B91" i="29"/>
  <c r="B88" i="29"/>
  <c r="B94" i="29"/>
  <c r="E11" i="30"/>
  <c r="F11" i="30"/>
  <c r="F10" i="30"/>
  <c r="E10" i="30"/>
  <c r="E9" i="30"/>
  <c r="E14" i="30" s="1"/>
  <c r="F9" i="30"/>
  <c r="E13" i="30"/>
  <c r="F14" i="30"/>
  <c r="E159" i="28"/>
  <c r="K19" i="28"/>
  <c r="J19" i="28"/>
  <c r="I19" i="28"/>
  <c r="H19" i="28"/>
  <c r="G19" i="28"/>
  <c r="E103" i="28"/>
  <c r="A1" i="29"/>
  <c r="G12" i="29"/>
  <c r="H12" i="29" s="1"/>
  <c r="I12" i="29" s="1"/>
  <c r="J12" i="29" s="1"/>
  <c r="K12" i="29" s="1"/>
  <c r="L12" i="29" s="1"/>
  <c r="M12" i="29" s="1"/>
  <c r="N12" i="29" s="1"/>
  <c r="O12" i="29" s="1"/>
  <c r="P12" i="29" s="1"/>
  <c r="Q12" i="29" s="1"/>
  <c r="R12" i="29" s="1"/>
  <c r="S12" i="29" s="1"/>
  <c r="T12" i="29" s="1"/>
  <c r="U12" i="29" s="1"/>
  <c r="V12" i="29" s="1"/>
  <c r="W12" i="29" s="1"/>
  <c r="X12" i="29" s="1"/>
  <c r="Y12" i="29" s="1"/>
  <c r="Z12" i="29" s="1"/>
  <c r="AA12" i="29" s="1"/>
  <c r="AB12" i="29" s="1"/>
  <c r="AC12" i="29" s="1"/>
  <c r="AD12" i="29" s="1"/>
  <c r="AE12" i="29" s="1"/>
  <c r="AF12" i="29" s="1"/>
  <c r="AG12" i="29" s="1"/>
  <c r="AH12" i="29" s="1"/>
  <c r="AI12" i="29" s="1"/>
  <c r="AJ12" i="29" s="1"/>
  <c r="AK12" i="29" s="1"/>
  <c r="AL12" i="29" s="1"/>
  <c r="AM12" i="29" s="1"/>
  <c r="AN12" i="29" s="1"/>
  <c r="AO12" i="29" s="1"/>
  <c r="AP12" i="29" s="1"/>
  <c r="AQ12" i="29" s="1"/>
  <c r="AR12" i="29" s="1"/>
  <c r="AS12" i="29" s="1"/>
  <c r="AT12" i="29" s="1"/>
  <c r="AU12" i="29" s="1"/>
  <c r="AV12" i="29" s="1"/>
  <c r="AW12" i="29" s="1"/>
  <c r="AX12" i="29" s="1"/>
  <c r="AY12" i="29" s="1"/>
  <c r="AZ12" i="29" s="1"/>
  <c r="BA12" i="29" s="1"/>
  <c r="BB12" i="29" s="1"/>
  <c r="BC12" i="29" s="1"/>
  <c r="BD12" i="29" s="1"/>
  <c r="E11" i="29"/>
  <c r="E10" i="29"/>
  <c r="A1" i="28"/>
  <c r="E131" i="28"/>
  <c r="F75" i="28"/>
  <c r="E75" i="28"/>
  <c r="E47" i="28"/>
  <c r="E9" i="28"/>
  <c r="G12" i="28"/>
  <c r="H12" i="28" s="1"/>
  <c r="I12" i="28" s="1"/>
  <c r="J12" i="28" s="1"/>
  <c r="K12" i="28" s="1"/>
  <c r="L12" i="28" s="1"/>
  <c r="M12" i="28" s="1"/>
  <c r="N12" i="28" s="1"/>
  <c r="O12" i="28" s="1"/>
  <c r="P12" i="28" s="1"/>
  <c r="Q12" i="28" s="1"/>
  <c r="R12" i="28" s="1"/>
  <c r="S12" i="28" s="1"/>
  <c r="T12" i="28" s="1"/>
  <c r="U12" i="28" s="1"/>
  <c r="V12" i="28" s="1"/>
  <c r="W12" i="28" s="1"/>
  <c r="X12" i="28" s="1"/>
  <c r="Y12" i="28" s="1"/>
  <c r="Z12" i="28" s="1"/>
  <c r="AA12" i="28" s="1"/>
  <c r="AB12" i="28" s="1"/>
  <c r="AC12" i="28" s="1"/>
  <c r="AD12" i="28" s="1"/>
  <c r="AE12" i="28" s="1"/>
  <c r="AF12" i="28" s="1"/>
  <c r="AG12" i="28" s="1"/>
  <c r="AH12" i="28" s="1"/>
  <c r="AI12" i="28" s="1"/>
  <c r="AJ12" i="28" s="1"/>
  <c r="AK12" i="28" s="1"/>
  <c r="AL12" i="28" s="1"/>
  <c r="AM12" i="28" s="1"/>
  <c r="AN12" i="28" s="1"/>
  <c r="AO12" i="28" s="1"/>
  <c r="AP12" i="28" s="1"/>
  <c r="AQ12" i="28" s="1"/>
  <c r="AR12" i="28" s="1"/>
  <c r="AS12" i="28" s="1"/>
  <c r="AT12" i="28" s="1"/>
  <c r="AU12" i="28" s="1"/>
  <c r="AV12" i="28" s="1"/>
  <c r="AW12" i="28" s="1"/>
  <c r="AX12" i="28" s="1"/>
  <c r="AY12" i="28" s="1"/>
  <c r="AZ12" i="28" s="1"/>
  <c r="BA12" i="28" s="1"/>
  <c r="BB12" i="28" s="1"/>
  <c r="BC12" i="28" s="1"/>
  <c r="BD12" i="28" s="1"/>
  <c r="E11" i="28"/>
  <c r="F10" i="28" s="1"/>
  <c r="E10" i="28"/>
  <c r="A1" i="22"/>
  <c r="A1" i="21"/>
  <c r="A1" i="20"/>
  <c r="E10" i="4"/>
  <c r="A1" i="4"/>
  <c r="A1" i="17"/>
  <c r="B2" i="3"/>
  <c r="A1" i="3"/>
  <c r="E14" i="28"/>
  <c r="F14" i="29"/>
  <c r="E14" i="29"/>
  <c r="E13" i="29"/>
  <c r="F10" i="29"/>
  <c r="F11" i="29"/>
  <c r="G11" i="29" s="1"/>
  <c r="H10" i="29" s="1"/>
  <c r="F11" i="28"/>
  <c r="G11" i="28" s="1"/>
  <c r="F13" i="29"/>
  <c r="F8" i="29" s="1"/>
  <c r="G13" i="29"/>
  <c r="G8" i="29" s="1"/>
  <c r="G14" i="29"/>
  <c r="H14" i="29"/>
  <c r="H13" i="29"/>
  <c r="H8" i="29" s="1"/>
  <c r="I13" i="29"/>
  <c r="I8" i="29" s="1"/>
  <c r="I14" i="29"/>
  <c r="J14" i="29"/>
  <c r="J13" i="29"/>
  <c r="J8" i="29" s="1"/>
  <c r="K13" i="29"/>
  <c r="K8" i="29" s="1"/>
  <c r="K14" i="29"/>
  <c r="L14" i="29"/>
  <c r="L13" i="29"/>
  <c r="L8" i="29" s="1"/>
  <c r="M14" i="29"/>
  <c r="M13" i="29"/>
  <c r="M8" i="29" s="1"/>
  <c r="N14" i="29"/>
  <c r="N13" i="29"/>
  <c r="N8" i="29" s="1"/>
  <c r="O13" i="29"/>
  <c r="O8" i="29" s="1"/>
  <c r="O14" i="29"/>
  <c r="P13" i="29"/>
  <c r="P8" i="29" s="1"/>
  <c r="P14" i="29"/>
  <c r="Q13" i="29"/>
  <c r="Q8" i="29" s="1"/>
  <c r="Q14" i="29"/>
  <c r="R14" i="29"/>
  <c r="R13" i="29"/>
  <c r="R8" i="29" s="1"/>
  <c r="S14" i="29"/>
  <c r="S13" i="29"/>
  <c r="S8" i="29" s="1"/>
  <c r="T14" i="29"/>
  <c r="T13" i="29"/>
  <c r="T8" i="29" s="1"/>
  <c r="U14" i="29"/>
  <c r="U13" i="29"/>
  <c r="U8" i="29" s="1"/>
  <c r="V14" i="29"/>
  <c r="V13" i="29"/>
  <c r="V8" i="29"/>
  <c r="W14" i="29"/>
  <c r="W13" i="29"/>
  <c r="W8" i="29" s="1"/>
  <c r="X13" i="29"/>
  <c r="X8" i="29" s="1"/>
  <c r="X14" i="29"/>
  <c r="Y13" i="29"/>
  <c r="Y8" i="29" s="1"/>
  <c r="Y14" i="29"/>
  <c r="Z13" i="29"/>
  <c r="Z8" i="29" s="1"/>
  <c r="Z14" i="29"/>
  <c r="AA14" i="29"/>
  <c r="AA13" i="29"/>
  <c r="AA8" i="29" s="1"/>
  <c r="AB13" i="29"/>
  <c r="AB8" i="29" s="1"/>
  <c r="AB14" i="29"/>
  <c r="AC13" i="29"/>
  <c r="AC8" i="29" s="1"/>
  <c r="AC14" i="29"/>
  <c r="AD13" i="29"/>
  <c r="AD8" i="29" s="1"/>
  <c r="AD14" i="29"/>
  <c r="AE13" i="29"/>
  <c r="AE8" i="29" s="1"/>
  <c r="AE14" i="29"/>
  <c r="AF13" i="29"/>
  <c r="AF8" i="29" s="1"/>
  <c r="AF14" i="29"/>
  <c r="AG13" i="29"/>
  <c r="AG8" i="29" s="1"/>
  <c r="AG14" i="29"/>
  <c r="AH13" i="29"/>
  <c r="AH8" i="29" s="1"/>
  <c r="AH14" i="29"/>
  <c r="AI13" i="29"/>
  <c r="AI8" i="29" s="1"/>
  <c r="AI14" i="29"/>
  <c r="AJ14" i="29"/>
  <c r="AJ13" i="29"/>
  <c r="AJ8" i="29" s="1"/>
  <c r="AK14" i="29"/>
  <c r="AK13" i="29"/>
  <c r="AK8" i="29" s="1"/>
  <c r="AL13" i="29"/>
  <c r="AL8" i="29" s="1"/>
  <c r="AL14" i="29"/>
  <c r="AM13" i="29"/>
  <c r="AM8" i="29" s="1"/>
  <c r="AM14" i="29"/>
  <c r="AN14" i="29"/>
  <c r="AN13" i="29"/>
  <c r="AN8" i="29" s="1"/>
  <c r="AO13" i="29"/>
  <c r="AO8" i="29" s="1"/>
  <c r="AO14" i="29"/>
  <c r="AP13" i="29"/>
  <c r="AP8" i="29" s="1"/>
  <c r="AP14" i="29"/>
  <c r="AQ14" i="29"/>
  <c r="AQ13" i="29"/>
  <c r="AQ8" i="29" s="1"/>
  <c r="AR14" i="29"/>
  <c r="AR13" i="29"/>
  <c r="AR8" i="29" s="1"/>
  <c r="AS14" i="29"/>
  <c r="AS13" i="29"/>
  <c r="AS8" i="29" s="1"/>
  <c r="AT13" i="29"/>
  <c r="AT8" i="29" s="1"/>
  <c r="AT14" i="29"/>
  <c r="AU14" i="29"/>
  <c r="AU13" i="29"/>
  <c r="AU8" i="29" s="1"/>
  <c r="AV14" i="29"/>
  <c r="AV13" i="29"/>
  <c r="AV8" i="29" s="1"/>
  <c r="AW13" i="29"/>
  <c r="AW8" i="29" s="1"/>
  <c r="AW14" i="29"/>
  <c r="AX14" i="29"/>
  <c r="AX13" i="29"/>
  <c r="AX8" i="29" s="1"/>
  <c r="AY14" i="29"/>
  <c r="AY13" i="29"/>
  <c r="AY8" i="29" s="1"/>
  <c r="AZ14" i="29"/>
  <c r="AZ13" i="29"/>
  <c r="AZ8" i="29" s="1"/>
  <c r="BA13" i="29"/>
  <c r="BA8" i="29" s="1"/>
  <c r="BA14" i="29"/>
  <c r="BB14" i="29"/>
  <c r="BB13" i="29"/>
  <c r="BB8" i="29" s="1"/>
  <c r="BC14" i="29"/>
  <c r="BC13" i="29"/>
  <c r="BC8" i="29" s="1"/>
  <c r="BD13" i="29"/>
  <c r="BD8" i="29" s="1"/>
  <c r="BD14" i="29"/>
  <c r="D176" i="29" l="1"/>
  <c r="D177" i="29" s="1"/>
  <c r="D179" i="29" s="1"/>
  <c r="D180" i="29" s="1"/>
  <c r="D181" i="29" s="1"/>
  <c r="B119" i="29"/>
  <c r="B117" i="29"/>
  <c r="B97" i="29"/>
  <c r="B33" i="28"/>
  <c r="B89" i="29"/>
  <c r="B122" i="29"/>
  <c r="B28" i="28"/>
  <c r="B145" i="28"/>
  <c r="B139" i="28"/>
  <c r="B130" i="29"/>
  <c r="B103" i="29"/>
  <c r="B128" i="29"/>
  <c r="B39" i="28"/>
  <c r="B156" i="28"/>
  <c r="B138" i="28"/>
  <c r="B100" i="29"/>
  <c r="B133" i="29"/>
  <c r="B152" i="28"/>
  <c r="B157" i="28"/>
  <c r="B125" i="29"/>
  <c r="B102" i="29"/>
  <c r="B127" i="29"/>
  <c r="B124" i="29"/>
  <c r="E36" i="17" a="1"/>
  <c r="E36" i="17" s="1"/>
  <c r="A36" i="17" s="1"/>
  <c r="A3" i="17" s="1"/>
  <c r="D14" i="21" s="1"/>
  <c r="L114" i="33"/>
  <c r="L95" i="33"/>
  <c r="L74" i="33"/>
  <c r="L111" i="33"/>
  <c r="L73" i="33"/>
  <c r="L102" i="33"/>
  <c r="L82" i="33"/>
  <c r="E71" i="33"/>
  <c r="L99" i="33"/>
  <c r="L79" i="33"/>
  <c r="L116" i="33"/>
  <c r="H107" i="33"/>
  <c r="L97" i="33"/>
  <c r="I87" i="33"/>
  <c r="I77" i="33"/>
  <c r="L87" i="33"/>
  <c r="L107" i="33"/>
  <c r="E99" i="33"/>
  <c r="F114" i="33"/>
  <c r="E105" i="33"/>
  <c r="G95" i="33"/>
  <c r="E84" i="33"/>
  <c r="E74" i="33"/>
  <c r="I116" i="33"/>
  <c r="E107" i="33"/>
  <c r="E87" i="33"/>
  <c r="E77" i="33"/>
  <c r="L77" i="33"/>
  <c r="I79" i="33"/>
  <c r="E109" i="33"/>
  <c r="F99" i="33"/>
  <c r="E89" i="33"/>
  <c r="F111" i="33"/>
  <c r="H102" i="33"/>
  <c r="E92" i="33"/>
  <c r="E82" i="33"/>
  <c r="F71" i="33"/>
  <c r="F89" i="33"/>
  <c r="F88" i="33"/>
  <c r="J78" i="33"/>
  <c r="I109" i="33"/>
  <c r="G102" i="33"/>
  <c r="I92" i="33"/>
  <c r="G89" i="33"/>
  <c r="G71" i="33"/>
  <c r="I84" i="33"/>
  <c r="G109" i="33"/>
  <c r="I99" i="33"/>
  <c r="I89" i="33"/>
  <c r="G79" i="33"/>
  <c r="G107" i="33"/>
  <c r="H97" i="33"/>
  <c r="G87" i="33"/>
  <c r="G77" i="33"/>
  <c r="F92" i="33"/>
  <c r="G99" i="33"/>
  <c r="H82" i="33"/>
  <c r="F82" i="33"/>
  <c r="G82" i="33"/>
  <c r="H71" i="33"/>
  <c r="I111" i="33"/>
  <c r="E102" i="33"/>
  <c r="H92" i="33"/>
  <c r="I71" i="33"/>
  <c r="F79" i="33"/>
  <c r="I82" i="33"/>
  <c r="J110" i="33"/>
  <c r="H101" i="33"/>
  <c r="L93" i="33"/>
  <c r="E83" i="33"/>
  <c r="F109" i="33"/>
  <c r="I102" i="33"/>
  <c r="F102" i="33"/>
  <c r="F116" i="33"/>
  <c r="B64" i="29"/>
  <c r="H9" i="34"/>
  <c r="H13" i="34" s="1"/>
  <c r="H8" i="34" s="1"/>
  <c r="G13" i="34"/>
  <c r="G8" i="34" s="1"/>
  <c r="G14" i="34"/>
  <c r="F11" i="4"/>
  <c r="F10" i="4"/>
  <c r="E113" i="33"/>
  <c r="L113" i="33"/>
  <c r="G113" i="33"/>
  <c r="B58" i="28"/>
  <c r="B54" i="28"/>
  <c r="B57" i="28"/>
  <c r="B66" i="28"/>
  <c r="B70" i="28"/>
  <c r="B65" i="28"/>
  <c r="F9" i="4"/>
  <c r="E14" i="4"/>
  <c r="B77" i="29"/>
  <c r="B76" i="29"/>
  <c r="B75" i="29"/>
  <c r="B59" i="29"/>
  <c r="B67" i="29"/>
  <c r="H10" i="38"/>
  <c r="H11" i="38"/>
  <c r="B65" i="29"/>
  <c r="B59" i="28"/>
  <c r="L83" i="33"/>
  <c r="B69" i="29"/>
  <c r="B68" i="28"/>
  <c r="F10" i="34"/>
  <c r="E13" i="4"/>
  <c r="B74" i="29"/>
  <c r="B60" i="28"/>
  <c r="B45" i="28"/>
  <c r="B42" i="28"/>
  <c r="B36" i="28"/>
  <c r="B31" i="28"/>
  <c r="B44" i="28"/>
  <c r="B121" i="28"/>
  <c r="B110" i="28"/>
  <c r="B123" i="28"/>
  <c r="B118" i="28"/>
  <c r="B112" i="28"/>
  <c r="G10" i="34"/>
  <c r="F14" i="34"/>
  <c r="J9" i="38"/>
  <c r="K9" i="38" s="1"/>
  <c r="H111" i="33"/>
  <c r="L103" i="33"/>
  <c r="G93" i="33"/>
  <c r="D26" i="4"/>
  <c r="B105" i="29"/>
  <c r="B87" i="29"/>
  <c r="B149" i="28"/>
  <c r="B148" i="28"/>
  <c r="B155" i="28"/>
  <c r="B146" i="28"/>
  <c r="I40" i="34"/>
  <c r="D127" i="33"/>
  <c r="D128" i="33" s="1"/>
  <c r="D129" i="33" s="1"/>
  <c r="D74" i="33"/>
  <c r="D75" i="33" s="1"/>
  <c r="E103" i="33"/>
  <c r="F93" i="33"/>
  <c r="G83" i="33"/>
  <c r="F73" i="33"/>
  <c r="F107" i="33"/>
  <c r="F78" i="33"/>
  <c r="G92" i="33"/>
  <c r="E73" i="33"/>
  <c r="D158" i="33"/>
  <c r="F87" i="33"/>
  <c r="L110" i="33"/>
  <c r="F101" i="33"/>
  <c r="H91" i="33"/>
  <c r="J81" i="33"/>
  <c r="H70" i="33"/>
  <c r="H108" i="33"/>
  <c r="J98" i="33"/>
  <c r="H88" i="33"/>
  <c r="E78" i="33"/>
  <c r="F115" i="33"/>
  <c r="E106" i="33"/>
  <c r="E96" i="33"/>
  <c r="E85" i="33"/>
  <c r="E75" i="33"/>
  <c r="E116" i="33"/>
  <c r="E93" i="33"/>
  <c r="F105" i="33"/>
  <c r="I97" i="33"/>
  <c r="G97" i="33"/>
  <c r="G116" i="33"/>
  <c r="I107" i="33"/>
  <c r="F97" i="33"/>
  <c r="I105" i="33"/>
  <c r="D39" i="32"/>
  <c r="E186" i="33"/>
  <c r="E111" i="33"/>
  <c r="F110" i="33"/>
  <c r="G111" i="33"/>
  <c r="G74" i="33"/>
  <c r="H106" i="33"/>
  <c r="H85" i="33"/>
  <c r="I114" i="33"/>
  <c r="I95" i="33"/>
  <c r="I74" i="33"/>
  <c r="J75" i="33"/>
  <c r="L75" i="33"/>
  <c r="L85" i="33"/>
  <c r="L96" i="33"/>
  <c r="L106" i="33"/>
  <c r="L115" i="33"/>
  <c r="E110" i="33"/>
  <c r="E101" i="33"/>
  <c r="E91" i="33"/>
  <c r="E81" i="33"/>
  <c r="E70" i="33"/>
  <c r="F96" i="33"/>
  <c r="F85" i="33"/>
  <c r="F75" i="33"/>
  <c r="G73" i="33"/>
  <c r="J70" i="33"/>
  <c r="F108" i="33"/>
  <c r="H98" i="33"/>
  <c r="G88" i="33"/>
  <c r="H78" i="33"/>
  <c r="F95" i="33"/>
  <c r="F84" i="33"/>
  <c r="F74" i="33"/>
  <c r="H81" i="33"/>
  <c r="J108" i="33"/>
  <c r="L78" i="33"/>
  <c r="L88" i="33"/>
  <c r="L98" i="33"/>
  <c r="L108" i="33"/>
  <c r="E108" i="33"/>
  <c r="E98" i="33"/>
  <c r="E88" i="33"/>
  <c r="F106" i="33"/>
  <c r="F83" i="33"/>
  <c r="G84" i="33"/>
  <c r="H116" i="33"/>
  <c r="H96" i="33"/>
  <c r="J115" i="33"/>
  <c r="J106" i="33"/>
  <c r="J96" i="33"/>
  <c r="J85" i="33"/>
  <c r="H115" i="33"/>
  <c r="H75" i="33"/>
  <c r="J91" i="33"/>
  <c r="L70" i="33"/>
  <c r="L81" i="33"/>
  <c r="L91" i="33"/>
  <c r="L101" i="33"/>
  <c r="E115" i="33"/>
  <c r="F91" i="33"/>
  <c r="F81" i="33"/>
  <c r="F70" i="33"/>
  <c r="J88" i="33"/>
  <c r="J113" i="33"/>
  <c r="J103" i="33"/>
  <c r="J93" i="33"/>
  <c r="J83" i="33"/>
  <c r="J73" i="33"/>
  <c r="E114" i="33"/>
  <c r="E95" i="33"/>
  <c r="G114" i="33"/>
  <c r="H20" i="30"/>
  <c r="I20" i="30" s="1"/>
  <c r="J20" i="30" s="1"/>
  <c r="H11" i="29"/>
  <c r="I10" i="29" s="1"/>
  <c r="G10" i="29"/>
  <c r="K19" i="34"/>
  <c r="D19" i="3"/>
  <c r="B23" i="21" s="1"/>
  <c r="D18" i="3"/>
  <c r="B22" i="21" s="1"/>
  <c r="H11" i="28"/>
  <c r="H10" i="28"/>
  <c r="G10" i="28"/>
  <c r="G26" i="28" a="1"/>
  <c r="G29" i="28" s="1"/>
  <c r="G9" i="30"/>
  <c r="F13" i="30"/>
  <c r="F8" i="30" s="1"/>
  <c r="I10" i="34"/>
  <c r="I11" i="34"/>
  <c r="G11" i="30"/>
  <c r="G10" i="30"/>
  <c r="F9" i="28"/>
  <c r="E13" i="28"/>
  <c r="D21" i="33"/>
  <c r="B62" i="29"/>
  <c r="B63" i="29"/>
  <c r="B60" i="29"/>
  <c r="B73" i="29"/>
  <c r="B61" i="29"/>
  <c r="B98" i="29"/>
  <c r="B101" i="29"/>
  <c r="B92" i="29"/>
  <c r="B104" i="29"/>
  <c r="B99" i="29"/>
  <c r="B123" i="29"/>
  <c r="B126" i="29"/>
  <c r="B120" i="29"/>
  <c r="B121" i="29"/>
  <c r="B116" i="29"/>
  <c r="B29" i="28"/>
  <c r="B32" i="28"/>
  <c r="B35" i="28"/>
  <c r="B38" i="28"/>
  <c r="B69" i="28"/>
  <c r="B72" i="28"/>
  <c r="B56" i="28"/>
  <c r="B71" i="28"/>
  <c r="B55" i="28"/>
  <c r="B93" i="28"/>
  <c r="B96" i="28"/>
  <c r="B99" i="28"/>
  <c r="B98" i="28"/>
  <c r="B116" i="28"/>
  <c r="B119" i="28"/>
  <c r="B122" i="28"/>
  <c r="B129" i="28"/>
  <c r="B113" i="28"/>
  <c r="B141" i="28"/>
  <c r="B144" i="28"/>
  <c r="B142" i="28"/>
  <c r="B58" i="29"/>
  <c r="B135" i="29"/>
  <c r="B73" i="28"/>
  <c r="B124" i="28"/>
  <c r="D20" i="33"/>
  <c r="H10" i="34"/>
  <c r="D40" i="32"/>
  <c r="D42" i="32" s="1"/>
  <c r="D92" i="32"/>
  <c r="B70" i="29"/>
  <c r="B71" i="29"/>
  <c r="B72" i="29"/>
  <c r="B68" i="29"/>
  <c r="B90" i="29"/>
  <c r="B93" i="29"/>
  <c r="B95" i="29"/>
  <c r="B96" i="29"/>
  <c r="B131" i="29"/>
  <c r="B134" i="29"/>
  <c r="B118" i="29"/>
  <c r="B129" i="29"/>
  <c r="B37" i="28"/>
  <c r="B40" i="28"/>
  <c r="B43" i="28"/>
  <c r="B27" i="28"/>
  <c r="B30" i="28"/>
  <c r="B61" i="28"/>
  <c r="B64" i="28"/>
  <c r="B62" i="28"/>
  <c r="B63" i="28"/>
  <c r="B128" i="28"/>
  <c r="B127" i="28"/>
  <c r="B111" i="28"/>
  <c r="B114" i="28"/>
  <c r="I9" i="34"/>
  <c r="H14" i="34"/>
  <c r="L9" i="38"/>
  <c r="K14" i="38"/>
  <c r="K13" i="38"/>
  <c r="K8" i="38" s="1"/>
  <c r="J13" i="38"/>
  <c r="J8" i="38" s="1"/>
  <c r="J14" i="38"/>
  <c r="I13" i="38"/>
  <c r="I8" i="38" s="1"/>
  <c r="F14" i="32"/>
  <c r="E187" i="33" s="1"/>
  <c r="F10" i="33"/>
  <c r="G108" i="33"/>
  <c r="H110" i="33"/>
  <c r="H103" i="33"/>
  <c r="H83" i="33"/>
  <c r="J101" i="33"/>
  <c r="J114" i="33"/>
  <c r="K114" i="33"/>
  <c r="H114" i="33"/>
  <c r="J109" i="33"/>
  <c r="K109" i="33"/>
  <c r="H109" i="33"/>
  <c r="J105" i="33"/>
  <c r="K105" i="33"/>
  <c r="H105" i="33"/>
  <c r="J99" i="33"/>
  <c r="K99" i="33"/>
  <c r="H99" i="33"/>
  <c r="J95" i="33"/>
  <c r="K95" i="33"/>
  <c r="H95" i="33"/>
  <c r="J89" i="33"/>
  <c r="K89" i="33"/>
  <c r="H89" i="33"/>
  <c r="J84" i="33"/>
  <c r="K84" i="33"/>
  <c r="H84" i="33"/>
  <c r="J79" i="33"/>
  <c r="K79" i="33"/>
  <c r="H79" i="33"/>
  <c r="J74" i="33"/>
  <c r="K74" i="33"/>
  <c r="H74" i="33"/>
  <c r="K113" i="33"/>
  <c r="I113" i="33"/>
  <c r="K108" i="33"/>
  <c r="I108" i="33"/>
  <c r="K103" i="33"/>
  <c r="I103" i="33"/>
  <c r="K98" i="33"/>
  <c r="I98" i="33"/>
  <c r="K93" i="33"/>
  <c r="I93" i="33"/>
  <c r="K88" i="33"/>
  <c r="I88" i="33"/>
  <c r="K83" i="33"/>
  <c r="I83" i="33"/>
  <c r="K78" i="33"/>
  <c r="I78" i="33"/>
  <c r="K73" i="33"/>
  <c r="I73" i="33"/>
  <c r="I96" i="33"/>
  <c r="G96" i="33"/>
  <c r="I91" i="33"/>
  <c r="G91" i="33"/>
  <c r="I85" i="33"/>
  <c r="G85" i="33"/>
  <c r="I81" i="33"/>
  <c r="G81" i="33"/>
  <c r="I75" i="33"/>
  <c r="G75" i="33"/>
  <c r="I70" i="33"/>
  <c r="G70" i="33"/>
  <c r="G105" i="33"/>
  <c r="G98" i="33"/>
  <c r="G78" i="33"/>
  <c r="H113" i="33"/>
  <c r="H93" i="33"/>
  <c r="H73" i="33"/>
  <c r="I115" i="33"/>
  <c r="K12" i="34"/>
  <c r="J40" i="34"/>
  <c r="F113" i="33"/>
  <c r="F103" i="33"/>
  <c r="F98" i="33"/>
  <c r="G103" i="33"/>
  <c r="K116" i="33"/>
  <c r="J116" i="33"/>
  <c r="K111" i="33"/>
  <c r="J111" i="33"/>
  <c r="K107" i="33"/>
  <c r="J107" i="33"/>
  <c r="K102" i="33"/>
  <c r="J102" i="33"/>
  <c r="K97" i="33"/>
  <c r="J97" i="33"/>
  <c r="K92" i="33"/>
  <c r="J92" i="33"/>
  <c r="K87" i="33"/>
  <c r="J87" i="33"/>
  <c r="K82" i="33"/>
  <c r="J82" i="33"/>
  <c r="K77" i="33"/>
  <c r="J77" i="33"/>
  <c r="K71" i="33"/>
  <c r="J71" i="33"/>
  <c r="K115" i="33"/>
  <c r="G115" i="33"/>
  <c r="K110" i="33"/>
  <c r="I110" i="33"/>
  <c r="G110" i="33"/>
  <c r="K106" i="33"/>
  <c r="K101" i="33"/>
  <c r="K96" i="33"/>
  <c r="K91" i="33"/>
  <c r="K85" i="33"/>
  <c r="K81" i="33"/>
  <c r="K75" i="33"/>
  <c r="K70" i="33"/>
  <c r="G106" i="33"/>
  <c r="G101" i="33"/>
  <c r="G70" i="30"/>
  <c r="H12" i="30"/>
  <c r="I106" i="33"/>
  <c r="I101" i="33"/>
  <c r="G50" i="29"/>
  <c r="G51" i="29" s="1"/>
  <c r="A51" i="29" s="1"/>
  <c r="H20" i="34"/>
  <c r="I20" i="34" s="1"/>
  <c r="J20" i="34" s="1"/>
  <c r="A6" i="22"/>
  <c r="A2" i="17"/>
  <c r="A2" i="30"/>
  <c r="A2" i="33"/>
  <c r="A2" i="29"/>
  <c r="A2" i="34"/>
  <c r="B14" i="21"/>
  <c r="A2" i="4"/>
  <c r="A2" i="28"/>
  <c r="A2" i="32"/>
  <c r="D182" i="29" l="1"/>
  <c r="D186" i="29" s="1"/>
  <c r="A6" i="17"/>
  <c r="D27" i="4"/>
  <c r="I11" i="38"/>
  <c r="I10" i="38"/>
  <c r="G9" i="4"/>
  <c r="F14" i="4"/>
  <c r="F13" i="4"/>
  <c r="F8" i="4" s="1"/>
  <c r="G41" i="28"/>
  <c r="G43" i="28"/>
  <c r="I11" i="29"/>
  <c r="J10" i="29" s="1"/>
  <c r="G10" i="4"/>
  <c r="G11" i="4"/>
  <c r="D77" i="33"/>
  <c r="D78" i="33" s="1"/>
  <c r="D159" i="33"/>
  <c r="K20" i="34"/>
  <c r="A2" i="38"/>
  <c r="A6" i="38" s="1"/>
  <c r="A16" i="38" s="1"/>
  <c r="A2" i="21"/>
  <c r="A2" i="20"/>
  <c r="A6" i="20" s="1"/>
  <c r="A13" i="20" s="1"/>
  <c r="L19" i="34"/>
  <c r="L19" i="30"/>
  <c r="L19" i="28"/>
  <c r="I12" i="30"/>
  <c r="H70" i="30"/>
  <c r="H54" i="30"/>
  <c r="I14" i="34"/>
  <c r="J9" i="34"/>
  <c r="I13" i="34"/>
  <c r="I8" i="34" s="1"/>
  <c r="D22" i="33"/>
  <c r="D24" i="33"/>
  <c r="D25" i="33" s="1"/>
  <c r="G37" i="28"/>
  <c r="G14" i="30"/>
  <c r="G13" i="30"/>
  <c r="G8" i="30" s="1"/>
  <c r="H9" i="30"/>
  <c r="G33" i="28"/>
  <c r="F14" i="28"/>
  <c r="G9" i="28"/>
  <c r="F13" i="28"/>
  <c r="F8" i="28" s="1"/>
  <c r="H11" i="30"/>
  <c r="H10" i="30"/>
  <c r="D93" i="32"/>
  <c r="D94" i="32" s="1"/>
  <c r="D130" i="33"/>
  <c r="D131" i="33" s="1"/>
  <c r="D132" i="33" s="1"/>
  <c r="J11" i="29"/>
  <c r="J11" i="34"/>
  <c r="J10" i="34"/>
  <c r="D43" i="32"/>
  <c r="L12" i="34"/>
  <c r="K40" i="34"/>
  <c r="F186" i="33"/>
  <c r="G10" i="33"/>
  <c r="F187" i="33"/>
  <c r="M9" i="38"/>
  <c r="L14" i="38"/>
  <c r="L13" i="38"/>
  <c r="L8" i="38" s="1"/>
  <c r="G42" i="28"/>
  <c r="G40" i="28"/>
  <c r="G39" i="28"/>
  <c r="G26" i="28"/>
  <c r="G31" i="28"/>
  <c r="G36" i="28"/>
  <c r="G27" i="28"/>
  <c r="G32" i="28"/>
  <c r="G38" i="28"/>
  <c r="G28" i="28"/>
  <c r="G34" i="28"/>
  <c r="G44" i="28"/>
  <c r="G30" i="28"/>
  <c r="G35" i="28"/>
  <c r="G45" i="28"/>
  <c r="I10" i="28"/>
  <c r="I11" i="28"/>
  <c r="K20" i="30"/>
  <c r="A35" i="22"/>
  <c r="A46" i="22" s="1"/>
  <c r="A6" i="32"/>
  <c r="A16" i="32" s="1"/>
  <c r="A6" i="34"/>
  <c r="A6" i="28"/>
  <c r="A16" i="28" s="1"/>
  <c r="A6" i="30"/>
  <c r="D187" i="29" l="1"/>
  <c r="D188" i="29" s="1"/>
  <c r="D189" i="29" s="1"/>
  <c r="D191" i="29" s="1"/>
  <c r="D193" i="29" s="1"/>
  <c r="D194" i="29" s="1"/>
  <c r="D196" i="29" s="1"/>
  <c r="D197" i="29" s="1"/>
  <c r="D198" i="29" s="1"/>
  <c r="D201" i="29" s="1"/>
  <c r="D203" i="29" s="1"/>
  <c r="D205" i="29" s="1"/>
  <c r="D206" i="29" s="1"/>
  <c r="J11" i="38"/>
  <c r="J10" i="38"/>
  <c r="D29" i="4"/>
  <c r="H11" i="4"/>
  <c r="H10" i="4"/>
  <c r="H9" i="4"/>
  <c r="G14" i="4"/>
  <c r="G13" i="4"/>
  <c r="G8" i="4" s="1"/>
  <c r="D79" i="33"/>
  <c r="D81" i="33" s="1"/>
  <c r="D82" i="33" s="1"/>
  <c r="D160" i="33"/>
  <c r="A30" i="32"/>
  <c r="A83" i="32" s="1"/>
  <c r="L20" i="34"/>
  <c r="G47" i="28"/>
  <c r="K10" i="34"/>
  <c r="K11" i="34"/>
  <c r="G13" i="28"/>
  <c r="G8" i="28" s="1"/>
  <c r="H9" i="28"/>
  <c r="G14" i="28"/>
  <c r="I54" i="30"/>
  <c r="J12" i="30"/>
  <c r="I70" i="30"/>
  <c r="F189" i="33"/>
  <c r="G186" i="33"/>
  <c r="H10" i="33"/>
  <c r="G189" i="33"/>
  <c r="G187" i="33"/>
  <c r="M12" i="34"/>
  <c r="L40" i="34"/>
  <c r="D44" i="32"/>
  <c r="D95" i="32"/>
  <c r="H14" i="30"/>
  <c r="H13" i="30"/>
  <c r="H8" i="30" s="1"/>
  <c r="I9" i="30"/>
  <c r="M14" i="38"/>
  <c r="M13" i="38"/>
  <c r="M8" i="38" s="1"/>
  <c r="N9" i="38"/>
  <c r="D46" i="32"/>
  <c r="K11" i="29"/>
  <c r="K10" i="29"/>
  <c r="D96" i="32"/>
  <c r="I11" i="30"/>
  <c r="I10" i="30"/>
  <c r="D26" i="33"/>
  <c r="J11" i="28"/>
  <c r="J10" i="28"/>
  <c r="E189" i="33"/>
  <c r="D133" i="33"/>
  <c r="D134" i="33" s="1"/>
  <c r="J14" i="34"/>
  <c r="J13" i="34"/>
  <c r="J8" i="34" s="1"/>
  <c r="K9" i="34"/>
  <c r="M19" i="34"/>
  <c r="M19" i="28"/>
  <c r="M19" i="30"/>
  <c r="L20" i="30"/>
  <c r="M18" i="30"/>
  <c r="M18" i="34"/>
  <c r="M18" i="28"/>
  <c r="A21" i="28"/>
  <c r="A49" i="28" s="1"/>
  <c r="A36" i="20"/>
  <c r="A16" i="30"/>
  <c r="A52" i="34"/>
  <c r="A16" i="34"/>
  <c r="I9" i="4" l="1"/>
  <c r="H13" i="4"/>
  <c r="H8" i="4" s="1"/>
  <c r="H14" i="4"/>
  <c r="D30" i="4"/>
  <c r="I11" i="4"/>
  <c r="I10" i="4"/>
  <c r="K11" i="38"/>
  <c r="K10" i="38"/>
  <c r="D161" i="33"/>
  <c r="D47" i="32"/>
  <c r="D48" i="32" s="1"/>
  <c r="D49" i="32" s="1"/>
  <c r="M20" i="34"/>
  <c r="M20" i="30"/>
  <c r="L9" i="34"/>
  <c r="K13" i="34"/>
  <c r="K8" i="34" s="1"/>
  <c r="K14" i="34"/>
  <c r="F190" i="33"/>
  <c r="D83" i="33"/>
  <c r="K12" i="30"/>
  <c r="J54" i="30"/>
  <c r="J70" i="30"/>
  <c r="D97" i="32"/>
  <c r="D98" i="32" s="1"/>
  <c r="N19" i="28"/>
  <c r="N19" i="30"/>
  <c r="N19" i="34"/>
  <c r="F191" i="33"/>
  <c r="E190" i="33"/>
  <c r="K11" i="28"/>
  <c r="K10" i="28"/>
  <c r="L10" i="29"/>
  <c r="L11" i="29"/>
  <c r="G190" i="33"/>
  <c r="D135" i="33"/>
  <c r="H14" i="28"/>
  <c r="I9" i="28"/>
  <c r="H13" i="28"/>
  <c r="H8" i="28" s="1"/>
  <c r="L11" i="34"/>
  <c r="L10" i="34"/>
  <c r="J11" i="30"/>
  <c r="J10" i="30"/>
  <c r="O9" i="38"/>
  <c r="N14" i="38"/>
  <c r="N13" i="38"/>
  <c r="N8" i="38" s="1"/>
  <c r="D84" i="33"/>
  <c r="D28" i="33"/>
  <c r="I13" i="30"/>
  <c r="I8" i="30" s="1"/>
  <c r="I14" i="30"/>
  <c r="J9" i="30"/>
  <c r="M40" i="34"/>
  <c r="N12" i="34"/>
  <c r="H190" i="33"/>
  <c r="I10" i="33"/>
  <c r="H189" i="33"/>
  <c r="H186" i="33"/>
  <c r="H187" i="33"/>
  <c r="N18" i="30"/>
  <c r="N18" i="34"/>
  <c r="N18" i="28"/>
  <c r="A22" i="30"/>
  <c r="A77" i="28"/>
  <c r="A105" i="28" s="1"/>
  <c r="A22" i="34"/>
  <c r="L11" i="38" l="1"/>
  <c r="L10" i="38"/>
  <c r="J9" i="4"/>
  <c r="I14" i="4"/>
  <c r="I13" i="4"/>
  <c r="I8" i="4" s="1"/>
  <c r="J11" i="4"/>
  <c r="J10" i="4"/>
  <c r="D31" i="4"/>
  <c r="D99" i="32"/>
  <c r="D100" i="32" s="1"/>
  <c r="D101" i="32" s="1"/>
  <c r="D102" i="32" s="1"/>
  <c r="D103" i="32" s="1"/>
  <c r="D104" i="32" s="1"/>
  <c r="D105" i="32" s="1"/>
  <c r="D106" i="32" s="1"/>
  <c r="D107" i="32" s="1"/>
  <c r="D108" i="32" s="1"/>
  <c r="D162" i="33"/>
  <c r="E191" i="33"/>
  <c r="H191" i="33"/>
  <c r="G191" i="33"/>
  <c r="D50" i="32"/>
  <c r="D52" i="32" s="1"/>
  <c r="N20" i="34"/>
  <c r="N20" i="30"/>
  <c r="I190" i="33"/>
  <c r="J10" i="33"/>
  <c r="I187" i="33"/>
  <c r="I189" i="33"/>
  <c r="I191" i="33"/>
  <c r="I186" i="33"/>
  <c r="K10" i="30"/>
  <c r="K11" i="30"/>
  <c r="M10" i="29"/>
  <c r="M11" i="29"/>
  <c r="K70" i="30"/>
  <c r="L12" i="30"/>
  <c r="K54" i="30"/>
  <c r="D136" i="33"/>
  <c r="D137" i="33"/>
  <c r="M9" i="34"/>
  <c r="L14" i="34"/>
  <c r="L13" i="34"/>
  <c r="L8" i="34" s="1"/>
  <c r="O12" i="34"/>
  <c r="N40" i="34"/>
  <c r="J14" i="30"/>
  <c r="J13" i="30"/>
  <c r="J8" i="30" s="1"/>
  <c r="K9" i="30"/>
  <c r="M10" i="34"/>
  <c r="M11" i="34"/>
  <c r="J9" i="28"/>
  <c r="I14" i="28"/>
  <c r="I13" i="28"/>
  <c r="I8" i="28" s="1"/>
  <c r="L11" i="28"/>
  <c r="L10" i="28"/>
  <c r="D29" i="33"/>
  <c r="D30" i="33" s="1"/>
  <c r="P9" i="38"/>
  <c r="O14" i="38"/>
  <c r="O13" i="38"/>
  <c r="O8" i="38" s="1"/>
  <c r="O19" i="34"/>
  <c r="O19" i="30"/>
  <c r="O19" i="28"/>
  <c r="D85" i="33"/>
  <c r="O18" i="30"/>
  <c r="O18" i="34"/>
  <c r="O18" i="28"/>
  <c r="A36" i="34"/>
  <c r="A66" i="34" s="1"/>
  <c r="A36" i="30"/>
  <c r="A133" i="28"/>
  <c r="D33" i="4" l="1"/>
  <c r="D34" i="4" s="1"/>
  <c r="J13" i="4"/>
  <c r="J8" i="4" s="1"/>
  <c r="K9" i="4"/>
  <c r="J14" i="4"/>
  <c r="K10" i="4"/>
  <c r="K11" i="4"/>
  <c r="D35" i="4"/>
  <c r="D36" i="4"/>
  <c r="M10" i="38"/>
  <c r="M11" i="38"/>
  <c r="D163" i="33"/>
  <c r="D164" i="33" s="1"/>
  <c r="D165" i="33"/>
  <c r="D166" i="33" s="1"/>
  <c r="O20" i="34"/>
  <c r="O20" i="30"/>
  <c r="P19" i="28"/>
  <c r="P19" i="30"/>
  <c r="P19" i="34"/>
  <c r="G192" i="33"/>
  <c r="N11" i="34"/>
  <c r="N10" i="34"/>
  <c r="N11" i="29"/>
  <c r="N10" i="29"/>
  <c r="E193" i="33"/>
  <c r="H192" i="33"/>
  <c r="F192" i="33"/>
  <c r="E192" i="33"/>
  <c r="Q9" i="38"/>
  <c r="P14" i="38"/>
  <c r="P13" i="38"/>
  <c r="P8" i="38" s="1"/>
  <c r="M11" i="28"/>
  <c r="M10" i="28"/>
  <c r="M12" i="30"/>
  <c r="L54" i="30"/>
  <c r="L70" i="30"/>
  <c r="D31" i="33"/>
  <c r="J190" i="33"/>
  <c r="K10" i="33"/>
  <c r="J186" i="33"/>
  <c r="J192" i="33"/>
  <c r="J187" i="33"/>
  <c r="J189" i="33"/>
  <c r="J191" i="33"/>
  <c r="K14" i="30"/>
  <c r="L9" i="30"/>
  <c r="K13" i="30"/>
  <c r="K8" i="30" s="1"/>
  <c r="P12" i="34"/>
  <c r="O40" i="34"/>
  <c r="D53" i="32"/>
  <c r="K9" i="28"/>
  <c r="J14" i="28"/>
  <c r="J13" i="28"/>
  <c r="J8" i="28" s="1"/>
  <c r="N9" i="34"/>
  <c r="M14" i="34"/>
  <c r="M13" i="34"/>
  <c r="M8" i="34" s="1"/>
  <c r="D138" i="33"/>
  <c r="L10" i="30"/>
  <c r="L11" i="30"/>
  <c r="D87" i="33"/>
  <c r="D88" i="33" s="1"/>
  <c r="D89" i="33" s="1"/>
  <c r="D91" i="33" s="1"/>
  <c r="D92" i="33" s="1"/>
  <c r="D93" i="33" s="1"/>
  <c r="D95" i="33" s="1"/>
  <c r="D96" i="33" s="1"/>
  <c r="D97" i="33" s="1"/>
  <c r="D98" i="33" s="1"/>
  <c r="D99" i="33" s="1"/>
  <c r="D101" i="33" s="1"/>
  <c r="D102" i="33" s="1"/>
  <c r="D103" i="33" s="1"/>
  <c r="D105" i="33" s="1"/>
  <c r="D106" i="33" s="1"/>
  <c r="D107" i="33" s="1"/>
  <c r="D108" i="33" s="1"/>
  <c r="D109" i="33" s="1"/>
  <c r="D110" i="33" s="1"/>
  <c r="D111" i="33" s="1"/>
  <c r="D113" i="33" s="1"/>
  <c r="I192" i="33"/>
  <c r="P18" i="30"/>
  <c r="P18" i="34"/>
  <c r="P18" i="28"/>
  <c r="A50" i="30"/>
  <c r="A66" i="30" s="1"/>
  <c r="A82" i="30" s="1"/>
  <c r="A96" i="30" s="1"/>
  <c r="I193" i="33" l="1"/>
  <c r="J193" i="33"/>
  <c r="G193" i="33"/>
  <c r="H193" i="33"/>
  <c r="L9" i="4"/>
  <c r="K14" i="4"/>
  <c r="K13" i="4"/>
  <c r="K8" i="4" s="1"/>
  <c r="N11" i="38"/>
  <c r="N10" i="38"/>
  <c r="D37" i="4"/>
  <c r="L10" i="4"/>
  <c r="L11" i="4"/>
  <c r="F193" i="33"/>
  <c r="P20" i="34"/>
  <c r="D168" i="33"/>
  <c r="D167" i="33"/>
  <c r="P20" i="30"/>
  <c r="Q12" i="34"/>
  <c r="P40" i="34"/>
  <c r="Q14" i="38"/>
  <c r="Q13" i="38"/>
  <c r="Q8" i="38" s="1"/>
  <c r="R9" i="38"/>
  <c r="D114" i="33"/>
  <c r="D115" i="33" s="1"/>
  <c r="D116" i="33" s="1"/>
  <c r="M9" i="30"/>
  <c r="L13" i="30"/>
  <c r="L8" i="30" s="1"/>
  <c r="L14" i="30"/>
  <c r="M11" i="30"/>
  <c r="M10" i="30"/>
  <c r="K13" i="28"/>
  <c r="K8" i="28" s="1"/>
  <c r="L9" i="28"/>
  <c r="K14" i="28"/>
  <c r="N11" i="28"/>
  <c r="N10" i="28"/>
  <c r="K194" i="33"/>
  <c r="N14" i="34"/>
  <c r="N13" i="34"/>
  <c r="N8" i="34" s="1"/>
  <c r="O9" i="34"/>
  <c r="D139" i="33"/>
  <c r="D140" i="33" s="1"/>
  <c r="D141" i="33" s="1"/>
  <c r="D142" i="33" s="1"/>
  <c r="D54" i="32"/>
  <c r="K190" i="33"/>
  <c r="L10" i="33"/>
  <c r="K191" i="33"/>
  <c r="K186" i="33"/>
  <c r="K192" i="33"/>
  <c r="K187" i="33"/>
  <c r="K193" i="33"/>
  <c r="K189" i="33"/>
  <c r="D32" i="33"/>
  <c r="D34" i="33" s="1"/>
  <c r="D35" i="33" s="1"/>
  <c r="D36" i="33" s="1"/>
  <c r="D38" i="33" s="1"/>
  <c r="N12" i="30"/>
  <c r="M70" i="30"/>
  <c r="M54" i="30"/>
  <c r="O10" i="29"/>
  <c r="O11" i="29"/>
  <c r="O10" i="34"/>
  <c r="O11" i="34"/>
  <c r="Q19" i="34"/>
  <c r="Q19" i="28"/>
  <c r="Q19" i="30"/>
  <c r="Q18" i="30"/>
  <c r="Q18" i="34"/>
  <c r="Q18" i="28"/>
  <c r="D39" i="4" l="1"/>
  <c r="D40" i="4"/>
  <c r="D41" i="4" s="1"/>
  <c r="D43" i="4" s="1"/>
  <c r="M9" i="4"/>
  <c r="L14" i="4"/>
  <c r="L13" i="4"/>
  <c r="L8" i="4" s="1"/>
  <c r="M10" i="4"/>
  <c r="M11" i="4"/>
  <c r="O11" i="38"/>
  <c r="O10" i="38"/>
  <c r="Q20" i="34"/>
  <c r="Q20" i="30"/>
  <c r="D143" i="33"/>
  <c r="D169" i="33"/>
  <c r="D170" i="33" s="1"/>
  <c r="D171" i="33" s="1"/>
  <c r="D172" i="33" s="1"/>
  <c r="D173" i="33" s="1"/>
  <c r="D174" i="33" s="1"/>
  <c r="D175" i="33" s="1"/>
  <c r="R19" i="34"/>
  <c r="R19" i="30"/>
  <c r="R19" i="28"/>
  <c r="P11" i="34"/>
  <c r="P10" i="34"/>
  <c r="D56" i="32"/>
  <c r="D57" i="32" s="1"/>
  <c r="D58" i="32" s="1"/>
  <c r="D60" i="32" s="1"/>
  <c r="D61" i="32" s="1"/>
  <c r="D62" i="32" s="1"/>
  <c r="D63" i="32" s="1"/>
  <c r="D64" i="32" s="1"/>
  <c r="D66" i="32" s="1"/>
  <c r="D67" i="32" s="1"/>
  <c r="D68" i="32" s="1"/>
  <c r="D70" i="32" s="1"/>
  <c r="D71" i="32" s="1"/>
  <c r="D72" i="32" s="1"/>
  <c r="D73" i="32" s="1"/>
  <c r="D74" i="32" s="1"/>
  <c r="D75" i="32" s="1"/>
  <c r="D76" i="32" s="1"/>
  <c r="D78" i="32" s="1"/>
  <c r="D79" i="32" s="1"/>
  <c r="D80" i="32" s="1"/>
  <c r="D81" i="32" s="1"/>
  <c r="J195" i="33"/>
  <c r="G194" i="33"/>
  <c r="E194" i="33"/>
  <c r="H194" i="33"/>
  <c r="G195" i="33"/>
  <c r="J194" i="33"/>
  <c r="I194" i="33"/>
  <c r="N10" i="30"/>
  <c r="N11" i="30"/>
  <c r="M13" i="30"/>
  <c r="M8" i="30" s="1"/>
  <c r="N9" i="30"/>
  <c r="M14" i="30"/>
  <c r="Q40" i="34"/>
  <c r="R12" i="34"/>
  <c r="P10" i="29"/>
  <c r="P11" i="29"/>
  <c r="N54" i="30"/>
  <c r="O12" i="30"/>
  <c r="N70" i="30"/>
  <c r="D39" i="33"/>
  <c r="D40" i="33" s="1"/>
  <c r="O14" i="34"/>
  <c r="O13" i="34"/>
  <c r="O8" i="34" s="1"/>
  <c r="P9" i="34"/>
  <c r="M9" i="28"/>
  <c r="L14" i="28"/>
  <c r="L13" i="28"/>
  <c r="L8" i="28" s="1"/>
  <c r="L190" i="33"/>
  <c r="L194" i="33"/>
  <c r="L189" i="33"/>
  <c r="L191" i="33"/>
  <c r="L186" i="33"/>
  <c r="L192" i="33"/>
  <c r="L187" i="33"/>
  <c r="L193" i="33"/>
  <c r="O11" i="28"/>
  <c r="O10" i="28"/>
  <c r="S9" i="38"/>
  <c r="R14" i="38"/>
  <c r="R13" i="38"/>
  <c r="R8" i="38" s="1"/>
  <c r="R18" i="30"/>
  <c r="R18" i="34"/>
  <c r="R18" i="28"/>
  <c r="R20" i="34" l="1"/>
  <c r="D44" i="4"/>
  <c r="D45" i="4" s="1"/>
  <c r="D47" i="4" s="1"/>
  <c r="D48" i="4" s="1"/>
  <c r="D49" i="4" s="1"/>
  <c r="D50" i="4" s="1"/>
  <c r="D51" i="4" s="1"/>
  <c r="D53" i="4" s="1"/>
  <c r="D54" i="4" s="1"/>
  <c r="D55" i="4" s="1"/>
  <c r="D57" i="4" s="1"/>
  <c r="D58" i="4" s="1"/>
  <c r="D59" i="4" s="1"/>
  <c r="D60" i="4"/>
  <c r="P11" i="38"/>
  <c r="P10" i="38"/>
  <c r="N9" i="4"/>
  <c r="M13" i="4"/>
  <c r="M8" i="4" s="1"/>
  <c r="M14" i="4"/>
  <c r="N11" i="4"/>
  <c r="N10" i="4"/>
  <c r="L195" i="33"/>
  <c r="I195" i="33"/>
  <c r="D42" i="33"/>
  <c r="D43" i="33" s="1"/>
  <c r="D44" i="33" s="1"/>
  <c r="D45" i="33" s="1"/>
  <c r="D46" i="33" s="1"/>
  <c r="D48" i="33" s="1"/>
  <c r="D49" i="33" s="1"/>
  <c r="D50" i="33" s="1"/>
  <c r="D52" i="33" s="1"/>
  <c r="D53" i="33" s="1"/>
  <c r="D54" i="33" s="1"/>
  <c r="D55" i="33" s="1"/>
  <c r="D56" i="33" s="1"/>
  <c r="D57" i="33" s="1"/>
  <c r="D58" i="33" s="1"/>
  <c r="D60" i="33" s="1"/>
  <c r="D61" i="33" s="1"/>
  <c r="D62" i="33" s="1"/>
  <c r="D63" i="33" s="1"/>
  <c r="H195" i="33"/>
  <c r="R20" i="30"/>
  <c r="P10" i="28"/>
  <c r="P11" i="28"/>
  <c r="N9" i="28"/>
  <c r="M14" i="28"/>
  <c r="M13" i="28"/>
  <c r="M8" i="28" s="1"/>
  <c r="S12" i="34"/>
  <c r="R40" i="34"/>
  <c r="T9" i="38"/>
  <c r="S14" i="38"/>
  <c r="S13" i="38"/>
  <c r="S8" i="38" s="1"/>
  <c r="Q9" i="34"/>
  <c r="P14" i="34"/>
  <c r="P13" i="34"/>
  <c r="P8" i="34" s="1"/>
  <c r="P12" i="30"/>
  <c r="O54" i="30"/>
  <c r="O70" i="30"/>
  <c r="N13" i="30"/>
  <c r="N8" i="30" s="1"/>
  <c r="N14" i="30"/>
  <c r="O9" i="30"/>
  <c r="K195" i="33"/>
  <c r="Q11" i="29"/>
  <c r="Q10" i="29"/>
  <c r="O11" i="30"/>
  <c r="O10" i="30"/>
  <c r="Q10" i="34"/>
  <c r="Q11" i="34"/>
  <c r="S19" i="34"/>
  <c r="S19" i="30"/>
  <c r="S19" i="28"/>
  <c r="S18" i="30"/>
  <c r="S18" i="34"/>
  <c r="S18" i="28"/>
  <c r="S20" i="34" l="1"/>
  <c r="O9" i="4"/>
  <c r="N14" i="4"/>
  <c r="N13" i="4"/>
  <c r="N8" i="4" s="1"/>
  <c r="O10" i="4"/>
  <c r="O11" i="4"/>
  <c r="S20" i="30"/>
  <c r="Q10" i="38"/>
  <c r="Q11" i="38"/>
  <c r="D61" i="4"/>
  <c r="D62" i="4" s="1"/>
  <c r="D63" i="4" s="1"/>
  <c r="D65" i="4" s="1"/>
  <c r="D66" i="4" s="1"/>
  <c r="D67" i="4" s="1"/>
  <c r="D68" i="4" s="1"/>
  <c r="R11" i="34"/>
  <c r="R10" i="34"/>
  <c r="R11" i="29"/>
  <c r="R10" i="29"/>
  <c r="K197" i="33"/>
  <c r="O14" i="30"/>
  <c r="P9" i="30"/>
  <c r="O13" i="30"/>
  <c r="O8" i="30" s="1"/>
  <c r="R9" i="34"/>
  <c r="Q13" i="34"/>
  <c r="Q8" i="34" s="1"/>
  <c r="Q14" i="34"/>
  <c r="N13" i="28"/>
  <c r="N8" i="28" s="1"/>
  <c r="O9" i="28"/>
  <c r="N14" i="28"/>
  <c r="Q12" i="30"/>
  <c r="P54" i="30"/>
  <c r="P70" i="30"/>
  <c r="U9" i="38"/>
  <c r="T14" i="38"/>
  <c r="T13" i="38"/>
  <c r="T8" i="38" s="1"/>
  <c r="T12" i="34"/>
  <c r="S40" i="34"/>
  <c r="Q11" i="28"/>
  <c r="Q10" i="28"/>
  <c r="P11" i="30"/>
  <c r="P10" i="30"/>
  <c r="T19" i="28"/>
  <c r="T19" i="34"/>
  <c r="T19" i="30"/>
  <c r="K198" i="33"/>
  <c r="I197" i="33"/>
  <c r="J197" i="33"/>
  <c r="L197" i="33"/>
  <c r="G197" i="33"/>
  <c r="H197" i="33"/>
  <c r="T18" i="30"/>
  <c r="T18" i="34"/>
  <c r="T18" i="28"/>
  <c r="J198" i="33" l="1"/>
  <c r="T20" i="34"/>
  <c r="T20" i="30"/>
  <c r="R11" i="38"/>
  <c r="R10" i="38"/>
  <c r="L198" i="33"/>
  <c r="P11" i="4"/>
  <c r="P10" i="4"/>
  <c r="P9" i="4"/>
  <c r="O13" i="4"/>
  <c r="O8" i="4" s="1"/>
  <c r="O14" i="4"/>
  <c r="I198" i="33"/>
  <c r="H198" i="33"/>
  <c r="G198" i="33"/>
  <c r="Q11" i="30"/>
  <c r="Q10" i="30"/>
  <c r="U12" i="34"/>
  <c r="T40" i="34"/>
  <c r="P14" i="30"/>
  <c r="P13" i="30"/>
  <c r="P8" i="30" s="1"/>
  <c r="Q9" i="30"/>
  <c r="S11" i="29"/>
  <c r="S10" i="29"/>
  <c r="U19" i="34"/>
  <c r="U19" i="28"/>
  <c r="U19" i="30"/>
  <c r="K200" i="33"/>
  <c r="R10" i="28"/>
  <c r="R11" i="28"/>
  <c r="R12" i="30"/>
  <c r="Q70" i="30"/>
  <c r="Q54" i="30"/>
  <c r="O14" i="28"/>
  <c r="O13" i="28"/>
  <c r="O8" i="28" s="1"/>
  <c r="P9" i="28"/>
  <c r="S9" i="34"/>
  <c r="R13" i="34"/>
  <c r="R8" i="34" s="1"/>
  <c r="R14" i="34"/>
  <c r="S10" i="34"/>
  <c r="S11" i="34"/>
  <c r="U14" i="38"/>
  <c r="U13" i="38"/>
  <c r="U8" i="38" s="1"/>
  <c r="V9" i="38"/>
  <c r="U18" i="30"/>
  <c r="U18" i="34"/>
  <c r="U18" i="28"/>
  <c r="U20" i="34" l="1"/>
  <c r="U20" i="30"/>
  <c r="Q10" i="4"/>
  <c r="Q11" i="4"/>
  <c r="Q9" i="4"/>
  <c r="P13" i="4"/>
  <c r="P8" i="4" s="1"/>
  <c r="P14" i="4"/>
  <c r="S10" i="38"/>
  <c r="S11" i="38"/>
  <c r="W9" i="38"/>
  <c r="V14" i="38"/>
  <c r="V13" i="38"/>
  <c r="V8" i="38" s="1"/>
  <c r="S13" i="34"/>
  <c r="S8" i="34" s="1"/>
  <c r="S14" i="34"/>
  <c r="T9" i="34"/>
  <c r="R9" i="30"/>
  <c r="Q13" i="30"/>
  <c r="Q8" i="30" s="1"/>
  <c r="Q14" i="30"/>
  <c r="U40" i="34"/>
  <c r="V12" i="34"/>
  <c r="P14" i="28"/>
  <c r="P13" i="28"/>
  <c r="P8" i="28" s="1"/>
  <c r="Q9" i="28"/>
  <c r="J201" i="33"/>
  <c r="I200" i="33"/>
  <c r="H200" i="33"/>
  <c r="L200" i="33"/>
  <c r="J200" i="33"/>
  <c r="R54" i="30"/>
  <c r="R70" i="30"/>
  <c r="S12" i="30"/>
  <c r="T10" i="29"/>
  <c r="T11" i="29"/>
  <c r="R11" i="30"/>
  <c r="R10" i="30"/>
  <c r="T11" i="34"/>
  <c r="T10" i="34"/>
  <c r="S11" i="28"/>
  <c r="S10" i="28"/>
  <c r="V19" i="30"/>
  <c r="V19" i="34"/>
  <c r="V20" i="34" s="1"/>
  <c r="V19" i="28"/>
  <c r="V18" i="30"/>
  <c r="V18" i="34"/>
  <c r="V18" i="28"/>
  <c r="V20" i="30" l="1"/>
  <c r="T10" i="38"/>
  <c r="T11" i="38"/>
  <c r="R9" i="4"/>
  <c r="Q14" i="4"/>
  <c r="Q13" i="4"/>
  <c r="Q8" i="4" s="1"/>
  <c r="R11" i="4"/>
  <c r="R10" i="4"/>
  <c r="I201" i="33"/>
  <c r="L201" i="33"/>
  <c r="H201" i="33"/>
  <c r="U11" i="29"/>
  <c r="U10" i="29"/>
  <c r="T12" i="30"/>
  <c r="S70" i="30"/>
  <c r="S54" i="30"/>
  <c r="R9" i="28"/>
  <c r="Q14" i="28"/>
  <c r="Q13" i="28"/>
  <c r="Q8" i="28" s="1"/>
  <c r="X9" i="38"/>
  <c r="W14" i="38"/>
  <c r="W13" i="38"/>
  <c r="W8" i="38" s="1"/>
  <c r="U10" i="34"/>
  <c r="U11" i="34"/>
  <c r="W19" i="28"/>
  <c r="W19" i="34"/>
  <c r="W20" i="34" s="1"/>
  <c r="W19" i="30"/>
  <c r="T10" i="28"/>
  <c r="T11" i="28"/>
  <c r="S11" i="30"/>
  <c r="S10" i="30"/>
  <c r="W12" i="34"/>
  <c r="V40" i="34"/>
  <c r="R13" i="30"/>
  <c r="R8" i="30" s="1"/>
  <c r="R14" i="30"/>
  <c r="S9" i="30"/>
  <c r="U9" i="34"/>
  <c r="T14" i="34"/>
  <c r="T13" i="34"/>
  <c r="T8" i="34" s="1"/>
  <c r="K202" i="33"/>
  <c r="K201" i="33"/>
  <c r="W18" i="30"/>
  <c r="W18" i="34"/>
  <c r="W18" i="28"/>
  <c r="W20" i="30" l="1"/>
  <c r="S9" i="4"/>
  <c r="R13" i="4"/>
  <c r="R8" i="4" s="1"/>
  <c r="R14" i="4"/>
  <c r="S11" i="4"/>
  <c r="S10" i="4"/>
  <c r="U10" i="38"/>
  <c r="U11" i="38"/>
  <c r="L205" i="33"/>
  <c r="J202" i="33"/>
  <c r="L202" i="33"/>
  <c r="U14" i="34"/>
  <c r="U13" i="34"/>
  <c r="U8" i="34" s="1"/>
  <c r="V9" i="34"/>
  <c r="R14" i="28"/>
  <c r="S9" i="28"/>
  <c r="R13" i="28"/>
  <c r="R8" i="28" s="1"/>
  <c r="V11" i="29"/>
  <c r="V10" i="29"/>
  <c r="K205" i="33"/>
  <c r="S14" i="30"/>
  <c r="T9" i="30"/>
  <c r="S13" i="30"/>
  <c r="S8" i="30" s="1"/>
  <c r="X12" i="34"/>
  <c r="W40" i="34"/>
  <c r="T11" i="30"/>
  <c r="T10" i="30"/>
  <c r="V11" i="34"/>
  <c r="V10" i="34"/>
  <c r="U10" i="28"/>
  <c r="U11" i="28"/>
  <c r="X19" i="30"/>
  <c r="X19" i="34"/>
  <c r="X20" i="34" s="1"/>
  <c r="X19" i="28"/>
  <c r="Y9" i="38"/>
  <c r="X14" i="38"/>
  <c r="X13" i="38"/>
  <c r="X8" i="38" s="1"/>
  <c r="U12" i="30"/>
  <c r="T54" i="30"/>
  <c r="T70" i="30"/>
  <c r="X18" i="30"/>
  <c r="X18" i="28"/>
  <c r="X18" i="34"/>
  <c r="J205" i="33" l="1"/>
  <c r="X20" i="30"/>
  <c r="T11" i="4"/>
  <c r="T10" i="4"/>
  <c r="V11" i="38"/>
  <c r="V10" i="38"/>
  <c r="T9" i="4"/>
  <c r="S14" i="4"/>
  <c r="S13" i="4"/>
  <c r="S8" i="4" s="1"/>
  <c r="V12" i="30"/>
  <c r="U70" i="30"/>
  <c r="U54" i="30"/>
  <c r="Y19" i="34"/>
  <c r="Y20" i="34" s="1"/>
  <c r="Y19" i="28"/>
  <c r="Y19" i="30"/>
  <c r="V10" i="28"/>
  <c r="V11" i="28"/>
  <c r="W10" i="34"/>
  <c r="W11" i="34"/>
  <c r="Y12" i="34"/>
  <c r="X40" i="34"/>
  <c r="T9" i="28"/>
  <c r="S14" i="28"/>
  <c r="S13" i="28"/>
  <c r="S8" i="28" s="1"/>
  <c r="U11" i="30"/>
  <c r="U10" i="30"/>
  <c r="T13" i="30"/>
  <c r="T8" i="30" s="1"/>
  <c r="T14" i="30"/>
  <c r="U9" i="30"/>
  <c r="W10" i="29"/>
  <c r="W11" i="29"/>
  <c r="W9" i="34"/>
  <c r="V13" i="34"/>
  <c r="V8" i="34" s="1"/>
  <c r="V14" i="34"/>
  <c r="K206" i="33"/>
  <c r="Y14" i="38"/>
  <c r="Y13" i="38"/>
  <c r="Y8" i="38" s="1"/>
  <c r="Z9" i="38"/>
  <c r="Y18" i="30"/>
  <c r="Y18" i="34"/>
  <c r="Y18" i="28"/>
  <c r="Y20" i="30" l="1"/>
  <c r="W11" i="38"/>
  <c r="W10" i="38"/>
  <c r="U9" i="4"/>
  <c r="T13" i="4"/>
  <c r="T8" i="4" s="1"/>
  <c r="T14" i="4"/>
  <c r="U10" i="4"/>
  <c r="U11" i="4"/>
  <c r="U14" i="30"/>
  <c r="U13" i="30"/>
  <c r="U8" i="30" s="1"/>
  <c r="V9" i="30"/>
  <c r="V11" i="30"/>
  <c r="V10" i="30"/>
  <c r="U9" i="28"/>
  <c r="T14" i="28"/>
  <c r="T13" i="28"/>
  <c r="T8" i="28" s="1"/>
  <c r="X11" i="34"/>
  <c r="X10" i="34"/>
  <c r="W13" i="34"/>
  <c r="W8" i="34" s="1"/>
  <c r="X9" i="34"/>
  <c r="W14" i="34"/>
  <c r="Z19" i="28"/>
  <c r="Z19" i="34"/>
  <c r="Z20" i="34" s="1"/>
  <c r="Z19" i="30"/>
  <c r="L206" i="33"/>
  <c r="X10" i="29"/>
  <c r="X11" i="29"/>
  <c r="W10" i="28"/>
  <c r="W11" i="28"/>
  <c r="V54" i="30"/>
  <c r="V70" i="30"/>
  <c r="W12" i="30"/>
  <c r="AA9" i="38"/>
  <c r="Z14" i="38"/>
  <c r="Z13" i="38"/>
  <c r="Z8" i="38" s="1"/>
  <c r="Y40" i="34"/>
  <c r="Z12" i="34"/>
  <c r="Z18" i="30"/>
  <c r="Z18" i="34"/>
  <c r="Z18" i="28"/>
  <c r="Z20" i="30" l="1"/>
  <c r="V10" i="4"/>
  <c r="V11" i="4"/>
  <c r="V9" i="4"/>
  <c r="U13" i="4"/>
  <c r="U8" i="4" s="1"/>
  <c r="U14" i="4"/>
  <c r="L221" i="33"/>
  <c r="L218" i="33"/>
  <c r="L230" i="33"/>
  <c r="L238" i="33"/>
  <c r="L209" i="33"/>
  <c r="L225" i="33"/>
  <c r="X11" i="38"/>
  <c r="X10" i="38"/>
  <c r="L223" i="33"/>
  <c r="L233" i="33"/>
  <c r="L228" i="33"/>
  <c r="L214" i="33"/>
  <c r="L212" i="33"/>
  <c r="L239" i="33"/>
  <c r="L213" i="33"/>
  <c r="L229" i="33"/>
  <c r="L242" i="33"/>
  <c r="L241" i="33"/>
  <c r="L219" i="33"/>
  <c r="L208" i="33"/>
  <c r="L237" i="33"/>
  <c r="L220" i="33"/>
  <c r="L244" i="33"/>
  <c r="L211" i="33"/>
  <c r="L235" i="33"/>
  <c r="L243" i="33"/>
  <c r="AA12" i="34"/>
  <c r="Z40" i="34"/>
  <c r="AB9" i="38"/>
  <c r="AA14" i="38"/>
  <c r="AA13" i="38"/>
  <c r="AA8" i="38" s="1"/>
  <c r="X11" i="28"/>
  <c r="X10" i="28"/>
  <c r="Y11" i="29"/>
  <c r="Y10" i="29"/>
  <c r="V13" i="30"/>
  <c r="V8" i="30" s="1"/>
  <c r="V14" i="30"/>
  <c r="W9" i="30"/>
  <c r="X12" i="30"/>
  <c r="W70" i="30"/>
  <c r="W54" i="30"/>
  <c r="AA19" i="28"/>
  <c r="AA19" i="30"/>
  <c r="AA19" i="34"/>
  <c r="AA20" i="34" s="1"/>
  <c r="V9" i="28"/>
  <c r="U13" i="28"/>
  <c r="U8" i="28" s="1"/>
  <c r="U14" i="28"/>
  <c r="Y10" i="34"/>
  <c r="Y11" i="34"/>
  <c r="Y9" i="34"/>
  <c r="X14" i="34"/>
  <c r="X13" i="34"/>
  <c r="X8" i="34" s="1"/>
  <c r="W11" i="30"/>
  <c r="W10" i="30"/>
  <c r="AA18" i="30"/>
  <c r="AA18" i="34"/>
  <c r="AA18" i="28"/>
  <c r="AA20" i="30" l="1"/>
  <c r="W9" i="4"/>
  <c r="V13" i="4"/>
  <c r="V8" i="4" s="1"/>
  <c r="V14" i="4"/>
  <c r="Y10" i="38"/>
  <c r="Y11" i="38"/>
  <c r="W10" i="4"/>
  <c r="W11" i="4"/>
  <c r="W9" i="28"/>
  <c r="V14" i="28"/>
  <c r="V13" i="28"/>
  <c r="V8" i="28" s="1"/>
  <c r="AC9" i="38"/>
  <c r="AB14" i="38"/>
  <c r="AB13" i="38"/>
  <c r="AB8" i="38" s="1"/>
  <c r="Y14" i="34"/>
  <c r="Z9" i="34"/>
  <c r="Y13" i="34"/>
  <c r="Y8" i="34" s="1"/>
  <c r="Z11" i="34"/>
  <c r="Z10" i="34"/>
  <c r="AB19" i="28"/>
  <c r="AB19" i="34"/>
  <c r="AB20" i="34" s="1"/>
  <c r="AB19" i="30"/>
  <c r="E213" i="33"/>
  <c r="E233" i="33"/>
  <c r="E225" i="33"/>
  <c r="E195" i="33"/>
  <c r="E239" i="33"/>
  <c r="E244" i="33"/>
  <c r="E208" i="33"/>
  <c r="F235" i="33"/>
  <c r="F195" i="33"/>
  <c r="F194" i="33"/>
  <c r="F213" i="33"/>
  <c r="E220" i="33"/>
  <c r="E237" i="33"/>
  <c r="E205" i="33"/>
  <c r="F229" i="33"/>
  <c r="F198" i="33"/>
  <c r="F225" i="33"/>
  <c r="E201" i="33"/>
  <c r="E226" i="33"/>
  <c r="F228" i="33"/>
  <c r="F209" i="33"/>
  <c r="I206" i="33"/>
  <c r="E230" i="33"/>
  <c r="F230" i="33"/>
  <c r="G241" i="33"/>
  <c r="E197" i="33"/>
  <c r="G221" i="33"/>
  <c r="F238" i="33"/>
  <c r="F242" i="33"/>
  <c r="F206" i="33"/>
  <c r="G228" i="33"/>
  <c r="E202" i="33"/>
  <c r="E228" i="33"/>
  <c r="F202" i="33"/>
  <c r="F218" i="33"/>
  <c r="F233" i="33"/>
  <c r="E211" i="33"/>
  <c r="E214" i="33"/>
  <c r="E200" i="33"/>
  <c r="G243" i="33"/>
  <c r="E221" i="33"/>
  <c r="F244" i="33"/>
  <c r="F208" i="33"/>
  <c r="F211" i="33"/>
  <c r="F226" i="33"/>
  <c r="F201" i="33"/>
  <c r="E219" i="33"/>
  <c r="E243" i="33"/>
  <c r="F214" i="33"/>
  <c r="E229" i="33"/>
  <c r="G209" i="33"/>
  <c r="E245" i="33"/>
  <c r="G213" i="33"/>
  <c r="F205" i="33"/>
  <c r="G219" i="33"/>
  <c r="F239" i="33"/>
  <c r="E241" i="33"/>
  <c r="F220" i="33"/>
  <c r="E223" i="33"/>
  <c r="G211" i="33"/>
  <c r="F241" i="33"/>
  <c r="F221" i="33"/>
  <c r="F197" i="33"/>
  <c r="G212" i="33"/>
  <c r="F223" i="33"/>
  <c r="G244" i="33"/>
  <c r="E238" i="33"/>
  <c r="E242" i="33"/>
  <c r="F200" i="33"/>
  <c r="E206" i="33"/>
  <c r="F237" i="33"/>
  <c r="F219" i="33"/>
  <c r="F243" i="33"/>
  <c r="G226" i="33"/>
  <c r="F212" i="33"/>
  <c r="G229" i="33"/>
  <c r="G201" i="33"/>
  <c r="E218" i="33"/>
  <c r="I218" i="33"/>
  <c r="E198" i="33"/>
  <c r="E212" i="33"/>
  <c r="G235" i="33"/>
  <c r="G230" i="33"/>
  <c r="G214" i="33"/>
  <c r="G206" i="33"/>
  <c r="G200" i="33"/>
  <c r="F245" i="33"/>
  <c r="G239" i="33"/>
  <c r="G238" i="33"/>
  <c r="G225" i="33"/>
  <c r="G237" i="33"/>
  <c r="G218" i="33"/>
  <c r="G220" i="33"/>
  <c r="E209" i="33"/>
  <c r="H220" i="33"/>
  <c r="G223" i="33"/>
  <c r="G208" i="33"/>
  <c r="G245" i="33"/>
  <c r="E235" i="33"/>
  <c r="G233" i="33"/>
  <c r="G242" i="33"/>
  <c r="G205" i="33"/>
  <c r="G202" i="33"/>
  <c r="I220" i="33"/>
  <c r="H239" i="33"/>
  <c r="H235" i="33"/>
  <c r="H202" i="33"/>
  <c r="H242" i="33"/>
  <c r="I212" i="33"/>
  <c r="I202" i="33"/>
  <c r="I230" i="33"/>
  <c r="I225" i="33"/>
  <c r="I226" i="33"/>
  <c r="H225" i="33"/>
  <c r="H209" i="33"/>
  <c r="I235" i="33"/>
  <c r="I209" i="33"/>
  <c r="H221" i="33"/>
  <c r="H245" i="33"/>
  <c r="I211" i="33"/>
  <c r="H218" i="33"/>
  <c r="I221" i="33"/>
  <c r="I237" i="33"/>
  <c r="I229" i="33"/>
  <c r="I228" i="33"/>
  <c r="H243" i="33"/>
  <c r="H219" i="33"/>
  <c r="I245" i="33"/>
  <c r="H233" i="33"/>
  <c r="H229" i="33"/>
  <c r="I243" i="33"/>
  <c r="H228" i="33"/>
  <c r="I233" i="33"/>
  <c r="K230" i="33"/>
  <c r="K220" i="33"/>
  <c r="H211" i="33"/>
  <c r="I223" i="33"/>
  <c r="H208" i="33"/>
  <c r="I241" i="33"/>
  <c r="H206" i="33"/>
  <c r="I213" i="33"/>
  <c r="H214" i="33"/>
  <c r="H213" i="33"/>
  <c r="I244" i="33"/>
  <c r="I219" i="33"/>
  <c r="I208" i="33"/>
  <c r="K219" i="33"/>
  <c r="K213" i="33"/>
  <c r="H241" i="33"/>
  <c r="I205" i="33"/>
  <c r="H223" i="33"/>
  <c r="H226" i="33"/>
  <c r="I242" i="33"/>
  <c r="H244" i="33"/>
  <c r="I214" i="33"/>
  <c r="H237" i="33"/>
  <c r="I238" i="33"/>
  <c r="H205" i="33"/>
  <c r="H230" i="33"/>
  <c r="H212" i="33"/>
  <c r="H238" i="33"/>
  <c r="I239" i="33"/>
  <c r="J245" i="33"/>
  <c r="K244" i="33"/>
  <c r="K208" i="33"/>
  <c r="K241" i="33"/>
  <c r="K245" i="33"/>
  <c r="K212" i="33"/>
  <c r="K238" i="33"/>
  <c r="K225" i="33"/>
  <c r="J209" i="33"/>
  <c r="J238" i="33"/>
  <c r="K221" i="33"/>
  <c r="J223" i="33"/>
  <c r="J219" i="33"/>
  <c r="J235" i="33"/>
  <c r="J230" i="33"/>
  <c r="J243" i="33"/>
  <c r="K211" i="33"/>
  <c r="J208" i="33"/>
  <c r="J221" i="33"/>
  <c r="J228" i="33"/>
  <c r="J241" i="33"/>
  <c r="K226" i="33"/>
  <c r="K235" i="33"/>
  <c r="J220" i="33"/>
  <c r="J242" i="33"/>
  <c r="J226" i="33"/>
  <c r="K209" i="33"/>
  <c r="J239" i="33"/>
  <c r="K223" i="33"/>
  <c r="J206" i="33"/>
  <c r="J233" i="33"/>
  <c r="J214" i="33"/>
  <c r="J218" i="33"/>
  <c r="K243" i="33"/>
  <c r="K237" i="33"/>
  <c r="J237" i="33"/>
  <c r="J212" i="33"/>
  <c r="J211" i="33"/>
  <c r="J225" i="33"/>
  <c r="K228" i="33"/>
  <c r="J213" i="33"/>
  <c r="J244" i="33"/>
  <c r="K242" i="33"/>
  <c r="J229" i="33"/>
  <c r="K229" i="33"/>
  <c r="K218" i="33"/>
  <c r="K239" i="33"/>
  <c r="K233" i="33"/>
  <c r="K214" i="33"/>
  <c r="L245" i="33"/>
  <c r="L226" i="33"/>
  <c r="Y12" i="30"/>
  <c r="X54" i="30"/>
  <c r="X70" i="30"/>
  <c r="Y10" i="28"/>
  <c r="Y11" i="28"/>
  <c r="X11" i="30"/>
  <c r="X10" i="30"/>
  <c r="W14" i="30"/>
  <c r="X9" i="30"/>
  <c r="W13" i="30"/>
  <c r="W8" i="30" s="1"/>
  <c r="AB12" i="34"/>
  <c r="AA40" i="34"/>
  <c r="Z10" i="29"/>
  <c r="Z11" i="29"/>
  <c r="AB18" i="30"/>
  <c r="AB18" i="34"/>
  <c r="AB18" i="28"/>
  <c r="AB20" i="30" l="1"/>
  <c r="X10" i="4"/>
  <c r="X11" i="4"/>
  <c r="Z11" i="38"/>
  <c r="Z10" i="38"/>
  <c r="X9" i="4"/>
  <c r="W13" i="4"/>
  <c r="W8" i="4" s="1"/>
  <c r="W14" i="4"/>
  <c r="L247" i="33" a="1"/>
  <c r="L247" i="33" s="1"/>
  <c r="AA10" i="29"/>
  <c r="AA11" i="29"/>
  <c r="AC19" i="30"/>
  <c r="AC20" i="30" s="1"/>
  <c r="AC19" i="34"/>
  <c r="AC20" i="34" s="1"/>
  <c r="AC19" i="28"/>
  <c r="Z14" i="34"/>
  <c r="Z13" i="34"/>
  <c r="Z8" i="34" s="1"/>
  <c r="AA9" i="34"/>
  <c r="I247" i="33" a="1"/>
  <c r="I247" i="33" s="1"/>
  <c r="E247" i="33" a="1"/>
  <c r="E247" i="33" s="1"/>
  <c r="AC12" i="34"/>
  <c r="AB40" i="34"/>
  <c r="X13" i="30"/>
  <c r="X8" i="30" s="1"/>
  <c r="X14" i="30"/>
  <c r="Y9" i="30"/>
  <c r="K247" i="33" a="1"/>
  <c r="K247" i="33" s="1"/>
  <c r="J247" i="33" a="1"/>
  <c r="J247" i="33" s="1"/>
  <c r="H247" i="33" a="1"/>
  <c r="H247" i="33" s="1"/>
  <c r="AA10" i="34"/>
  <c r="AA11" i="34"/>
  <c r="W13" i="28"/>
  <c r="W8" i="28" s="1"/>
  <c r="X9" i="28"/>
  <c r="W14" i="28"/>
  <c r="Y11" i="30"/>
  <c r="Y10" i="30"/>
  <c r="Z10" i="28"/>
  <c r="Z11" i="28"/>
  <c r="Z12" i="30"/>
  <c r="Y70" i="30"/>
  <c r="Y54" i="30"/>
  <c r="G247" i="33" a="1"/>
  <c r="G247" i="33" s="1"/>
  <c r="F247" i="33" a="1"/>
  <c r="F247" i="33" s="1"/>
  <c r="AC14" i="38"/>
  <c r="AC13" i="38"/>
  <c r="AC8" i="38" s="1"/>
  <c r="AD9" i="38"/>
  <c r="AC18" i="30"/>
  <c r="AC18" i="34"/>
  <c r="AC18" i="28"/>
  <c r="AA11" i="38" l="1"/>
  <c r="AA10" i="38"/>
  <c r="Y10" i="4"/>
  <c r="Y11" i="4"/>
  <c r="Y9" i="4"/>
  <c r="X14" i="4"/>
  <c r="X13" i="4"/>
  <c r="X8" i="4" s="1"/>
  <c r="AB9" i="34"/>
  <c r="AA13" i="34"/>
  <c r="AA8" i="34" s="1"/>
  <c r="AA14" i="34"/>
  <c r="AB10" i="29"/>
  <c r="AB11" i="29"/>
  <c r="Z54" i="30"/>
  <c r="AA12" i="30"/>
  <c r="Z70" i="30"/>
  <c r="Z11" i="30"/>
  <c r="Z10" i="30"/>
  <c r="AB11" i="34"/>
  <c r="AB10" i="34"/>
  <c r="A247" i="33"/>
  <c r="AE9" i="38"/>
  <c r="AD14" i="38"/>
  <c r="AD13" i="38"/>
  <c r="AD8" i="38" s="1"/>
  <c r="AA10" i="28"/>
  <c r="AA11" i="28"/>
  <c r="Y13" i="30"/>
  <c r="Y8" i="30" s="1"/>
  <c r="Y14" i="30"/>
  <c r="Z9" i="30"/>
  <c r="AC40" i="34"/>
  <c r="AD12" i="34"/>
  <c r="Y9" i="28"/>
  <c r="X14" i="28"/>
  <c r="X13" i="28"/>
  <c r="X8" i="28" s="1"/>
  <c r="AD19" i="30"/>
  <c r="AD20" i="30" s="1"/>
  <c r="AD19" i="34"/>
  <c r="AD20" i="34" s="1"/>
  <c r="AD19" i="28"/>
  <c r="AD18" i="30"/>
  <c r="AD18" i="34"/>
  <c r="AD18" i="28"/>
  <c r="AB10" i="38" l="1"/>
  <c r="AB11" i="38"/>
  <c r="Z10" i="4"/>
  <c r="Z11" i="4"/>
  <c r="Z9" i="4"/>
  <c r="Y13" i="4"/>
  <c r="Y8" i="4" s="1"/>
  <c r="Y14" i="4"/>
  <c r="AE12" i="34"/>
  <c r="AD40" i="34"/>
  <c r="AC10" i="34"/>
  <c r="AC11" i="34"/>
  <c r="AB12" i="30"/>
  <c r="AA70" i="30"/>
  <c r="AA54" i="30"/>
  <c r="Z9" i="28"/>
  <c r="Y14" i="28"/>
  <c r="Y13" i="28"/>
  <c r="Y8" i="28" s="1"/>
  <c r="AC11" i="29"/>
  <c r="AC10" i="29"/>
  <c r="AE19" i="34"/>
  <c r="AE20" i="34" s="1"/>
  <c r="AE19" i="30"/>
  <c r="AE20" i="30" s="1"/>
  <c r="AE19" i="28"/>
  <c r="Z14" i="30"/>
  <c r="Z13" i="30"/>
  <c r="Z8" i="30" s="1"/>
  <c r="AA9" i="30"/>
  <c r="AB11" i="28"/>
  <c r="AB10" i="28"/>
  <c r="AF9" i="38"/>
  <c r="AE14" i="38"/>
  <c r="AE13" i="38"/>
  <c r="AE8" i="38" s="1"/>
  <c r="AA11" i="30"/>
  <c r="AA10" i="30"/>
  <c r="AC9" i="34"/>
  <c r="AB14" i="34"/>
  <c r="AB13" i="34"/>
  <c r="AB8" i="34" s="1"/>
  <c r="AE18" i="30"/>
  <c r="AE18" i="34"/>
  <c r="AE18" i="28"/>
  <c r="AA10" i="4" l="1"/>
  <c r="AA11" i="4"/>
  <c r="AC11" i="38"/>
  <c r="AC10" i="38"/>
  <c r="AA9" i="4"/>
  <c r="Z13" i="4"/>
  <c r="Z8" i="4" s="1"/>
  <c r="Z14" i="4"/>
  <c r="AD9" i="34"/>
  <c r="AC14" i="34"/>
  <c r="AC13" i="34"/>
  <c r="AC8" i="34" s="1"/>
  <c r="AC11" i="28"/>
  <c r="AC10" i="28"/>
  <c r="AA14" i="30"/>
  <c r="AA13" i="30"/>
  <c r="AA8" i="30" s="1"/>
  <c r="AB9" i="30"/>
  <c r="AF19" i="28"/>
  <c r="AF19" i="30"/>
  <c r="AF20" i="30" s="1"/>
  <c r="AF19" i="34"/>
  <c r="AF20" i="34" s="1"/>
  <c r="AD10" i="29"/>
  <c r="AD11" i="29"/>
  <c r="Z13" i="28"/>
  <c r="Z8" i="28" s="1"/>
  <c r="Z14" i="28"/>
  <c r="AA9" i="28"/>
  <c r="AC12" i="30"/>
  <c r="AB54" i="30"/>
  <c r="AB70" i="30"/>
  <c r="AF12" i="34"/>
  <c r="AE40" i="34"/>
  <c r="AG9" i="38"/>
  <c r="AF14" i="38"/>
  <c r="AF13" i="38"/>
  <c r="AF8" i="38" s="1"/>
  <c r="AD11" i="34"/>
  <c r="AD10" i="34"/>
  <c r="AB10" i="30"/>
  <c r="AB11" i="30"/>
  <c r="AF18" i="30"/>
  <c r="AF18" i="34"/>
  <c r="AF18" i="28"/>
  <c r="AD11" i="38" l="1"/>
  <c r="AD10" i="38"/>
  <c r="AB10" i="4"/>
  <c r="AB11" i="4"/>
  <c r="AB9" i="4"/>
  <c r="AA14" i="4"/>
  <c r="AA13" i="4"/>
  <c r="AA8" i="4" s="1"/>
  <c r="AE10" i="34"/>
  <c r="AE11" i="34"/>
  <c r="AG19" i="28"/>
  <c r="AG19" i="34"/>
  <c r="AG20" i="34" s="1"/>
  <c r="AG19" i="30"/>
  <c r="AG20" i="30" s="1"/>
  <c r="AC11" i="30"/>
  <c r="AC10" i="30"/>
  <c r="AG12" i="34"/>
  <c r="AF40" i="34"/>
  <c r="AD12" i="30"/>
  <c r="AC70" i="30"/>
  <c r="AC54" i="30"/>
  <c r="AG14" i="38"/>
  <c r="AG13" i="38"/>
  <c r="AG8" i="38" s="1"/>
  <c r="AH9" i="38"/>
  <c r="AB9" i="28"/>
  <c r="AA14" i="28"/>
  <c r="AA13" i="28"/>
  <c r="AA8" i="28" s="1"/>
  <c r="AE10" i="29"/>
  <c r="AE11" i="29"/>
  <c r="AC9" i="30"/>
  <c r="AB13" i="30"/>
  <c r="AB8" i="30" s="1"/>
  <c r="AB14" i="30"/>
  <c r="AD10" i="28"/>
  <c r="AD11" i="28"/>
  <c r="AD14" i="34"/>
  <c r="AD13" i="34"/>
  <c r="AD8" i="34" s="1"/>
  <c r="AE9" i="34"/>
  <c r="AG18" i="30"/>
  <c r="AG18" i="34"/>
  <c r="AG18" i="28"/>
  <c r="AC10" i="4" l="1"/>
  <c r="AC11" i="4"/>
  <c r="AC9" i="4"/>
  <c r="AB13" i="4"/>
  <c r="AB8" i="4" s="1"/>
  <c r="AB14" i="4"/>
  <c r="AE10" i="38"/>
  <c r="AE11" i="38"/>
  <c r="AI9" i="38"/>
  <c r="AH14" i="38"/>
  <c r="AH13" i="38"/>
  <c r="AH8" i="38" s="1"/>
  <c r="AG40" i="34"/>
  <c r="AH12" i="34"/>
  <c r="AE11" i="28"/>
  <c r="AE10" i="28"/>
  <c r="AC13" i="30"/>
  <c r="AC8" i="30" s="1"/>
  <c r="AC14" i="30"/>
  <c r="AD9" i="30"/>
  <c r="AH19" i="30"/>
  <c r="AH20" i="30" s="1"/>
  <c r="AH19" i="28"/>
  <c r="AH19" i="34"/>
  <c r="AH20" i="34" s="1"/>
  <c r="AE14" i="34"/>
  <c r="AE13" i="34"/>
  <c r="AE8" i="34" s="1"/>
  <c r="AF9" i="34"/>
  <c r="AF11" i="29"/>
  <c r="AF10" i="29"/>
  <c r="AB13" i="28"/>
  <c r="AB8" i="28" s="1"/>
  <c r="AC9" i="28"/>
  <c r="AB14" i="28"/>
  <c r="AD11" i="30"/>
  <c r="AD10" i="30"/>
  <c r="AF11" i="34"/>
  <c r="AF10" i="34"/>
  <c r="AD54" i="30"/>
  <c r="AE12" i="30"/>
  <c r="AD70" i="30"/>
  <c r="AH18" i="30"/>
  <c r="AH18" i="34"/>
  <c r="AH18" i="28"/>
  <c r="AF10" i="38" l="1"/>
  <c r="AF11" i="38"/>
  <c r="AD9" i="4"/>
  <c r="AC14" i="4"/>
  <c r="AC13" i="4"/>
  <c r="AC8" i="4" s="1"/>
  <c r="AD10" i="4"/>
  <c r="AD11" i="4"/>
  <c r="AG11" i="29"/>
  <c r="AG10" i="29"/>
  <c r="AD13" i="30"/>
  <c r="AD8" i="30" s="1"/>
  <c r="AD14" i="30"/>
  <c r="AE9" i="30"/>
  <c r="AF11" i="28"/>
  <c r="AF10" i="28"/>
  <c r="AF12" i="30"/>
  <c r="AE70" i="30"/>
  <c r="AE54" i="30"/>
  <c r="AG10" i="34"/>
  <c r="AG11" i="34"/>
  <c r="AC14" i="28"/>
  <c r="AC13" i="28"/>
  <c r="AC8" i="28" s="1"/>
  <c r="AD9" i="28"/>
  <c r="AG9" i="34"/>
  <c r="AF14" i="34"/>
  <c r="AF13" i="34"/>
  <c r="AF8" i="34" s="1"/>
  <c r="AI12" i="34"/>
  <c r="AH40" i="34"/>
  <c r="AJ9" i="38"/>
  <c r="AI14" i="38"/>
  <c r="AI13" i="38"/>
  <c r="AI8" i="38" s="1"/>
  <c r="AE11" i="30"/>
  <c r="AE10" i="30"/>
  <c r="AI19" i="34"/>
  <c r="AI20" i="34" s="1"/>
  <c r="AI19" i="30"/>
  <c r="AI20" i="30" s="1"/>
  <c r="AI19" i="28"/>
  <c r="AI18" i="30"/>
  <c r="AI18" i="34"/>
  <c r="AI18" i="28"/>
  <c r="AE10" i="4" l="1"/>
  <c r="AE11" i="4"/>
  <c r="AE9" i="4"/>
  <c r="AD13" i="4"/>
  <c r="AD8" i="4" s="1"/>
  <c r="AD14" i="4"/>
  <c r="AG10" i="38"/>
  <c r="AG11" i="38"/>
  <c r="AH9" i="34"/>
  <c r="AG13" i="34"/>
  <c r="AG8" i="34" s="1"/>
  <c r="AG14" i="34"/>
  <c r="AH11" i="34"/>
  <c r="AH10" i="34"/>
  <c r="AG12" i="30"/>
  <c r="AF54" i="30"/>
  <c r="AF70" i="30"/>
  <c r="AG10" i="28"/>
  <c r="AG11" i="28"/>
  <c r="AJ12" i="34"/>
  <c r="AI40" i="34"/>
  <c r="AE9" i="28"/>
  <c r="AD14" i="28"/>
  <c r="AD13" i="28"/>
  <c r="AD8" i="28" s="1"/>
  <c r="AE14" i="30"/>
  <c r="AF9" i="30"/>
  <c r="AE13" i="30"/>
  <c r="AE8" i="30" s="1"/>
  <c r="AH10" i="29"/>
  <c r="AH11" i="29"/>
  <c r="AJ19" i="34"/>
  <c r="AJ20" i="34" s="1"/>
  <c r="AJ19" i="28"/>
  <c r="AJ19" i="30"/>
  <c r="AJ20" i="30" s="1"/>
  <c r="AF11" i="30"/>
  <c r="AF10" i="30"/>
  <c r="AK9" i="38"/>
  <c r="AJ14" i="38"/>
  <c r="AJ13" i="38"/>
  <c r="AJ8" i="38" s="1"/>
  <c r="AJ18" i="30"/>
  <c r="AJ18" i="34"/>
  <c r="AJ18" i="28"/>
  <c r="AH10" i="38" l="1"/>
  <c r="AH11" i="38"/>
  <c r="AF9" i="4"/>
  <c r="AE13" i="4"/>
  <c r="AE8" i="4" s="1"/>
  <c r="AE14" i="4"/>
  <c r="AF10" i="4"/>
  <c r="AF11" i="4"/>
  <c r="AI10" i="34"/>
  <c r="AI11" i="34"/>
  <c r="AG11" i="30"/>
  <c r="AG10" i="30"/>
  <c r="AE13" i="28"/>
  <c r="AE8" i="28" s="1"/>
  <c r="AE14" i="28"/>
  <c r="AF9" i="28"/>
  <c r="AI11" i="29"/>
  <c r="AI10" i="29"/>
  <c r="AH10" i="28"/>
  <c r="AH11" i="28"/>
  <c r="AH12" i="30"/>
  <c r="AG70" i="30"/>
  <c r="AG54" i="30"/>
  <c r="AF14" i="30"/>
  <c r="AG9" i="30"/>
  <c r="AF13" i="30"/>
  <c r="AF8" i="30" s="1"/>
  <c r="AK12" i="34"/>
  <c r="AJ40" i="34"/>
  <c r="AK14" i="38"/>
  <c r="AK13" i="38"/>
  <c r="AK8" i="38" s="1"/>
  <c r="AL9" i="38"/>
  <c r="AK19" i="30"/>
  <c r="AK20" i="30" s="1"/>
  <c r="AK19" i="34"/>
  <c r="AK20" i="34" s="1"/>
  <c r="AK19" i="28"/>
  <c r="AI9" i="34"/>
  <c r="AH13" i="34"/>
  <c r="AH8" i="34" s="1"/>
  <c r="AH14" i="34"/>
  <c r="AK18" i="30"/>
  <c r="AK18" i="34"/>
  <c r="AK18" i="28"/>
  <c r="AG10" i="4" l="1"/>
  <c r="AG11" i="4"/>
  <c r="AG9" i="4"/>
  <c r="AF13" i="4"/>
  <c r="AF8" i="4" s="1"/>
  <c r="AF14" i="4"/>
  <c r="AI10" i="38"/>
  <c r="AI11" i="38"/>
  <c r="AM9" i="38"/>
  <c r="AL14" i="38"/>
  <c r="AL13" i="38"/>
  <c r="AL8" i="38" s="1"/>
  <c r="AH54" i="30"/>
  <c r="AH70" i="30"/>
  <c r="AI12" i="30"/>
  <c r="AK40" i="34"/>
  <c r="AL12" i="34"/>
  <c r="AI10" i="28"/>
  <c r="AI11" i="28"/>
  <c r="AF13" i="28"/>
  <c r="AF8" i="28" s="1"/>
  <c r="AF14" i="28"/>
  <c r="AG9" i="28"/>
  <c r="AH11" i="30"/>
  <c r="AH10" i="30"/>
  <c r="AI13" i="34"/>
  <c r="AI8" i="34" s="1"/>
  <c r="AI14" i="34"/>
  <c r="AJ9" i="34"/>
  <c r="AL19" i="30"/>
  <c r="AL20" i="30" s="1"/>
  <c r="AL19" i="34"/>
  <c r="AL20" i="34" s="1"/>
  <c r="AL19" i="28"/>
  <c r="AJ11" i="29"/>
  <c r="AJ10" i="29"/>
  <c r="AJ11" i="34"/>
  <c r="AJ10" i="34"/>
  <c r="AH9" i="30"/>
  <c r="AG13" i="30"/>
  <c r="AG8" i="30" s="1"/>
  <c r="AG14" i="30"/>
  <c r="AL18" i="30"/>
  <c r="AL18" i="34"/>
  <c r="AL18" i="28"/>
  <c r="AJ10" i="38" l="1"/>
  <c r="AJ11" i="38"/>
  <c r="AH9" i="4"/>
  <c r="AG13" i="4"/>
  <c r="AG8" i="4" s="1"/>
  <c r="AG14" i="4"/>
  <c r="AH10" i="4"/>
  <c r="AH11" i="4"/>
  <c r="AI11" i="30"/>
  <c r="AI10" i="30"/>
  <c r="AJ12" i="30"/>
  <c r="AI70" i="30"/>
  <c r="AI54" i="30"/>
  <c r="AK11" i="29"/>
  <c r="AK10" i="29"/>
  <c r="AM19" i="30"/>
  <c r="AM20" i="30" s="1"/>
  <c r="AM19" i="34"/>
  <c r="AM20" i="34" s="1"/>
  <c r="AM19" i="28"/>
  <c r="AG13" i="28"/>
  <c r="AG8" i="28" s="1"/>
  <c r="AG14" i="28"/>
  <c r="AH9" i="28"/>
  <c r="AN9" i="38"/>
  <c r="AM14" i="38"/>
  <c r="AM13" i="38"/>
  <c r="AM8" i="38" s="1"/>
  <c r="AM12" i="34"/>
  <c r="AL40" i="34"/>
  <c r="AK9" i="34"/>
  <c r="AJ14" i="34"/>
  <c r="AJ13" i="34"/>
  <c r="AJ8" i="34" s="1"/>
  <c r="AJ11" i="28"/>
  <c r="AJ10" i="28"/>
  <c r="AH13" i="30"/>
  <c r="AH8" i="30" s="1"/>
  <c r="AH14" i="30"/>
  <c r="AI9" i="30"/>
  <c r="AK10" i="34"/>
  <c r="AK11" i="34"/>
  <c r="AM18" i="30"/>
  <c r="AM18" i="34"/>
  <c r="AM18" i="28"/>
  <c r="AI10" i="4" l="1"/>
  <c r="AI11" i="4"/>
  <c r="AI9" i="4"/>
  <c r="AH13" i="4"/>
  <c r="AH8" i="4" s="1"/>
  <c r="AH14" i="4"/>
  <c r="AK11" i="38"/>
  <c r="AK10" i="38"/>
  <c r="AL11" i="34"/>
  <c r="AL10" i="34"/>
  <c r="AK14" i="34"/>
  <c r="AL9" i="34"/>
  <c r="AK13" i="34"/>
  <c r="AK8" i="34" s="1"/>
  <c r="AN12" i="34"/>
  <c r="AM40" i="34"/>
  <c r="AO9" i="38"/>
  <c r="AN14" i="38"/>
  <c r="AN13" i="38"/>
  <c r="AN8" i="38" s="1"/>
  <c r="AN19" i="28"/>
  <c r="AN19" i="30"/>
  <c r="AN20" i="30" s="1"/>
  <c r="AN19" i="34"/>
  <c r="AN20" i="34" s="1"/>
  <c r="AH14" i="28"/>
  <c r="AH13" i="28"/>
  <c r="AH8" i="28" s="1"/>
  <c r="AI9" i="28"/>
  <c r="AK10" i="28"/>
  <c r="AK11" i="28"/>
  <c r="AL10" i="29"/>
  <c r="AL11" i="29"/>
  <c r="AJ11" i="30"/>
  <c r="AJ10" i="30"/>
  <c r="AI14" i="30"/>
  <c r="AI13" i="30"/>
  <c r="AI8" i="30" s="1"/>
  <c r="AJ9" i="30"/>
  <c r="AK12" i="30"/>
  <c r="AJ54" i="30"/>
  <c r="AJ70" i="30"/>
  <c r="AN18" i="30"/>
  <c r="AN18" i="28"/>
  <c r="AN18" i="34"/>
  <c r="AJ9" i="4" l="1"/>
  <c r="AI14" i="4"/>
  <c r="AI13" i="4"/>
  <c r="AI8" i="4" s="1"/>
  <c r="AL10" i="38"/>
  <c r="AL11" i="38"/>
  <c r="AJ10" i="4"/>
  <c r="AJ11" i="4"/>
  <c r="AO19" i="30"/>
  <c r="AO20" i="30" s="1"/>
  <c r="AO19" i="28"/>
  <c r="AO19" i="34"/>
  <c r="AO20" i="34" s="1"/>
  <c r="AJ13" i="30"/>
  <c r="AJ8" i="30" s="1"/>
  <c r="AJ14" i="30"/>
  <c r="AK9" i="30"/>
  <c r="AK11" i="30"/>
  <c r="AK10" i="30"/>
  <c r="AO12" i="34"/>
  <c r="AN40" i="34"/>
  <c r="AM10" i="34"/>
  <c r="AM11" i="34"/>
  <c r="AL12" i="30"/>
  <c r="AK70" i="30"/>
  <c r="AK54" i="30"/>
  <c r="AM10" i="29"/>
  <c r="AM11" i="29"/>
  <c r="AI13" i="28"/>
  <c r="AI8" i="28" s="1"/>
  <c r="AI14" i="28"/>
  <c r="AJ9" i="28"/>
  <c r="AL10" i="28"/>
  <c r="AL11" i="28"/>
  <c r="AO14" i="38"/>
  <c r="AO13" i="38"/>
  <c r="AO8" i="38" s="1"/>
  <c r="AP9" i="38"/>
  <c r="AM9" i="34"/>
  <c r="AL13" i="34"/>
  <c r="AL8" i="34" s="1"/>
  <c r="AL14" i="34"/>
  <c r="AO18" i="30"/>
  <c r="AO18" i="34"/>
  <c r="AO18" i="28"/>
  <c r="AK10" i="4" l="1"/>
  <c r="AK11" i="4"/>
  <c r="AM10" i="38"/>
  <c r="AM11" i="38"/>
  <c r="AK9" i="4"/>
  <c r="AJ13" i="4"/>
  <c r="AJ8" i="4" s="1"/>
  <c r="AJ14" i="4"/>
  <c r="AQ9" i="38"/>
  <c r="AP14" i="38"/>
  <c r="AP13" i="38"/>
  <c r="AP8" i="38" s="1"/>
  <c r="AJ13" i="28"/>
  <c r="AJ8" i="28" s="1"/>
  <c r="AK9" i="28"/>
  <c r="AJ14" i="28"/>
  <c r="AK14" i="30"/>
  <c r="AL9" i="30"/>
  <c r="AK13" i="30"/>
  <c r="AK8" i="30" s="1"/>
  <c r="AP19" i="28"/>
  <c r="AP19" i="30"/>
  <c r="AP20" i="30" s="1"/>
  <c r="AP19" i="34"/>
  <c r="AP20" i="34" s="1"/>
  <c r="AM10" i="28"/>
  <c r="AM11" i="28"/>
  <c r="AO40" i="34"/>
  <c r="AP12" i="34"/>
  <c r="AN11" i="34"/>
  <c r="AN10" i="34"/>
  <c r="AN9" i="34"/>
  <c r="AM13" i="34"/>
  <c r="AM8" i="34" s="1"/>
  <c r="AM14" i="34"/>
  <c r="AN10" i="29"/>
  <c r="AN11" i="29"/>
  <c r="AL54" i="30"/>
  <c r="AL70" i="30"/>
  <c r="AM12" i="30"/>
  <c r="AL10" i="30"/>
  <c r="AL11" i="30"/>
  <c r="AP18" i="30"/>
  <c r="AP18" i="34"/>
  <c r="AP18" i="28"/>
  <c r="AL9" i="4" l="1"/>
  <c r="AK13" i="4"/>
  <c r="AK8" i="4" s="1"/>
  <c r="AK14" i="4"/>
  <c r="AN10" i="38"/>
  <c r="AN11" i="38"/>
  <c r="AL10" i="4"/>
  <c r="AL11" i="4"/>
  <c r="AM11" i="30"/>
  <c r="AM10" i="30"/>
  <c r="AN12" i="30"/>
  <c r="AM70" i="30"/>
  <c r="AM54" i="30"/>
  <c r="AK14" i="28"/>
  <c r="AK13" i="28"/>
  <c r="AK8" i="28" s="1"/>
  <c r="AL9" i="28"/>
  <c r="AN11" i="28"/>
  <c r="AN10" i="28"/>
  <c r="AQ19" i="34"/>
  <c r="AQ20" i="34" s="1"/>
  <c r="AQ19" i="28"/>
  <c r="AQ19" i="30"/>
  <c r="AQ20" i="30" s="1"/>
  <c r="AL13" i="30"/>
  <c r="AL8" i="30" s="1"/>
  <c r="AL14" i="30"/>
  <c r="AM9" i="30"/>
  <c r="AO10" i="34"/>
  <c r="AO11" i="34"/>
  <c r="AR9" i="38"/>
  <c r="AQ14" i="38"/>
  <c r="AQ13" i="38"/>
  <c r="AQ8" i="38" s="1"/>
  <c r="AO11" i="29"/>
  <c r="AO10" i="29"/>
  <c r="AO9" i="34"/>
  <c r="AN14" i="34"/>
  <c r="AN13" i="34"/>
  <c r="AN8" i="34" s="1"/>
  <c r="AQ12" i="34"/>
  <c r="AP40" i="34"/>
  <c r="AQ18" i="30"/>
  <c r="AQ18" i="34"/>
  <c r="AQ18" i="28"/>
  <c r="AM10" i="4" l="1"/>
  <c r="AM11" i="4"/>
  <c r="AO11" i="38"/>
  <c r="AO10" i="38"/>
  <c r="AM9" i="4"/>
  <c r="AL14" i="4"/>
  <c r="AL13" i="4"/>
  <c r="AL8" i="4" s="1"/>
  <c r="AP10" i="29"/>
  <c r="AP11" i="29"/>
  <c r="AM14" i="30"/>
  <c r="AN9" i="30"/>
  <c r="AM13" i="30"/>
  <c r="AM8" i="30" s="1"/>
  <c r="AO11" i="28"/>
  <c r="AO10" i="28"/>
  <c r="AR19" i="28"/>
  <c r="AR19" i="34"/>
  <c r="AR20" i="34" s="1"/>
  <c r="AR19" i="30"/>
  <c r="AR20" i="30" s="1"/>
  <c r="AL13" i="28"/>
  <c r="AL8" i="28" s="1"/>
  <c r="AM9" i="28"/>
  <c r="AL14" i="28"/>
  <c r="AO13" i="34"/>
  <c r="AO8" i="34" s="1"/>
  <c r="AO14" i="34"/>
  <c r="AP9" i="34"/>
  <c r="AP11" i="34"/>
  <c r="AP10" i="34"/>
  <c r="AN11" i="30"/>
  <c r="AN10" i="30"/>
  <c r="AR12" i="34"/>
  <c r="AQ40" i="34"/>
  <c r="AS9" i="38"/>
  <c r="AR14" i="38"/>
  <c r="AR13" i="38"/>
  <c r="AR8" i="38" s="1"/>
  <c r="AO12" i="30"/>
  <c r="AN54" i="30"/>
  <c r="AN70" i="30"/>
  <c r="AR18" i="30"/>
  <c r="AR18" i="34"/>
  <c r="AR18" i="28"/>
  <c r="AP10" i="38" l="1"/>
  <c r="AP11" i="38"/>
  <c r="AN10" i="4"/>
  <c r="AN11" i="4"/>
  <c r="AN9" i="4"/>
  <c r="AM14" i="4"/>
  <c r="AM13" i="4"/>
  <c r="AM8" i="4" s="1"/>
  <c r="AP12" i="30"/>
  <c r="AO70" i="30"/>
  <c r="AO54" i="30"/>
  <c r="AS12" i="34"/>
  <c r="AR40" i="34"/>
  <c r="AQ10" i="34"/>
  <c r="AQ11" i="34"/>
  <c r="AS19" i="30"/>
  <c r="AS20" i="30" s="1"/>
  <c r="AS19" i="34"/>
  <c r="AS20" i="34" s="1"/>
  <c r="AS19" i="28"/>
  <c r="AP10" i="28"/>
  <c r="AP11" i="28"/>
  <c r="AQ10" i="29"/>
  <c r="AQ11" i="29"/>
  <c r="AP14" i="34"/>
  <c r="AQ9" i="34"/>
  <c r="AP13" i="34"/>
  <c r="AP8" i="34" s="1"/>
  <c r="AN9" i="28"/>
  <c r="AM14" i="28"/>
  <c r="AM13" i="28"/>
  <c r="AM8" i="28" s="1"/>
  <c r="AS14" i="38"/>
  <c r="AS13" i="38"/>
  <c r="AS8" i="38" s="1"/>
  <c r="AT9" i="38"/>
  <c r="AO11" i="30"/>
  <c r="AO10" i="30"/>
  <c r="AN13" i="30"/>
  <c r="AN8" i="30" s="1"/>
  <c r="AO9" i="30"/>
  <c r="AN14" i="30"/>
  <c r="AS18" i="30"/>
  <c r="AS18" i="34"/>
  <c r="AS18" i="28"/>
  <c r="AO10" i="4" l="1"/>
  <c r="AO11" i="4"/>
  <c r="AQ10" i="38"/>
  <c r="AQ11" i="38"/>
  <c r="AO9" i="4"/>
  <c r="AN14" i="4"/>
  <c r="AN13" i="4"/>
  <c r="AN8" i="4" s="1"/>
  <c r="AP11" i="30"/>
  <c r="AP10" i="30"/>
  <c r="AR9" i="34"/>
  <c r="AQ13" i="34"/>
  <c r="AQ8" i="34" s="1"/>
  <c r="AQ14" i="34"/>
  <c r="AP54" i="30"/>
  <c r="AQ12" i="30"/>
  <c r="AP70" i="30"/>
  <c r="AU9" i="38"/>
  <c r="AT14" i="38"/>
  <c r="AT13" i="38"/>
  <c r="AT8" i="38" s="1"/>
  <c r="AQ10" i="28"/>
  <c r="AQ11" i="28"/>
  <c r="AN13" i="28"/>
  <c r="AN8" i="28" s="1"/>
  <c r="AO9" i="28"/>
  <c r="AN14" i="28"/>
  <c r="AT19" i="28"/>
  <c r="AT19" i="30"/>
  <c r="AT20" i="30" s="1"/>
  <c r="AT19" i="34"/>
  <c r="AT20" i="34" s="1"/>
  <c r="AS40" i="34"/>
  <c r="AT12" i="34"/>
  <c r="AO13" i="30"/>
  <c r="AO8" i="30" s="1"/>
  <c r="AO14" i="30"/>
  <c r="AP9" i="30"/>
  <c r="AR10" i="29"/>
  <c r="AR11" i="29"/>
  <c r="AR11" i="34"/>
  <c r="AR10" i="34"/>
  <c r="AT18" i="30"/>
  <c r="AT18" i="34"/>
  <c r="AT18" i="28"/>
  <c r="AR11" i="38" l="1"/>
  <c r="AR10" i="38"/>
  <c r="AP11" i="4"/>
  <c r="AP10" i="4"/>
  <c r="AP9" i="4"/>
  <c r="AO14" i="4"/>
  <c r="AO13" i="4"/>
  <c r="AO8" i="4" s="1"/>
  <c r="AU12" i="34"/>
  <c r="AT40" i="34"/>
  <c r="AU19" i="28"/>
  <c r="AU19" i="34"/>
  <c r="AU20" i="34" s="1"/>
  <c r="AU19" i="30"/>
  <c r="AU20" i="30" s="1"/>
  <c r="AP14" i="30"/>
  <c r="AQ9" i="30"/>
  <c r="AP13" i="30"/>
  <c r="AP8" i="30" s="1"/>
  <c r="AR10" i="28"/>
  <c r="AR11" i="28"/>
  <c r="AV9" i="38"/>
  <c r="AU14" i="38"/>
  <c r="AU13" i="38"/>
  <c r="AU8" i="38" s="1"/>
  <c r="AR12" i="30"/>
  <c r="AQ70" i="30"/>
  <c r="AQ54" i="30"/>
  <c r="AQ11" i="30"/>
  <c r="AQ10" i="30"/>
  <c r="AS10" i="34"/>
  <c r="AS11" i="34"/>
  <c r="AS11" i="29"/>
  <c r="AS10" i="29"/>
  <c r="AP9" i="28"/>
  <c r="AO14" i="28"/>
  <c r="AO13" i="28"/>
  <c r="AO8" i="28" s="1"/>
  <c r="AS9" i="34"/>
  <c r="AR14" i="34"/>
  <c r="AR13" i="34"/>
  <c r="AR8" i="34" s="1"/>
  <c r="AU18" i="30"/>
  <c r="AU18" i="34"/>
  <c r="AU18" i="28"/>
  <c r="AQ9" i="4" l="1"/>
  <c r="AP13" i="4"/>
  <c r="AP8" i="4" s="1"/>
  <c r="AP14" i="4"/>
  <c r="AQ10" i="4"/>
  <c r="AQ11" i="4"/>
  <c r="AS10" i="38"/>
  <c r="AS11" i="38"/>
  <c r="AT9" i="34"/>
  <c r="AS13" i="34"/>
  <c r="AS8" i="34" s="1"/>
  <c r="AS14" i="34"/>
  <c r="AR11" i="30"/>
  <c r="AR10" i="30"/>
  <c r="AT10" i="29"/>
  <c r="AT11" i="29"/>
  <c r="AV12" i="34"/>
  <c r="AU40" i="34"/>
  <c r="AW9" i="38"/>
  <c r="AV14" i="38"/>
  <c r="AV13" i="38"/>
  <c r="AV8" i="38" s="1"/>
  <c r="AQ14" i="30"/>
  <c r="AQ13" i="30"/>
  <c r="AQ8" i="30" s="1"/>
  <c r="AR9" i="30"/>
  <c r="AV19" i="28"/>
  <c r="AV19" i="34"/>
  <c r="AV20" i="34" s="1"/>
  <c r="AV19" i="30"/>
  <c r="AV20" i="30" s="1"/>
  <c r="AP13" i="28"/>
  <c r="AP8" i="28" s="1"/>
  <c r="AP14" i="28"/>
  <c r="AQ9" i="28"/>
  <c r="AT11" i="34"/>
  <c r="AT10" i="34"/>
  <c r="AS12" i="30"/>
  <c r="AR54" i="30"/>
  <c r="AR70" i="30"/>
  <c r="AS10" i="28"/>
  <c r="AS11" i="28"/>
  <c r="AV18" i="30"/>
  <c r="AV18" i="34"/>
  <c r="AV18" i="28"/>
  <c r="AT11" i="38" l="1"/>
  <c r="AT10" i="38"/>
  <c r="AR10" i="4"/>
  <c r="AR11" i="4"/>
  <c r="AR9" i="4"/>
  <c r="AQ13" i="4"/>
  <c r="AQ8" i="4" s="1"/>
  <c r="AQ14" i="4"/>
  <c r="AU10" i="34"/>
  <c r="AU11" i="34"/>
  <c r="AW14" i="38"/>
  <c r="AW13" i="38"/>
  <c r="AW8" i="38" s="1"/>
  <c r="AX9" i="38"/>
  <c r="AW12" i="34"/>
  <c r="AV40" i="34"/>
  <c r="AS11" i="30"/>
  <c r="AS10" i="30"/>
  <c r="AR9" i="28"/>
  <c r="AQ14" i="28"/>
  <c r="AQ13" i="28"/>
  <c r="AQ8" i="28" s="1"/>
  <c r="AU10" i="29"/>
  <c r="AU11" i="29"/>
  <c r="AT11" i="28"/>
  <c r="AT10" i="28"/>
  <c r="AT12" i="30"/>
  <c r="AS70" i="30"/>
  <c r="AS54" i="30"/>
  <c r="AW19" i="28"/>
  <c r="AW19" i="30"/>
  <c r="AW20" i="30" s="1"/>
  <c r="AW19" i="34"/>
  <c r="AW20" i="34" s="1"/>
  <c r="AR13" i="30"/>
  <c r="AR8" i="30" s="1"/>
  <c r="AR14" i="30"/>
  <c r="AS9" i="30"/>
  <c r="AT13" i="34"/>
  <c r="AT8" i="34" s="1"/>
  <c r="AT14" i="34"/>
  <c r="AU9" i="34"/>
  <c r="AW18" i="30"/>
  <c r="AW18" i="34"/>
  <c r="AW18" i="28"/>
  <c r="AS10" i="4" l="1"/>
  <c r="AS11" i="4"/>
  <c r="AS9" i="4"/>
  <c r="AR13" i="4"/>
  <c r="AR8" i="4" s="1"/>
  <c r="AR14" i="4"/>
  <c r="AU10" i="38"/>
  <c r="AU11" i="38"/>
  <c r="AU10" i="28"/>
  <c r="AU11" i="28"/>
  <c r="AS13" i="30"/>
  <c r="AS8" i="30" s="1"/>
  <c r="AS14" i="30"/>
  <c r="AT9" i="30"/>
  <c r="AV11" i="29"/>
  <c r="AV10" i="29"/>
  <c r="AR13" i="28"/>
  <c r="AR8" i="28" s="1"/>
  <c r="AR14" i="28"/>
  <c r="AS9" i="28"/>
  <c r="AW40" i="34"/>
  <c r="AX12" i="34"/>
  <c r="AU14" i="34"/>
  <c r="AV9" i="34"/>
  <c r="AU13" i="34"/>
  <c r="AU8" i="34" s="1"/>
  <c r="AT54" i="30"/>
  <c r="AU12" i="30"/>
  <c r="AT70" i="30"/>
  <c r="AY9" i="38"/>
  <c r="AX14" i="38"/>
  <c r="AX13" i="38"/>
  <c r="AX8" i="38" s="1"/>
  <c r="AV11" i="34"/>
  <c r="AV10" i="34"/>
  <c r="AX19" i="34"/>
  <c r="AX20" i="34" s="1"/>
  <c r="AX19" i="30"/>
  <c r="AX20" i="30" s="1"/>
  <c r="AX19" i="28"/>
  <c r="AT10" i="30"/>
  <c r="AT11" i="30"/>
  <c r="AX18" i="30"/>
  <c r="AX18" i="34"/>
  <c r="AX18" i="28"/>
  <c r="AV11" i="38" l="1"/>
  <c r="AV10" i="38"/>
  <c r="AT9" i="4"/>
  <c r="AS14" i="4"/>
  <c r="AS13" i="4"/>
  <c r="AS8" i="4" s="1"/>
  <c r="AT10" i="4"/>
  <c r="AT11" i="4"/>
  <c r="AW10" i="34"/>
  <c r="AW11" i="34"/>
  <c r="AW9" i="34"/>
  <c r="AV14" i="34"/>
  <c r="AV13" i="34"/>
  <c r="AV8" i="34" s="1"/>
  <c r="AT13" i="30"/>
  <c r="AT8" i="30" s="1"/>
  <c r="AT14" i="30"/>
  <c r="AU9" i="30"/>
  <c r="AU11" i="30"/>
  <c r="AU10" i="30"/>
  <c r="AV12" i="30"/>
  <c r="AU70" i="30"/>
  <c r="AU54" i="30"/>
  <c r="AS14" i="28"/>
  <c r="AT9" i="28"/>
  <c r="AS13" i="28"/>
  <c r="AS8" i="28" s="1"/>
  <c r="AV10" i="28"/>
  <c r="AV11" i="28"/>
  <c r="AY19" i="30"/>
  <c r="AY20" i="30" s="1"/>
  <c r="AY19" i="34"/>
  <c r="AY20" i="34" s="1"/>
  <c r="AY19" i="28"/>
  <c r="AZ9" i="38"/>
  <c r="AY14" i="38"/>
  <c r="AY13" i="38"/>
  <c r="AY8" i="38" s="1"/>
  <c r="AY12" i="34"/>
  <c r="AX40" i="34"/>
  <c r="AW11" i="29"/>
  <c r="AW10" i="29"/>
  <c r="AY18" i="30"/>
  <c r="AY18" i="34"/>
  <c r="AY18" i="28"/>
  <c r="AU11" i="4" l="1"/>
  <c r="AU10" i="4"/>
  <c r="AU9" i="4"/>
  <c r="AT14" i="4"/>
  <c r="AT13" i="4"/>
  <c r="AT8" i="4" s="1"/>
  <c r="AW11" i="38"/>
  <c r="AW10" i="38"/>
  <c r="AT13" i="28"/>
  <c r="AT8" i="28" s="1"/>
  <c r="AU9" i="28"/>
  <c r="AT14" i="28"/>
  <c r="AW12" i="30"/>
  <c r="AV54" i="30"/>
  <c r="AV70" i="30"/>
  <c r="AX9" i="34"/>
  <c r="AW13" i="34"/>
  <c r="AW8" i="34" s="1"/>
  <c r="AW14" i="34"/>
  <c r="AX11" i="29"/>
  <c r="AX10" i="29"/>
  <c r="AX11" i="34"/>
  <c r="AX10" i="34"/>
  <c r="BA9" i="38"/>
  <c r="AZ14" i="38"/>
  <c r="AZ13" i="38"/>
  <c r="AZ8" i="38" s="1"/>
  <c r="AV11" i="30"/>
  <c r="AV10" i="30"/>
  <c r="AZ12" i="34"/>
  <c r="AY40" i="34"/>
  <c r="AZ19" i="34"/>
  <c r="AZ20" i="34" s="1"/>
  <c r="AZ19" i="30"/>
  <c r="AZ20" i="30" s="1"/>
  <c r="AZ19" i="28"/>
  <c r="AW11" i="28"/>
  <c r="AW10" i="28"/>
  <c r="AU14" i="30"/>
  <c r="AV9" i="30"/>
  <c r="AU13" i="30"/>
  <c r="AU8" i="30" s="1"/>
  <c r="AZ18" i="30"/>
  <c r="AZ18" i="34"/>
  <c r="AZ18" i="28"/>
  <c r="AV9" i="4" l="1"/>
  <c r="AU14" i="4"/>
  <c r="AU13" i="4"/>
  <c r="AU8" i="4" s="1"/>
  <c r="AX11" i="38"/>
  <c r="AX10" i="38"/>
  <c r="AV10" i="4"/>
  <c r="AV11" i="4"/>
  <c r="AV13" i="30"/>
  <c r="AV8" i="30" s="1"/>
  <c r="AW9" i="30"/>
  <c r="AV14" i="30"/>
  <c r="AU13" i="28"/>
  <c r="AU8" i="28" s="1"/>
  <c r="AU14" i="28"/>
  <c r="AV9" i="28"/>
  <c r="BA12" i="34"/>
  <c r="AZ40" i="34"/>
  <c r="AY10" i="29"/>
  <c r="AY11" i="29"/>
  <c r="AW11" i="30"/>
  <c r="AW10" i="30"/>
  <c r="AX12" i="30"/>
  <c r="AW70" i="30"/>
  <c r="AW54" i="30"/>
  <c r="AX11" i="28"/>
  <c r="AX10" i="28"/>
  <c r="BA19" i="28"/>
  <c r="BA19" i="30"/>
  <c r="BA20" i="30" s="1"/>
  <c r="BA19" i="34"/>
  <c r="BA20" i="34" s="1"/>
  <c r="BA14" i="38"/>
  <c r="BA13" i="38"/>
  <c r="BA8" i="38" s="1"/>
  <c r="BB9" i="38"/>
  <c r="AY10" i="34"/>
  <c r="AY11" i="34"/>
  <c r="AY9" i="34"/>
  <c r="AX13" i="34"/>
  <c r="AX8" i="34" s="1"/>
  <c r="AX14" i="34"/>
  <c r="BA18" i="30"/>
  <c r="BA18" i="34"/>
  <c r="BA18" i="28"/>
  <c r="AY10" i="38" l="1"/>
  <c r="AY11" i="38"/>
  <c r="AW10" i="4"/>
  <c r="AW11" i="4"/>
  <c r="AW9" i="4"/>
  <c r="AV14" i="4"/>
  <c r="AV13" i="4"/>
  <c r="AV8" i="4" s="1"/>
  <c r="AY13" i="34"/>
  <c r="AY8" i="34" s="1"/>
  <c r="AY14" i="34"/>
  <c r="AZ9" i="34"/>
  <c r="AY10" i="28"/>
  <c r="AY11" i="28"/>
  <c r="AZ11" i="34"/>
  <c r="AZ10" i="34"/>
  <c r="BB19" i="34"/>
  <c r="BB20" i="34" s="1"/>
  <c r="BB19" i="28"/>
  <c r="BB19" i="30"/>
  <c r="BB20" i="30" s="1"/>
  <c r="AX10" i="30"/>
  <c r="AX11" i="30"/>
  <c r="BA40" i="34"/>
  <c r="BB12" i="34"/>
  <c r="AV13" i="28"/>
  <c r="AV8" i="28" s="1"/>
  <c r="AW9" i="28"/>
  <c r="AV14" i="28"/>
  <c r="AW14" i="30"/>
  <c r="AX9" i="30"/>
  <c r="AW13" i="30"/>
  <c r="AW8" i="30" s="1"/>
  <c r="AZ10" i="29"/>
  <c r="AZ11" i="29"/>
  <c r="BC9" i="38"/>
  <c r="BB14" i="38"/>
  <c r="BB13" i="38"/>
  <c r="BB8" i="38" s="1"/>
  <c r="AX54" i="30"/>
  <c r="AX70" i="30"/>
  <c r="AY12" i="30"/>
  <c r="BB18" i="30"/>
  <c r="BB18" i="34"/>
  <c r="BB18" i="28"/>
  <c r="AZ10" i="38" l="1"/>
  <c r="AZ11" i="38"/>
  <c r="AX10" i="4"/>
  <c r="AX11" i="4"/>
  <c r="AX9" i="4"/>
  <c r="AW14" i="4"/>
  <c r="AW13" i="4"/>
  <c r="AW8" i="4" s="1"/>
  <c r="BC19" i="30"/>
  <c r="BC20" i="30" s="1"/>
  <c r="BC19" i="28"/>
  <c r="BC19" i="34"/>
  <c r="BC20" i="34" s="1"/>
  <c r="BA10" i="34"/>
  <c r="BA11" i="34"/>
  <c r="AX9" i="28"/>
  <c r="AW14" i="28"/>
  <c r="AW13" i="28"/>
  <c r="AW8" i="28" s="1"/>
  <c r="AY11" i="30"/>
  <c r="AY10" i="30"/>
  <c r="AZ11" i="28"/>
  <c r="AZ10" i="28"/>
  <c r="BA9" i="34"/>
  <c r="AZ14" i="34"/>
  <c r="AZ13" i="34"/>
  <c r="AZ8" i="34" s="1"/>
  <c r="AZ12" i="30"/>
  <c r="AY70" i="30"/>
  <c r="AY54" i="30"/>
  <c r="AX14" i="30"/>
  <c r="AX13" i="30"/>
  <c r="AX8" i="30" s="1"/>
  <c r="AY9" i="30"/>
  <c r="BD9" i="38"/>
  <c r="BC14" i="38"/>
  <c r="BC13" i="38"/>
  <c r="BC8" i="38" s="1"/>
  <c r="BA10" i="29"/>
  <c r="BA11" i="29"/>
  <c r="BC12" i="34"/>
  <c r="BB40" i="34"/>
  <c r="BC18" i="30"/>
  <c r="BC18" i="34"/>
  <c r="BC18" i="28"/>
  <c r="AY10" i="4" l="1"/>
  <c r="AY11" i="4"/>
  <c r="BA10" i="38"/>
  <c r="BA11" i="38"/>
  <c r="AY9" i="4"/>
  <c r="AX14" i="4"/>
  <c r="AX13" i="4"/>
  <c r="AX8" i="4" s="1"/>
  <c r="AX13" i="28"/>
  <c r="AX8" i="28" s="1"/>
  <c r="AY9" i="28"/>
  <c r="AX14" i="28"/>
  <c r="BD12" i="34"/>
  <c r="BD40" i="34" s="1"/>
  <c r="BC40" i="34"/>
  <c r="BA14" i="34"/>
  <c r="BB9" i="34"/>
  <c r="BA13" i="34"/>
  <c r="BA8" i="34" s="1"/>
  <c r="AZ11" i="30"/>
  <c r="AZ10" i="30"/>
  <c r="BB11" i="34"/>
  <c r="BB10" i="34"/>
  <c r="BB11" i="29"/>
  <c r="BB10" i="29"/>
  <c r="BD14" i="38"/>
  <c r="BD13" i="38"/>
  <c r="BD8" i="38" s="1"/>
  <c r="AY13" i="30"/>
  <c r="AY8" i="30" s="1"/>
  <c r="AZ9" i="30"/>
  <c r="AY14" i="30"/>
  <c r="BD19" i="30"/>
  <c r="BD20" i="30" s="1"/>
  <c r="BD19" i="34"/>
  <c r="BD20" i="34" s="1"/>
  <c r="BD19" i="28"/>
  <c r="BA12" i="30"/>
  <c r="AZ54" i="30"/>
  <c r="AZ70" i="30"/>
  <c r="BA10" i="28"/>
  <c r="BA11" i="28"/>
  <c r="BD18" i="34"/>
  <c r="BD18" i="30"/>
  <c r="BD18" i="28"/>
  <c r="BB11" i="38" l="1"/>
  <c r="BB10" i="38"/>
  <c r="AZ10" i="4"/>
  <c r="AZ11" i="4"/>
  <c r="AZ9" i="4"/>
  <c r="AY13" i="4"/>
  <c r="AY8" i="4" s="1"/>
  <c r="AY14" i="4"/>
  <c r="BC11" i="29"/>
  <c r="BC10" i="29"/>
  <c r="BC10" i="34"/>
  <c r="BC11" i="34"/>
  <c r="BC9" i="34"/>
  <c r="BB13" i="34"/>
  <c r="BB8" i="34" s="1"/>
  <c r="BB14" i="34"/>
  <c r="AZ9" i="28"/>
  <c r="AY14" i="28"/>
  <c r="AY13" i="28"/>
  <c r="AY8" i="28" s="1"/>
  <c r="BB11" i="28"/>
  <c r="BB10" i="28"/>
  <c r="BB12" i="30"/>
  <c r="BA70" i="30"/>
  <c r="BA54" i="30"/>
  <c r="BA11" i="30"/>
  <c r="BA10" i="30"/>
  <c r="AZ14" i="30"/>
  <c r="AZ13" i="30"/>
  <c r="AZ8" i="30" s="1"/>
  <c r="BA9" i="30"/>
  <c r="BA10" i="4" l="1"/>
  <c r="BA11" i="4"/>
  <c r="BA9" i="4"/>
  <c r="AZ14" i="4"/>
  <c r="AZ13" i="4"/>
  <c r="AZ8" i="4" s="1"/>
  <c r="BC10" i="38"/>
  <c r="BC11" i="38"/>
  <c r="BB54" i="30"/>
  <c r="BB70" i="30"/>
  <c r="BC12" i="30"/>
  <c r="BA13" i="30"/>
  <c r="BA8" i="30" s="1"/>
  <c r="BA14" i="30"/>
  <c r="BB9" i="30"/>
  <c r="BB11" i="30"/>
  <c r="BB10" i="30"/>
  <c r="BC10" i="28"/>
  <c r="BC11" i="28"/>
  <c r="BD9" i="34"/>
  <c r="BC13" i="34"/>
  <c r="BC8" i="34" s="1"/>
  <c r="BC14" i="34"/>
  <c r="AZ14" i="28"/>
  <c r="AZ13" i="28"/>
  <c r="AZ8" i="28" s="1"/>
  <c r="BA9" i="28"/>
  <c r="BD11" i="34"/>
  <c r="BD10" i="34"/>
  <c r="BD10" i="29"/>
  <c r="BD11" i="29"/>
  <c r="BD11" i="38" l="1"/>
  <c r="BD10" i="38"/>
  <c r="BB9" i="4"/>
  <c r="BA14" i="4"/>
  <c r="BA13" i="4"/>
  <c r="BA8" i="4" s="1"/>
  <c r="BB10" i="4"/>
  <c r="BB11" i="4"/>
  <c r="BA13" i="28"/>
  <c r="BA8" i="28" s="1"/>
  <c r="BB9" i="28"/>
  <c r="BA14" i="28"/>
  <c r="BD10" i="28"/>
  <c r="BD11" i="28"/>
  <c r="BB13" i="30"/>
  <c r="BB8" i="30" s="1"/>
  <c r="BC9" i="30"/>
  <c r="BB14" i="30"/>
  <c r="BD12" i="30"/>
  <c r="BC70" i="30"/>
  <c r="BC54" i="30"/>
  <c r="BD14" i="34"/>
  <c r="BD13" i="34"/>
  <c r="BD8" i="34" s="1"/>
  <c r="BC11" i="30"/>
  <c r="BC10" i="30"/>
  <c r="BC10" i="4" l="1"/>
  <c r="BC11" i="4"/>
  <c r="BC9" i="4"/>
  <c r="BB13" i="4"/>
  <c r="BB8" i="4" s="1"/>
  <c r="BB14" i="4"/>
  <c r="BD10" i="30"/>
  <c r="BD11" i="30"/>
  <c r="BD54" i="30"/>
  <c r="BD70" i="30"/>
  <c r="BB14" i="28"/>
  <c r="BB13" i="28"/>
  <c r="BB8" i="28" s="1"/>
  <c r="BC9" i="28"/>
  <c r="BC14" i="30"/>
  <c r="BC13" i="30"/>
  <c r="BC8" i="30" s="1"/>
  <c r="BD9" i="30"/>
  <c r="BD9" i="4" l="1"/>
  <c r="BC13" i="4"/>
  <c r="BC8" i="4" s="1"/>
  <c r="BC14" i="4"/>
  <c r="BD10" i="4"/>
  <c r="BD11" i="4"/>
  <c r="BD13" i="30"/>
  <c r="BD8" i="30" s="1"/>
  <c r="BD14" i="30"/>
  <c r="BC14" i="28"/>
  <c r="BC13" i="28"/>
  <c r="BC8" i="28" s="1"/>
  <c r="BD9" i="28"/>
  <c r="BD14" i="4" l="1"/>
  <c r="BD13" i="4"/>
  <c r="BD8" i="4" s="1"/>
  <c r="BD13" i="28"/>
  <c r="BD8" i="28" s="1"/>
  <c r="BD14" i="28"/>
  <c r="I91" i="30" l="1"/>
  <c r="I88" i="30"/>
  <c r="I93" i="30"/>
  <c r="I92" i="30"/>
  <c r="I89" i="30"/>
  <c r="I70" i="4"/>
  <c r="I71" i="4" s="1"/>
  <c r="I87" i="30"/>
  <c r="I90" i="30"/>
  <c r="I57" i="34"/>
  <c r="I58" i="34"/>
  <c r="I60" i="34"/>
  <c r="I61" i="34"/>
  <c r="I63" i="34"/>
  <c r="I62" i="34"/>
  <c r="I59" i="34"/>
  <c r="H60" i="34" l="1"/>
  <c r="H62" i="34"/>
  <c r="H59" i="34"/>
  <c r="H88" i="30"/>
  <c r="H87" i="30"/>
  <c r="H90" i="30"/>
  <c r="H93" i="30"/>
  <c r="H63" i="34"/>
  <c r="H57" i="34"/>
  <c r="H92" i="30"/>
  <c r="H58" i="34"/>
  <c r="H61" i="34"/>
  <c r="H89" i="30"/>
  <c r="H91" i="30"/>
  <c r="H70" i="4"/>
  <c r="H71" i="4" s="1"/>
  <c r="G90" i="30"/>
  <c r="G60" i="34"/>
  <c r="G59" i="34"/>
  <c r="G63" i="34"/>
  <c r="G89" i="30"/>
  <c r="G61" i="34"/>
  <c r="G70" i="4"/>
  <c r="G71" i="4" s="1"/>
  <c r="G91" i="30"/>
  <c r="G88" i="30"/>
  <c r="G93" i="30"/>
  <c r="G58" i="34"/>
  <c r="G62" i="34"/>
  <c r="G87" i="30"/>
  <c r="G92" i="30"/>
  <c r="G57" i="34"/>
  <c r="G215" i="29" l="1"/>
  <c r="G216" i="29" s="1"/>
  <c r="G28" i="38"/>
  <c r="G24" i="38"/>
  <c r="G22" i="38"/>
  <c r="G21" i="38"/>
  <c r="G23" i="38"/>
  <c r="G27" i="38"/>
  <c r="G25" i="38"/>
  <c r="G26" i="38"/>
  <c r="G152" i="33" l="1"/>
  <c r="H23" i="38"/>
  <c r="E152" i="33"/>
  <c r="F152" i="33"/>
  <c r="H152" i="33"/>
  <c r="L152" i="33"/>
  <c r="J152" i="33"/>
  <c r="I152" i="33"/>
  <c r="H26" i="38"/>
  <c r="K152" i="33"/>
  <c r="H22" i="38" l="1"/>
  <c r="H25" i="38"/>
  <c r="H27" i="38"/>
  <c r="H28" i="38"/>
  <c r="H215" i="29"/>
  <c r="H216" i="29" s="1"/>
  <c r="H21" i="38"/>
  <c r="I26" i="38"/>
  <c r="I27" i="38"/>
  <c r="G174" i="33"/>
  <c r="G172" i="33"/>
  <c r="G160" i="33"/>
  <c r="G167" i="33"/>
  <c r="G161" i="33"/>
  <c r="G171" i="33"/>
  <c r="I24" i="38"/>
  <c r="G157" i="33"/>
  <c r="F161" i="33"/>
  <c r="F174" i="33"/>
  <c r="F169" i="33"/>
  <c r="F171" i="33"/>
  <c r="F157" i="33"/>
  <c r="F166" i="33"/>
  <c r="F168" i="33"/>
  <c r="F165" i="33"/>
  <c r="F163" i="33"/>
  <c r="F162" i="33"/>
  <c r="F173" i="33"/>
  <c r="F170" i="33"/>
  <c r="F159" i="33"/>
  <c r="F172" i="33"/>
  <c r="F158" i="33"/>
  <c r="F156" i="33"/>
  <c r="F167" i="33"/>
  <c r="F160" i="33"/>
  <c r="F164" i="33"/>
  <c r="F175" i="33"/>
  <c r="I28" i="38"/>
  <c r="L174" i="33"/>
  <c r="L168" i="33"/>
  <c r="L170" i="33"/>
  <c r="L165" i="33"/>
  <c r="L164" i="33"/>
  <c r="L162" i="33"/>
  <c r="L159" i="33"/>
  <c r="L161" i="33"/>
  <c r="L158" i="33"/>
  <c r="L167" i="33"/>
  <c r="L175" i="33"/>
  <c r="L156" i="33"/>
  <c r="L173" i="33"/>
  <c r="L171" i="33"/>
  <c r="L160" i="33"/>
  <c r="L166" i="33"/>
  <c r="L172" i="33"/>
  <c r="L157" i="33"/>
  <c r="L163" i="33"/>
  <c r="L169" i="33"/>
  <c r="G163" i="33"/>
  <c r="G162" i="33"/>
  <c r="I22" i="38"/>
  <c r="H158" i="33"/>
  <c r="H173" i="33"/>
  <c r="H156" i="33"/>
  <c r="H159" i="33"/>
  <c r="H163" i="33"/>
  <c r="H172" i="33"/>
  <c r="H167" i="33"/>
  <c r="H171" i="33"/>
  <c r="H169" i="33"/>
  <c r="H164" i="33"/>
  <c r="H162" i="33"/>
  <c r="H166" i="33"/>
  <c r="H161" i="33"/>
  <c r="H165" i="33"/>
  <c r="H157" i="33"/>
  <c r="H170" i="33"/>
  <c r="H174" i="33"/>
  <c r="H175" i="33"/>
  <c r="H168" i="33"/>
  <c r="H160" i="33"/>
  <c r="G170" i="33"/>
  <c r="G156" i="33"/>
  <c r="I23" i="38"/>
  <c r="I215" i="29"/>
  <c r="I216" i="29" s="1"/>
  <c r="J161" i="33"/>
  <c r="J167" i="33"/>
  <c r="J164" i="33"/>
  <c r="J169" i="33"/>
  <c r="J158" i="33"/>
  <c r="J172" i="33"/>
  <c r="J160" i="33"/>
  <c r="J174" i="33"/>
  <c r="J166" i="33"/>
  <c r="J168" i="33"/>
  <c r="J171" i="33"/>
  <c r="J163" i="33"/>
  <c r="J157" i="33"/>
  <c r="J175" i="33"/>
  <c r="J170" i="33"/>
  <c r="J156" i="33"/>
  <c r="J165" i="33"/>
  <c r="J162" i="33"/>
  <c r="J173" i="33"/>
  <c r="J159" i="33"/>
  <c r="K168" i="33"/>
  <c r="K171" i="33"/>
  <c r="K166" i="33"/>
  <c r="K160" i="33"/>
  <c r="K169" i="33"/>
  <c r="K165" i="33"/>
  <c r="K162" i="33"/>
  <c r="K158" i="33"/>
  <c r="K156" i="33"/>
  <c r="K174" i="33"/>
  <c r="K164" i="33"/>
  <c r="K170" i="33"/>
  <c r="K163" i="33"/>
  <c r="K173" i="33"/>
  <c r="K161" i="33"/>
  <c r="K167" i="33"/>
  <c r="K172" i="33"/>
  <c r="K175" i="33"/>
  <c r="K159" i="33"/>
  <c r="K157" i="33"/>
  <c r="G166" i="33"/>
  <c r="G169" i="33"/>
  <c r="I25" i="38"/>
  <c r="E167" i="33"/>
  <c r="E159" i="33"/>
  <c r="E175" i="33"/>
  <c r="E164" i="33"/>
  <c r="E166" i="33"/>
  <c r="E158" i="33"/>
  <c r="E170" i="33"/>
  <c r="E163" i="33"/>
  <c r="E165" i="33"/>
  <c r="E157" i="33"/>
  <c r="E156" i="33"/>
  <c r="E174" i="33"/>
  <c r="M152" i="33"/>
  <c r="E173" i="33"/>
  <c r="E162" i="33"/>
  <c r="E161" i="33"/>
  <c r="E169" i="33"/>
  <c r="E160" i="33"/>
  <c r="E171" i="33"/>
  <c r="E168" i="33"/>
  <c r="E172" i="33"/>
  <c r="H24" i="38"/>
  <c r="G175" i="33"/>
  <c r="G158" i="33"/>
  <c r="G164" i="33"/>
  <c r="I21" i="38"/>
  <c r="G165" i="33"/>
  <c r="I156" i="33"/>
  <c r="I158" i="33"/>
  <c r="I172" i="33"/>
  <c r="I161" i="33"/>
  <c r="I166" i="33"/>
  <c r="I163" i="33"/>
  <c r="I169" i="33"/>
  <c r="I174" i="33"/>
  <c r="I171" i="33"/>
  <c r="I170" i="33"/>
  <c r="I159" i="33"/>
  <c r="I168" i="33"/>
  <c r="I165" i="33"/>
  <c r="I167" i="33"/>
  <c r="I162" i="33"/>
  <c r="I175" i="33"/>
  <c r="I173" i="33"/>
  <c r="I157" i="33"/>
  <c r="I164" i="33"/>
  <c r="I160" i="33"/>
  <c r="G173" i="33"/>
  <c r="G168" i="33"/>
  <c r="G159" i="33"/>
  <c r="M157" i="33" l="1"/>
  <c r="M161" i="33"/>
  <c r="M171" i="33"/>
  <c r="M160" i="33"/>
  <c r="M159" i="33"/>
  <c r="K177" i="33" a="1"/>
  <c r="K177" i="33" s="1"/>
  <c r="L177" i="33" a="1"/>
  <c r="L177" i="33" s="1"/>
  <c r="M169" i="33"/>
  <c r="M165" i="33"/>
  <c r="M167" i="33"/>
  <c r="F177" i="33" a="1"/>
  <c r="F177" i="33" s="1"/>
  <c r="M163" i="33"/>
  <c r="H177" i="33" a="1"/>
  <c r="H177" i="33" s="1"/>
  <c r="E177" i="33" a="1"/>
  <c r="E177" i="33" s="1"/>
  <c r="M156" i="33"/>
  <c r="G177" i="33" a="1"/>
  <c r="G177" i="33" s="1"/>
  <c r="M162" i="33"/>
  <c r="M170" i="33"/>
  <c r="M173" i="33"/>
  <c r="M158" i="33"/>
  <c r="M172" i="33"/>
  <c r="M166" i="33"/>
  <c r="J177" i="33" a="1"/>
  <c r="J177" i="33" s="1"/>
  <c r="I177" i="33" a="1"/>
  <c r="I177" i="33" s="1"/>
  <c r="M168" i="33"/>
  <c r="M174" i="33"/>
  <c r="M164" i="33"/>
  <c r="J91" i="30" l="1"/>
  <c r="J87" i="30"/>
  <c r="J92" i="30"/>
  <c r="J58" i="34"/>
  <c r="J93" i="30"/>
  <c r="J61" i="34"/>
  <c r="J89" i="30"/>
  <c r="J63" i="34"/>
  <c r="J70" i="4"/>
  <c r="J71" i="4" s="1"/>
  <c r="J60" i="34"/>
  <c r="J90" i="30"/>
  <c r="J59" i="34"/>
  <c r="J57" i="34"/>
  <c r="J62" i="34"/>
  <c r="J88" i="30"/>
  <c r="M177" i="33"/>
  <c r="A177" i="33" s="1"/>
  <c r="A3" i="33" s="1"/>
  <c r="A6" i="33" s="1"/>
  <c r="A12" i="33" s="1"/>
  <c r="A65" i="33" s="1"/>
  <c r="D18" i="21" l="1"/>
  <c r="A118" i="33"/>
  <c r="A145" i="33"/>
  <c r="A179" i="33" l="1"/>
  <c r="K62" i="34" l="1"/>
  <c r="K63" i="34"/>
  <c r="K60" i="34"/>
  <c r="K93" i="30"/>
  <c r="K91" i="30"/>
  <c r="K70" i="4"/>
  <c r="K71" i="4" s="1"/>
  <c r="K87" i="30"/>
  <c r="K92" i="30"/>
  <c r="K57" i="34"/>
  <c r="K90" i="30"/>
  <c r="K89" i="30"/>
  <c r="K58" i="34"/>
  <c r="K59" i="34"/>
  <c r="K61" i="34"/>
  <c r="K88" i="30"/>
  <c r="J18" i="28" l="1"/>
  <c r="J18" i="30"/>
  <c r="J18" i="34"/>
  <c r="G18" i="34"/>
  <c r="G18" i="28"/>
  <c r="G18" i="30"/>
  <c r="H18" i="34"/>
  <c r="H18" i="30"/>
  <c r="H18" i="28"/>
  <c r="I18" i="28"/>
  <c r="I18" i="30"/>
  <c r="I18" i="34"/>
  <c r="K18" i="34"/>
  <c r="K18" i="30"/>
  <c r="K18" i="28"/>
  <c r="G42" i="30" l="1"/>
  <c r="G74" i="30" s="1"/>
  <c r="G44" i="30"/>
  <c r="G76" i="30" s="1"/>
  <c r="G46" i="30"/>
  <c r="G78" i="30" s="1"/>
  <c r="G47" i="30"/>
  <c r="G79" i="30" s="1"/>
  <c r="G45" i="30"/>
  <c r="G77" i="30" s="1"/>
  <c r="G41" i="30"/>
  <c r="G73" i="30" s="1"/>
  <c r="G43" i="30"/>
  <c r="G75" i="30" s="1"/>
  <c r="M68" i="4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F68" i="4" s="1"/>
  <c r="AG68" i="4" s="1"/>
  <c r="AH68" i="4" s="1"/>
  <c r="AI68" i="4" s="1"/>
  <c r="AJ68" i="4" s="1"/>
  <c r="AK68" i="4" s="1"/>
  <c r="AL68" i="4" s="1"/>
  <c r="AM68" i="4" s="1"/>
  <c r="AN68" i="4" s="1"/>
  <c r="AO68" i="4" s="1"/>
  <c r="AP68" i="4" s="1"/>
  <c r="AQ68" i="4" s="1"/>
  <c r="AR68" i="4" s="1"/>
  <c r="AS68" i="4" s="1"/>
  <c r="AT68" i="4" s="1"/>
  <c r="AU68" i="4" s="1"/>
  <c r="AV68" i="4" s="1"/>
  <c r="AW68" i="4" s="1"/>
  <c r="AX68" i="4" s="1"/>
  <c r="AY68" i="4" s="1"/>
  <c r="AZ68" i="4" s="1"/>
  <c r="BA68" i="4" s="1"/>
  <c r="BB68" i="4" s="1"/>
  <c r="BC68" i="4" s="1"/>
  <c r="BD68" i="4" s="1"/>
  <c r="M59" i="4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AT59" i="4" s="1"/>
  <c r="AU59" i="4" s="1"/>
  <c r="AV59" i="4" s="1"/>
  <c r="AW59" i="4" s="1"/>
  <c r="AX59" i="4" s="1"/>
  <c r="AY59" i="4" s="1"/>
  <c r="AZ59" i="4" s="1"/>
  <c r="BA59" i="4" s="1"/>
  <c r="BB59" i="4" s="1"/>
  <c r="BC59" i="4" s="1"/>
  <c r="BD59" i="4" s="1"/>
  <c r="M49" i="4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AT49" i="4" s="1"/>
  <c r="AU49" i="4" s="1"/>
  <c r="AV49" i="4" s="1"/>
  <c r="AW49" i="4" s="1"/>
  <c r="AX49" i="4" s="1"/>
  <c r="AY49" i="4" s="1"/>
  <c r="AZ49" i="4" s="1"/>
  <c r="BA49" i="4" s="1"/>
  <c r="BB49" i="4" s="1"/>
  <c r="BC49" i="4" s="1"/>
  <c r="BD49" i="4" s="1"/>
  <c r="M39" i="4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M29" i="4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Y29" i="4" s="1"/>
  <c r="AZ29" i="4" s="1"/>
  <c r="BA29" i="4" s="1"/>
  <c r="BB29" i="4" s="1"/>
  <c r="BC29" i="4" s="1"/>
  <c r="BD29" i="4" s="1"/>
  <c r="M44" i="4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AP44" i="4" s="1"/>
  <c r="AQ44" i="4" s="1"/>
  <c r="AR44" i="4" s="1"/>
  <c r="AS44" i="4" s="1"/>
  <c r="AT44" i="4" s="1"/>
  <c r="AU44" i="4" s="1"/>
  <c r="AV44" i="4" s="1"/>
  <c r="AW44" i="4" s="1"/>
  <c r="AX44" i="4" s="1"/>
  <c r="AY44" i="4" s="1"/>
  <c r="AZ44" i="4" s="1"/>
  <c r="BA44" i="4" s="1"/>
  <c r="BB44" i="4" s="1"/>
  <c r="BC44" i="4" s="1"/>
  <c r="BD44" i="4" s="1"/>
  <c r="M51" i="4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U51" i="4" s="1"/>
  <c r="AV51" i="4" s="1"/>
  <c r="AW51" i="4" s="1"/>
  <c r="AX51" i="4" s="1"/>
  <c r="AY51" i="4" s="1"/>
  <c r="AZ51" i="4" s="1"/>
  <c r="BA51" i="4" s="1"/>
  <c r="BB51" i="4" s="1"/>
  <c r="BC51" i="4" s="1"/>
  <c r="BD51" i="4" s="1"/>
  <c r="M67" i="4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M58" i="4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O58" i="4" s="1"/>
  <c r="AP58" i="4" s="1"/>
  <c r="AQ58" i="4" s="1"/>
  <c r="AR58" i="4" s="1"/>
  <c r="AS58" i="4" s="1"/>
  <c r="AT58" i="4" s="1"/>
  <c r="AU58" i="4" s="1"/>
  <c r="AV58" i="4" s="1"/>
  <c r="AW58" i="4" s="1"/>
  <c r="AX58" i="4" s="1"/>
  <c r="AY58" i="4" s="1"/>
  <c r="AZ58" i="4" s="1"/>
  <c r="BA58" i="4" s="1"/>
  <c r="BB58" i="4" s="1"/>
  <c r="BC58" i="4" s="1"/>
  <c r="BD58" i="4" s="1"/>
  <c r="M48" i="4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AR48" i="4" s="1"/>
  <c r="AS48" i="4" s="1"/>
  <c r="AT48" i="4" s="1"/>
  <c r="AU48" i="4" s="1"/>
  <c r="AV48" i="4" s="1"/>
  <c r="AW48" i="4" s="1"/>
  <c r="AX48" i="4" s="1"/>
  <c r="AY48" i="4" s="1"/>
  <c r="AZ48" i="4" s="1"/>
  <c r="BA48" i="4" s="1"/>
  <c r="BB48" i="4" s="1"/>
  <c r="BC48" i="4" s="1"/>
  <c r="BD48" i="4" s="1"/>
  <c r="M37" i="4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Y37" i="4" s="1"/>
  <c r="AZ37" i="4" s="1"/>
  <c r="BA37" i="4" s="1"/>
  <c r="BB37" i="4" s="1"/>
  <c r="BC37" i="4" s="1"/>
  <c r="BD37" i="4" s="1"/>
  <c r="M27" i="4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AA27" i="4" s="1"/>
  <c r="AB27" i="4" s="1"/>
  <c r="AC27" i="4" s="1"/>
  <c r="AD27" i="4" s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Y27" i="4" s="1"/>
  <c r="AZ27" i="4" s="1"/>
  <c r="BA27" i="4" s="1"/>
  <c r="BB27" i="4" s="1"/>
  <c r="BC27" i="4" s="1"/>
  <c r="BD27" i="4" s="1"/>
  <c r="M25" i="4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AY25" i="4" s="1"/>
  <c r="AZ25" i="4" s="1"/>
  <c r="BA25" i="4" s="1"/>
  <c r="BB25" i="4" s="1"/>
  <c r="BC25" i="4" s="1"/>
  <c r="BD25" i="4" s="1"/>
  <c r="M34" i="4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AT34" i="4" s="1"/>
  <c r="AU34" i="4" s="1"/>
  <c r="AV34" i="4" s="1"/>
  <c r="AW34" i="4" s="1"/>
  <c r="AX34" i="4" s="1"/>
  <c r="AY34" i="4" s="1"/>
  <c r="AZ34" i="4" s="1"/>
  <c r="BA34" i="4" s="1"/>
  <c r="BB34" i="4" s="1"/>
  <c r="BC34" i="4" s="1"/>
  <c r="BD34" i="4" s="1"/>
  <c r="M41" i="4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Y41" i="4" s="1"/>
  <c r="AZ41" i="4" s="1"/>
  <c r="BA41" i="4" s="1"/>
  <c r="BB41" i="4" s="1"/>
  <c r="BC41" i="4" s="1"/>
  <c r="BD41" i="4" s="1"/>
  <c r="M30" i="4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A30" i="4" s="1"/>
  <c r="BB30" i="4" s="1"/>
  <c r="BC30" i="4" s="1"/>
  <c r="BD30" i="4" s="1"/>
  <c r="M66" i="4"/>
  <c r="N66" i="4" s="1"/>
  <c r="O66" i="4" s="1"/>
  <c r="P66" i="4" s="1"/>
  <c r="Q66" i="4" s="1"/>
  <c r="R66" i="4" s="1"/>
  <c r="S66" i="4" s="1"/>
  <c r="T66" i="4" s="1"/>
  <c r="U66" i="4" s="1"/>
  <c r="V66" i="4" s="1"/>
  <c r="W66" i="4" s="1"/>
  <c r="X66" i="4" s="1"/>
  <c r="Y66" i="4" s="1"/>
  <c r="Z66" i="4" s="1"/>
  <c r="AA66" i="4" s="1"/>
  <c r="AB66" i="4" s="1"/>
  <c r="AC66" i="4" s="1"/>
  <c r="AD66" i="4" s="1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AP66" i="4" s="1"/>
  <c r="AQ66" i="4" s="1"/>
  <c r="AR66" i="4" s="1"/>
  <c r="AS66" i="4" s="1"/>
  <c r="AT66" i="4" s="1"/>
  <c r="AU66" i="4" s="1"/>
  <c r="AV66" i="4" s="1"/>
  <c r="AW66" i="4" s="1"/>
  <c r="AX66" i="4" s="1"/>
  <c r="AY66" i="4" s="1"/>
  <c r="AZ66" i="4" s="1"/>
  <c r="BA66" i="4" s="1"/>
  <c r="BB66" i="4" s="1"/>
  <c r="BC66" i="4" s="1"/>
  <c r="BD66" i="4" s="1"/>
  <c r="M57" i="4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B57" i="4" s="1"/>
  <c r="BC57" i="4" s="1"/>
  <c r="BD57" i="4" s="1"/>
  <c r="M47" i="4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O47" i="4" s="1"/>
  <c r="AP47" i="4" s="1"/>
  <c r="AQ47" i="4" s="1"/>
  <c r="AR47" i="4" s="1"/>
  <c r="AS47" i="4" s="1"/>
  <c r="AT47" i="4" s="1"/>
  <c r="AU47" i="4" s="1"/>
  <c r="AV47" i="4" s="1"/>
  <c r="AW47" i="4" s="1"/>
  <c r="AX47" i="4" s="1"/>
  <c r="AY47" i="4" s="1"/>
  <c r="AZ47" i="4" s="1"/>
  <c r="BA47" i="4" s="1"/>
  <c r="BB47" i="4" s="1"/>
  <c r="BC47" i="4" s="1"/>
  <c r="BD47" i="4" s="1"/>
  <c r="M36" i="4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AT36" i="4" s="1"/>
  <c r="AU36" i="4" s="1"/>
  <c r="AV36" i="4" s="1"/>
  <c r="AW36" i="4" s="1"/>
  <c r="AX36" i="4" s="1"/>
  <c r="AY36" i="4" s="1"/>
  <c r="AZ36" i="4" s="1"/>
  <c r="BA36" i="4" s="1"/>
  <c r="BB36" i="4" s="1"/>
  <c r="BC36" i="4" s="1"/>
  <c r="BD36" i="4" s="1"/>
  <c r="M26" i="4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Y26" i="4" s="1"/>
  <c r="AZ26" i="4" s="1"/>
  <c r="BA26" i="4" s="1"/>
  <c r="BB26" i="4" s="1"/>
  <c r="BC26" i="4" s="1"/>
  <c r="BD26" i="4" s="1"/>
  <c r="M35" i="4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M61" i="4"/>
  <c r="N61" i="4" s="1"/>
  <c r="O61" i="4" s="1"/>
  <c r="P61" i="4" s="1"/>
  <c r="Q61" i="4" s="1"/>
  <c r="R61" i="4" s="1"/>
  <c r="S61" i="4" s="1"/>
  <c r="T61" i="4" s="1"/>
  <c r="U61" i="4" s="1"/>
  <c r="V61" i="4" s="1"/>
  <c r="W61" i="4" s="1"/>
  <c r="X61" i="4" s="1"/>
  <c r="Y61" i="4" s="1"/>
  <c r="Z61" i="4" s="1"/>
  <c r="AA61" i="4" s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AT61" i="4" s="1"/>
  <c r="AU61" i="4" s="1"/>
  <c r="AV61" i="4" s="1"/>
  <c r="AW61" i="4" s="1"/>
  <c r="AX61" i="4" s="1"/>
  <c r="AY61" i="4" s="1"/>
  <c r="AZ61" i="4" s="1"/>
  <c r="BA61" i="4" s="1"/>
  <c r="BB61" i="4" s="1"/>
  <c r="BC61" i="4" s="1"/>
  <c r="BD61" i="4" s="1"/>
  <c r="M65" i="4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U65" i="4" s="1"/>
  <c r="AV65" i="4" s="1"/>
  <c r="AW65" i="4" s="1"/>
  <c r="AX65" i="4" s="1"/>
  <c r="AY65" i="4" s="1"/>
  <c r="AZ65" i="4" s="1"/>
  <c r="BA65" i="4" s="1"/>
  <c r="BB65" i="4" s="1"/>
  <c r="BC65" i="4" s="1"/>
  <c r="BD65" i="4" s="1"/>
  <c r="M55" i="4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O55" i="4" s="1"/>
  <c r="AP55" i="4" s="1"/>
  <c r="AQ55" i="4" s="1"/>
  <c r="AR55" i="4" s="1"/>
  <c r="AS55" i="4" s="1"/>
  <c r="AT55" i="4" s="1"/>
  <c r="AU55" i="4" s="1"/>
  <c r="AV55" i="4" s="1"/>
  <c r="AW55" i="4" s="1"/>
  <c r="AX55" i="4" s="1"/>
  <c r="AY55" i="4" s="1"/>
  <c r="AZ55" i="4" s="1"/>
  <c r="BA55" i="4" s="1"/>
  <c r="BB55" i="4" s="1"/>
  <c r="BC55" i="4" s="1"/>
  <c r="BD55" i="4" s="1"/>
  <c r="M45" i="4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BA45" i="4" s="1"/>
  <c r="BB45" i="4" s="1"/>
  <c r="BC45" i="4" s="1"/>
  <c r="BD45" i="4" s="1"/>
  <c r="M23" i="4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AY23" i="4" s="1"/>
  <c r="AZ23" i="4" s="1"/>
  <c r="BA23" i="4" s="1"/>
  <c r="BB23" i="4" s="1"/>
  <c r="BC23" i="4" s="1"/>
  <c r="BD23" i="4" s="1"/>
  <c r="M60" i="4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AP60" i="4" s="1"/>
  <c r="AQ60" i="4" s="1"/>
  <c r="AR60" i="4" s="1"/>
  <c r="AS60" i="4" s="1"/>
  <c r="AT60" i="4" s="1"/>
  <c r="AU60" i="4" s="1"/>
  <c r="AV60" i="4" s="1"/>
  <c r="AW60" i="4" s="1"/>
  <c r="AX60" i="4" s="1"/>
  <c r="AY60" i="4" s="1"/>
  <c r="AZ60" i="4" s="1"/>
  <c r="BA60" i="4" s="1"/>
  <c r="BB60" i="4" s="1"/>
  <c r="BC60" i="4" s="1"/>
  <c r="BD60" i="4" s="1"/>
  <c r="M63" i="4"/>
  <c r="N63" i="4" s="1"/>
  <c r="O63" i="4" s="1"/>
  <c r="P63" i="4" s="1"/>
  <c r="Q63" i="4" s="1"/>
  <c r="R63" i="4" s="1"/>
  <c r="S63" i="4" s="1"/>
  <c r="T63" i="4" s="1"/>
  <c r="U63" i="4" s="1"/>
  <c r="V63" i="4" s="1"/>
  <c r="W63" i="4" s="1"/>
  <c r="X63" i="4" s="1"/>
  <c r="Y63" i="4" s="1"/>
  <c r="Z63" i="4" s="1"/>
  <c r="AA63" i="4" s="1"/>
  <c r="AB63" i="4" s="1"/>
  <c r="AC63" i="4" s="1"/>
  <c r="AD63" i="4" s="1"/>
  <c r="AE63" i="4" s="1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AT63" i="4" s="1"/>
  <c r="AU63" i="4" s="1"/>
  <c r="AV63" i="4" s="1"/>
  <c r="AW63" i="4" s="1"/>
  <c r="AX63" i="4" s="1"/>
  <c r="AY63" i="4" s="1"/>
  <c r="AZ63" i="4" s="1"/>
  <c r="BA63" i="4" s="1"/>
  <c r="BB63" i="4" s="1"/>
  <c r="BC63" i="4" s="1"/>
  <c r="BD63" i="4" s="1"/>
  <c r="M54" i="4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AP54" i="4" s="1"/>
  <c r="AQ54" i="4" s="1"/>
  <c r="AR54" i="4" s="1"/>
  <c r="AS54" i="4" s="1"/>
  <c r="AT54" i="4" s="1"/>
  <c r="AU54" i="4" s="1"/>
  <c r="AV54" i="4" s="1"/>
  <c r="AW54" i="4" s="1"/>
  <c r="AX54" i="4" s="1"/>
  <c r="AY54" i="4" s="1"/>
  <c r="AZ54" i="4" s="1"/>
  <c r="BA54" i="4" s="1"/>
  <c r="BB54" i="4" s="1"/>
  <c r="BC54" i="4" s="1"/>
  <c r="BD54" i="4" s="1"/>
  <c r="M40" i="4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M62" i="4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AP62" i="4" s="1"/>
  <c r="AQ62" i="4" s="1"/>
  <c r="AR62" i="4" s="1"/>
  <c r="AS62" i="4" s="1"/>
  <c r="AT62" i="4" s="1"/>
  <c r="AU62" i="4" s="1"/>
  <c r="AV62" i="4" s="1"/>
  <c r="AW62" i="4" s="1"/>
  <c r="AX62" i="4" s="1"/>
  <c r="AY62" i="4" s="1"/>
  <c r="AZ62" i="4" s="1"/>
  <c r="BA62" i="4" s="1"/>
  <c r="BB62" i="4" s="1"/>
  <c r="BC62" i="4" s="1"/>
  <c r="BD62" i="4" s="1"/>
  <c r="M53" i="4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B53" i="4" s="1"/>
  <c r="BC53" i="4" s="1"/>
  <c r="BD53" i="4" s="1"/>
  <c r="M43" i="4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M33" i="4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U33" i="4" s="1"/>
  <c r="AV33" i="4" s="1"/>
  <c r="AW33" i="4" s="1"/>
  <c r="AX33" i="4" s="1"/>
  <c r="AY33" i="4" s="1"/>
  <c r="AZ33" i="4" s="1"/>
  <c r="BA33" i="4" s="1"/>
  <c r="BB33" i="4" s="1"/>
  <c r="BC33" i="4" s="1"/>
  <c r="BD33" i="4" s="1"/>
  <c r="M50" i="4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AF50" i="4" s="1"/>
  <c r="AG50" i="4" s="1"/>
  <c r="AH50" i="4" s="1"/>
  <c r="AI50" i="4" s="1"/>
  <c r="AJ50" i="4" s="1"/>
  <c r="AK50" i="4" s="1"/>
  <c r="AL50" i="4" s="1"/>
  <c r="AM50" i="4" s="1"/>
  <c r="AN50" i="4" s="1"/>
  <c r="AO50" i="4" s="1"/>
  <c r="AP50" i="4" s="1"/>
  <c r="AQ50" i="4" s="1"/>
  <c r="AR50" i="4" s="1"/>
  <c r="AS50" i="4" s="1"/>
  <c r="AT50" i="4" s="1"/>
  <c r="AU50" i="4" s="1"/>
  <c r="AV50" i="4" s="1"/>
  <c r="AW50" i="4" s="1"/>
  <c r="AX50" i="4" s="1"/>
  <c r="AY50" i="4" s="1"/>
  <c r="AZ50" i="4" s="1"/>
  <c r="BA50" i="4" s="1"/>
  <c r="BB50" i="4" s="1"/>
  <c r="BC50" i="4" s="1"/>
  <c r="BD50" i="4" s="1"/>
  <c r="M31" i="4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Y31" i="4" s="1"/>
  <c r="AZ31" i="4" s="1"/>
  <c r="BA31" i="4" s="1"/>
  <c r="BB31" i="4" s="1"/>
  <c r="BC31" i="4" s="1"/>
  <c r="BD31" i="4" s="1"/>
  <c r="L18" i="30"/>
  <c r="L18" i="34"/>
  <c r="L18" i="28"/>
  <c r="L61" i="34" l="1"/>
  <c r="L60" i="34"/>
  <c r="L70" i="4"/>
  <c r="L71" i="4" s="1"/>
  <c r="L63" i="34"/>
  <c r="L57" i="34"/>
  <c r="M22" i="4"/>
  <c r="L91" i="30"/>
  <c r="L92" i="30"/>
  <c r="L88" i="30"/>
  <c r="L93" i="30"/>
  <c r="L59" i="34"/>
  <c r="L87" i="30"/>
  <c r="L58" i="34"/>
  <c r="L90" i="30"/>
  <c r="L62" i="34"/>
  <c r="L89" i="30"/>
  <c r="N22" i="4" l="1"/>
  <c r="M60" i="34"/>
  <c r="M59" i="34"/>
  <c r="M93" i="30"/>
  <c r="M70" i="4"/>
  <c r="M71" i="4" s="1"/>
  <c r="M88" i="30"/>
  <c r="M87" i="30"/>
  <c r="M91" i="30"/>
  <c r="M89" i="30"/>
  <c r="M62" i="34"/>
  <c r="M63" i="34"/>
  <c r="M58" i="34"/>
  <c r="M92" i="30"/>
  <c r="M61" i="34"/>
  <c r="M57" i="34"/>
  <c r="M90" i="30"/>
  <c r="N57" i="34" l="1"/>
  <c r="N89" i="30"/>
  <c r="N58" i="34"/>
  <c r="N93" i="30"/>
  <c r="N59" i="34"/>
  <c r="N91" i="30"/>
  <c r="N61" i="34"/>
  <c r="N92" i="30"/>
  <c r="N70" i="4"/>
  <c r="N71" i="4" s="1"/>
  <c r="N88" i="30"/>
  <c r="N62" i="34"/>
  <c r="N90" i="30"/>
  <c r="N60" i="34"/>
  <c r="N87" i="30"/>
  <c r="O22" i="4"/>
  <c r="N63" i="34"/>
  <c r="P22" i="4" l="1"/>
  <c r="O61" i="34"/>
  <c r="O91" i="30"/>
  <c r="O89" i="30"/>
  <c r="O88" i="30"/>
  <c r="O63" i="34"/>
  <c r="O62" i="34"/>
  <c r="O87" i="30"/>
  <c r="O70" i="4"/>
  <c r="O71" i="4" s="1"/>
  <c r="O57" i="34"/>
  <c r="O93" i="30"/>
  <c r="O92" i="30"/>
  <c r="O60" i="34"/>
  <c r="O58" i="34"/>
  <c r="O59" i="34"/>
  <c r="O90" i="30"/>
  <c r="Q22" i="4" l="1"/>
  <c r="P63" i="34"/>
  <c r="P93" i="30"/>
  <c r="P62" i="34"/>
  <c r="P88" i="30"/>
  <c r="P70" i="4"/>
  <c r="P71" i="4" s="1"/>
  <c r="P60" i="34"/>
  <c r="P59" i="34"/>
  <c r="P61" i="34"/>
  <c r="P92" i="30"/>
  <c r="P57" i="34"/>
  <c r="P91" i="30"/>
  <c r="P90" i="30"/>
  <c r="P89" i="30"/>
  <c r="P87" i="30"/>
  <c r="P58" i="34"/>
  <c r="R22" i="4" l="1"/>
  <c r="Q90" i="30"/>
  <c r="Q89" i="30"/>
  <c r="Q61" i="34"/>
  <c r="Q57" i="34"/>
  <c r="Q88" i="30"/>
  <c r="Q93" i="30"/>
  <c r="Q63" i="34"/>
  <c r="Q87" i="30"/>
  <c r="Q62" i="34"/>
  <c r="Q59" i="34"/>
  <c r="Q58" i="34"/>
  <c r="Q91" i="30"/>
  <c r="Q60" i="34"/>
  <c r="Q70" i="4"/>
  <c r="Q71" i="4" s="1"/>
  <c r="Q92" i="30"/>
  <c r="S22" i="4" l="1"/>
  <c r="R58" i="34"/>
  <c r="R59" i="34"/>
  <c r="R91" i="30"/>
  <c r="R87" i="30"/>
  <c r="R93" i="30"/>
  <c r="R60" i="34"/>
  <c r="R57" i="34"/>
  <c r="R61" i="34"/>
  <c r="R62" i="34"/>
  <c r="R63" i="34"/>
  <c r="R70" i="4"/>
  <c r="R71" i="4" s="1"/>
  <c r="R90" i="30"/>
  <c r="R92" i="30"/>
  <c r="R88" i="30"/>
  <c r="R89" i="30"/>
  <c r="T22" i="4" l="1"/>
  <c r="S87" i="30"/>
  <c r="S93" i="30"/>
  <c r="S60" i="34"/>
  <c r="S89" i="30"/>
  <c r="S88" i="30"/>
  <c r="S92" i="30"/>
  <c r="S63" i="34"/>
  <c r="S62" i="34"/>
  <c r="S90" i="30"/>
  <c r="S58" i="34"/>
  <c r="S70" i="4"/>
  <c r="S71" i="4" s="1"/>
  <c r="S61" i="34"/>
  <c r="S91" i="30"/>
  <c r="S57" i="34"/>
  <c r="S59" i="34"/>
  <c r="U22" i="4" l="1"/>
  <c r="T59" i="34"/>
  <c r="T92" i="30"/>
  <c r="T62" i="34"/>
  <c r="T63" i="34"/>
  <c r="T90" i="30"/>
  <c r="T93" i="30"/>
  <c r="T87" i="30"/>
  <c r="T61" i="34"/>
  <c r="T88" i="30"/>
  <c r="T70" i="4"/>
  <c r="T71" i="4" s="1"/>
  <c r="T89" i="30"/>
  <c r="T57" i="34"/>
  <c r="T58" i="34"/>
  <c r="T60" i="34"/>
  <c r="T91" i="30"/>
  <c r="V22" i="4" l="1"/>
  <c r="U60" i="34"/>
  <c r="U90" i="30"/>
  <c r="U62" i="34"/>
  <c r="U93" i="30"/>
  <c r="U58" i="34"/>
  <c r="U89" i="30"/>
  <c r="U92" i="30"/>
  <c r="U70" i="4"/>
  <c r="U71" i="4" s="1"/>
  <c r="U61" i="34"/>
  <c r="U59" i="34"/>
  <c r="U88" i="30"/>
  <c r="U87" i="30"/>
  <c r="U57" i="34"/>
  <c r="U63" i="34"/>
  <c r="U91" i="30"/>
  <c r="W22" i="4" l="1"/>
  <c r="V57" i="34"/>
  <c r="V60" i="34"/>
  <c r="V89" i="30"/>
  <c r="V87" i="30"/>
  <c r="V63" i="34"/>
  <c r="V90" i="30"/>
  <c r="V91" i="30"/>
  <c r="V92" i="30"/>
  <c r="V61" i="34"/>
  <c r="V59" i="34"/>
  <c r="V93" i="30"/>
  <c r="V70" i="4"/>
  <c r="V71" i="4" s="1"/>
  <c r="V58" i="34"/>
  <c r="V88" i="30"/>
  <c r="V62" i="34"/>
  <c r="X22" i="4" l="1"/>
  <c r="W87" i="30"/>
  <c r="W88" i="30"/>
  <c r="W90" i="30"/>
  <c r="W63" i="34"/>
  <c r="W57" i="34"/>
  <c r="W62" i="34"/>
  <c r="W61" i="34"/>
  <c r="W91" i="30"/>
  <c r="W89" i="30"/>
  <c r="W59" i="34"/>
  <c r="W92" i="30"/>
  <c r="W70" i="4"/>
  <c r="W71" i="4" s="1"/>
  <c r="W58" i="34"/>
  <c r="W93" i="30"/>
  <c r="W60" i="34"/>
  <c r="Y22" i="4" l="1"/>
  <c r="X88" i="30"/>
  <c r="X57" i="34"/>
  <c r="X60" i="34"/>
  <c r="X63" i="34"/>
  <c r="X89" i="30"/>
  <c r="X61" i="34"/>
  <c r="X62" i="34"/>
  <c r="X59" i="34"/>
  <c r="X70" i="4"/>
  <c r="X71" i="4" s="1"/>
  <c r="X91" i="30"/>
  <c r="X87" i="30"/>
  <c r="X90" i="30"/>
  <c r="X58" i="34"/>
  <c r="X93" i="30"/>
  <c r="X92" i="30"/>
  <c r="Z22" i="4" l="1"/>
  <c r="Y90" i="30"/>
  <c r="Y88" i="30"/>
  <c r="Y70" i="4"/>
  <c r="Y71" i="4" s="1"/>
  <c r="Y63" i="34"/>
  <c r="Y91" i="30"/>
  <c r="Y59" i="34"/>
  <c r="Y61" i="34"/>
  <c r="Y93" i="30"/>
  <c r="Y58" i="34"/>
  <c r="Y89" i="30"/>
  <c r="Y57" i="34"/>
  <c r="Y92" i="30"/>
  <c r="Y87" i="30"/>
  <c r="Y62" i="34"/>
  <c r="Y60" i="34"/>
  <c r="AA22" i="4" l="1"/>
  <c r="Z91" i="30"/>
  <c r="Z90" i="30"/>
  <c r="Z92" i="30"/>
  <c r="Z61" i="34"/>
  <c r="Z93" i="30"/>
  <c r="Z57" i="34"/>
  <c r="Z59" i="34"/>
  <c r="Z63" i="34"/>
  <c r="Z88" i="30"/>
  <c r="Z89" i="30"/>
  <c r="Z87" i="30"/>
  <c r="Z58" i="34"/>
  <c r="Z60" i="34"/>
  <c r="Z70" i="4"/>
  <c r="Z71" i="4" s="1"/>
  <c r="Z62" i="34"/>
  <c r="AB22" i="4" l="1"/>
  <c r="AA60" i="34"/>
  <c r="AA62" i="34"/>
  <c r="AA93" i="30"/>
  <c r="AA92" i="30"/>
  <c r="AA59" i="34"/>
  <c r="AA61" i="34"/>
  <c r="AA91" i="30"/>
  <c r="AA58" i="34"/>
  <c r="AA70" i="4"/>
  <c r="AA71" i="4" s="1"/>
  <c r="AA90" i="30"/>
  <c r="AA57" i="34"/>
  <c r="AA88" i="30"/>
  <c r="AA87" i="30"/>
  <c r="AA63" i="34"/>
  <c r="AA89" i="30"/>
  <c r="AC22" i="4" l="1"/>
  <c r="AB90" i="30"/>
  <c r="AB87" i="30"/>
  <c r="AB70" i="4"/>
  <c r="AB71" i="4" s="1"/>
  <c r="AB89" i="30"/>
  <c r="AB59" i="34"/>
  <c r="AB93" i="30"/>
  <c r="AB57" i="34"/>
  <c r="AB62" i="34"/>
  <c r="AB63" i="34"/>
  <c r="AB91" i="30"/>
  <c r="AB88" i="30"/>
  <c r="AB92" i="30"/>
  <c r="AB60" i="34"/>
  <c r="AB58" i="34"/>
  <c r="AB61" i="34"/>
  <c r="AD22" i="4" l="1"/>
  <c r="AC63" i="34"/>
  <c r="AC61" i="34"/>
  <c r="AC60" i="34"/>
  <c r="AC62" i="34"/>
  <c r="AC58" i="34"/>
  <c r="AC92" i="30"/>
  <c r="AC59" i="34"/>
  <c r="AC91" i="30"/>
  <c r="AC88" i="30"/>
  <c r="AC90" i="30"/>
  <c r="AC70" i="4"/>
  <c r="AC71" i="4" s="1"/>
  <c r="AC93" i="30"/>
  <c r="AC89" i="30"/>
  <c r="AC57" i="34"/>
  <c r="AC87" i="30"/>
  <c r="AE22" i="4" l="1"/>
  <c r="AD57" i="34"/>
  <c r="AD88" i="30"/>
  <c r="AD87" i="30"/>
  <c r="AD93" i="30"/>
  <c r="AD62" i="34"/>
  <c r="AD61" i="34"/>
  <c r="AD63" i="34"/>
  <c r="AD90" i="30"/>
  <c r="AD59" i="34"/>
  <c r="AD70" i="4"/>
  <c r="AD71" i="4" s="1"/>
  <c r="AD89" i="30"/>
  <c r="AD92" i="30"/>
  <c r="AD91" i="30"/>
  <c r="AD58" i="34"/>
  <c r="AD60" i="34"/>
  <c r="AE61" i="34" l="1"/>
  <c r="AE90" i="30"/>
  <c r="AE87" i="30"/>
  <c r="AF22" i="4"/>
  <c r="AE63" i="34"/>
  <c r="AE93" i="30"/>
  <c r="AE89" i="30"/>
  <c r="AE70" i="4"/>
  <c r="AE71" i="4" s="1"/>
  <c r="AE91" i="30"/>
  <c r="AE58" i="34"/>
  <c r="AE59" i="34"/>
  <c r="AE57" i="34"/>
  <c r="AE60" i="34"/>
  <c r="AE92" i="30"/>
  <c r="AE62" i="34"/>
  <c r="AE88" i="30"/>
  <c r="AG22" i="4" l="1"/>
  <c r="AF92" i="30"/>
  <c r="AF60" i="34"/>
  <c r="AF90" i="30"/>
  <c r="AF62" i="34"/>
  <c r="AF88" i="30"/>
  <c r="AF57" i="34"/>
  <c r="AF59" i="34"/>
  <c r="AF58" i="34"/>
  <c r="AF63" i="34"/>
  <c r="AF61" i="34"/>
  <c r="AF70" i="4"/>
  <c r="AF71" i="4" s="1"/>
  <c r="AF93" i="30"/>
  <c r="AF91" i="30"/>
  <c r="AF87" i="30"/>
  <c r="AF89" i="30"/>
  <c r="AH22" i="4" l="1"/>
  <c r="AG89" i="30"/>
  <c r="AG63" i="34"/>
  <c r="AG57" i="34"/>
  <c r="AG62" i="34"/>
  <c r="AG87" i="30"/>
  <c r="AG93" i="30"/>
  <c r="AG61" i="34"/>
  <c r="AG60" i="34"/>
  <c r="AG70" i="4"/>
  <c r="AG71" i="4" s="1"/>
  <c r="AG88" i="30"/>
  <c r="AG90" i="30"/>
  <c r="AG58" i="34"/>
  <c r="AG91" i="30"/>
  <c r="AG59" i="34"/>
  <c r="AG92" i="30"/>
  <c r="AH59" i="34" l="1"/>
  <c r="AH62" i="34"/>
  <c r="AH63" i="34"/>
  <c r="AH89" i="30"/>
  <c r="AH90" i="30"/>
  <c r="AH92" i="30"/>
  <c r="AH91" i="30"/>
  <c r="AH61" i="34"/>
  <c r="AH93" i="30"/>
  <c r="AH70" i="4"/>
  <c r="AH71" i="4" s="1"/>
  <c r="AH57" i="34"/>
  <c r="AH88" i="30"/>
  <c r="AH60" i="34"/>
  <c r="AH87" i="30"/>
  <c r="AH58" i="34"/>
  <c r="AI22" i="4"/>
  <c r="AI59" i="34" l="1"/>
  <c r="AI91" i="30"/>
  <c r="AI62" i="34"/>
  <c r="AI93" i="30"/>
  <c r="AI90" i="30"/>
  <c r="AI61" i="34"/>
  <c r="AI89" i="30"/>
  <c r="AJ22" i="4"/>
  <c r="AI57" i="34"/>
  <c r="AI88" i="30"/>
  <c r="AI87" i="30"/>
  <c r="AI60" i="34"/>
  <c r="AI70" i="4"/>
  <c r="AI71" i="4" s="1"/>
  <c r="AI63" i="34"/>
  <c r="AI58" i="34"/>
  <c r="AI92" i="30"/>
  <c r="AJ59" i="34" l="1"/>
  <c r="AJ88" i="30"/>
  <c r="AJ91" i="30"/>
  <c r="AJ62" i="34"/>
  <c r="AJ60" i="34"/>
  <c r="AK22" i="4"/>
  <c r="AJ57" i="34"/>
  <c r="AJ92" i="30"/>
  <c r="AJ61" i="34"/>
  <c r="AJ93" i="30"/>
  <c r="AJ90" i="30"/>
  <c r="AJ70" i="4"/>
  <c r="AJ71" i="4" s="1"/>
  <c r="AJ58" i="34"/>
  <c r="AJ63" i="34"/>
  <c r="AJ87" i="30"/>
  <c r="AJ89" i="30"/>
  <c r="AK91" i="30" l="1"/>
  <c r="AK70" i="4"/>
  <c r="AK71" i="4" s="1"/>
  <c r="AK59" i="34"/>
  <c r="AK63" i="34"/>
  <c r="AK61" i="34"/>
  <c r="AK57" i="34"/>
  <c r="AK62" i="34"/>
  <c r="AK89" i="30"/>
  <c r="AK92" i="30"/>
  <c r="AK90" i="30"/>
  <c r="AK58" i="34"/>
  <c r="AK87" i="30"/>
  <c r="AL22" i="4"/>
  <c r="AK60" i="34"/>
  <c r="AK93" i="30"/>
  <c r="AK88" i="30"/>
  <c r="AL88" i="30" l="1"/>
  <c r="AL60" i="34"/>
  <c r="AL61" i="34"/>
  <c r="AM22" i="4"/>
  <c r="AL70" i="4"/>
  <c r="AL71" i="4" s="1"/>
  <c r="AL62" i="34"/>
  <c r="AL87" i="30"/>
  <c r="AL89" i="30"/>
  <c r="AL57" i="34"/>
  <c r="AL59" i="34"/>
  <c r="AL63" i="34"/>
  <c r="AL91" i="30"/>
  <c r="AL90" i="30"/>
  <c r="AL93" i="30"/>
  <c r="AL92" i="30"/>
  <c r="AL58" i="34"/>
  <c r="AM70" i="4" l="1"/>
  <c r="AM71" i="4" s="1"/>
  <c r="AM59" i="34"/>
  <c r="AM89" i="30"/>
  <c r="AM63" i="34"/>
  <c r="AM90" i="30"/>
  <c r="AM93" i="30"/>
  <c r="AM61" i="34"/>
  <c r="AM60" i="34"/>
  <c r="AM92" i="30"/>
  <c r="AM87" i="30"/>
  <c r="AM58" i="34"/>
  <c r="AN22" i="4"/>
  <c r="AM62" i="34"/>
  <c r="AM88" i="30"/>
  <c r="AM57" i="34"/>
  <c r="AM91" i="30"/>
  <c r="AN89" i="30" l="1"/>
  <c r="AN91" i="30"/>
  <c r="AN88" i="30"/>
  <c r="AN58" i="34"/>
  <c r="AN93" i="30"/>
  <c r="AN59" i="34"/>
  <c r="AN92" i="30"/>
  <c r="AN87" i="30"/>
  <c r="AN61" i="34"/>
  <c r="AN60" i="34"/>
  <c r="AN70" i="4"/>
  <c r="AN71" i="4" s="1"/>
  <c r="AN57" i="34"/>
  <c r="AN90" i="30"/>
  <c r="AO22" i="4"/>
  <c r="AN63" i="34"/>
  <c r="AN62" i="34"/>
  <c r="AO61" i="34" l="1"/>
  <c r="AO58" i="34"/>
  <c r="AO93" i="30"/>
  <c r="AO70" i="4"/>
  <c r="AO71" i="4" s="1"/>
  <c r="AO60" i="34"/>
  <c r="AO59" i="34"/>
  <c r="AO57" i="34"/>
  <c r="AO91" i="30"/>
  <c r="AP22" i="4"/>
  <c r="AO87" i="30"/>
  <c r="AO92" i="30"/>
  <c r="AO88" i="30"/>
  <c r="AO89" i="30"/>
  <c r="AO63" i="34"/>
  <c r="AO62" i="34"/>
  <c r="AO90" i="30"/>
  <c r="AQ22" i="4" l="1"/>
  <c r="AP61" i="34"/>
  <c r="AP57" i="34"/>
  <c r="AP62" i="34"/>
  <c r="AP88" i="30"/>
  <c r="AP70" i="4"/>
  <c r="AP71" i="4" s="1"/>
  <c r="AP90" i="30"/>
  <c r="AP89" i="30"/>
  <c r="AP92" i="30"/>
  <c r="AP63" i="34"/>
  <c r="AP87" i="30"/>
  <c r="AP60" i="34"/>
  <c r="AP93" i="30"/>
  <c r="AP59" i="34"/>
  <c r="AP58" i="34"/>
  <c r="AP91" i="30"/>
  <c r="AQ62" i="34" l="1"/>
  <c r="AQ91" i="30"/>
  <c r="AQ92" i="30"/>
  <c r="AQ60" i="34"/>
  <c r="AQ93" i="30"/>
  <c r="AQ57" i="34"/>
  <c r="AQ61" i="34"/>
  <c r="AQ90" i="30"/>
  <c r="AR22" i="4"/>
  <c r="AQ70" i="4"/>
  <c r="AQ71" i="4" s="1"/>
  <c r="AQ87" i="30"/>
  <c r="AQ88" i="30"/>
  <c r="AQ59" i="34"/>
  <c r="AQ63" i="34"/>
  <c r="AQ89" i="30"/>
  <c r="AQ58" i="34"/>
  <c r="AR91" i="30" l="1"/>
  <c r="AR60" i="34"/>
  <c r="AR61" i="34"/>
  <c r="AR89" i="30"/>
  <c r="AR58" i="34"/>
  <c r="AR59" i="34"/>
  <c r="AR93" i="30"/>
  <c r="AR57" i="34"/>
  <c r="AR92" i="30"/>
  <c r="AR70" i="4"/>
  <c r="AR71" i="4" s="1"/>
  <c r="AR62" i="34"/>
  <c r="AR63" i="34"/>
  <c r="AR90" i="30"/>
  <c r="AR88" i="30"/>
  <c r="AS22" i="4"/>
  <c r="AR87" i="30"/>
  <c r="AS87" i="30" l="1"/>
  <c r="AS61" i="34"/>
  <c r="AS58" i="34"/>
  <c r="AS90" i="30"/>
  <c r="AT22" i="4"/>
  <c r="AS59" i="34"/>
  <c r="AS88" i="30"/>
  <c r="AS93" i="30"/>
  <c r="AS89" i="30"/>
  <c r="AS91" i="30"/>
  <c r="AS60" i="34"/>
  <c r="AS62" i="34"/>
  <c r="AS57" i="34"/>
  <c r="AS63" i="34"/>
  <c r="AS92" i="30"/>
  <c r="AS70" i="4"/>
  <c r="AS71" i="4" s="1"/>
  <c r="AT58" i="34" l="1"/>
  <c r="AT92" i="30"/>
  <c r="AT91" i="30"/>
  <c r="AT63" i="34"/>
  <c r="AT90" i="30"/>
  <c r="AT60" i="34"/>
  <c r="AT93" i="30"/>
  <c r="AU22" i="4"/>
  <c r="AT87" i="30"/>
  <c r="AT70" i="4"/>
  <c r="AT71" i="4" s="1"/>
  <c r="AT88" i="30"/>
  <c r="AT57" i="34"/>
  <c r="AT61" i="34"/>
  <c r="AT89" i="30"/>
  <c r="AT62" i="34"/>
  <c r="AT59" i="34"/>
  <c r="AU58" i="34" l="1"/>
  <c r="AU62" i="34"/>
  <c r="AU93" i="30"/>
  <c r="AU70" i="4"/>
  <c r="AU71" i="4" s="1"/>
  <c r="AU92" i="30"/>
  <c r="AU88" i="30"/>
  <c r="AV22" i="4"/>
  <c r="AU57" i="34"/>
  <c r="AU91" i="30"/>
  <c r="AU60" i="34"/>
  <c r="AU63" i="34"/>
  <c r="AU90" i="30"/>
  <c r="AU59" i="34"/>
  <c r="AU61" i="34"/>
  <c r="AU87" i="30"/>
  <c r="AU89" i="30"/>
  <c r="AV70" i="4" l="1"/>
  <c r="AV71" i="4" s="1"/>
  <c r="AV88" i="30"/>
  <c r="AV62" i="34"/>
  <c r="AV60" i="34"/>
  <c r="AV91" i="30"/>
  <c r="AV63" i="34"/>
  <c r="AV87" i="30"/>
  <c r="AV57" i="34"/>
  <c r="AV92" i="30"/>
  <c r="AV90" i="30"/>
  <c r="AW22" i="4"/>
  <c r="AV59" i="34"/>
  <c r="AV89" i="30"/>
  <c r="AV58" i="34"/>
  <c r="AV93" i="30"/>
  <c r="AV61" i="34"/>
  <c r="AW60" i="34" l="1"/>
  <c r="AW61" i="34"/>
  <c r="AW90" i="30"/>
  <c r="AW92" i="30"/>
  <c r="AW93" i="30"/>
  <c r="AW87" i="30"/>
  <c r="AW88" i="30"/>
  <c r="AX22" i="4"/>
  <c r="AW62" i="34"/>
  <c r="AW63" i="34"/>
  <c r="AW89" i="30"/>
  <c r="AW91" i="30"/>
  <c r="AW58" i="34"/>
  <c r="AW57" i="34"/>
  <c r="AW70" i="4"/>
  <c r="AW71" i="4" s="1"/>
  <c r="AW59" i="34"/>
  <c r="AX93" i="30" l="1"/>
  <c r="AX63" i="34"/>
  <c r="AX58" i="34"/>
  <c r="AX61" i="34"/>
  <c r="AY22" i="4"/>
  <c r="AX90" i="30"/>
  <c r="AX91" i="30"/>
  <c r="AX89" i="30"/>
  <c r="AX70" i="4"/>
  <c r="AX71" i="4" s="1"/>
  <c r="AX59" i="34"/>
  <c r="AX87" i="30"/>
  <c r="AX60" i="34"/>
  <c r="AX88" i="30"/>
  <c r="AX57" i="34"/>
  <c r="AX92" i="30"/>
  <c r="AX62" i="34"/>
  <c r="AY59" i="34" l="1"/>
  <c r="AY89" i="30"/>
  <c r="AY90" i="30"/>
  <c r="AY57" i="34"/>
  <c r="AZ22" i="4"/>
  <c r="AY87" i="30"/>
  <c r="AY60" i="34"/>
  <c r="AY62" i="34"/>
  <c r="AY91" i="30"/>
  <c r="AY88" i="30"/>
  <c r="AY58" i="34"/>
  <c r="AY92" i="30"/>
  <c r="AY70" i="4"/>
  <c r="AY71" i="4" s="1"/>
  <c r="AY93" i="30"/>
  <c r="AY61" i="34"/>
  <c r="AY63" i="34"/>
  <c r="AZ62" i="34" l="1"/>
  <c r="AZ61" i="34"/>
  <c r="AZ91" i="30"/>
  <c r="AZ88" i="30"/>
  <c r="AZ58" i="34"/>
  <c r="AZ70" i="4"/>
  <c r="AZ71" i="4" s="1"/>
  <c r="A71" i="4" s="1"/>
  <c r="A3" i="4" s="1"/>
  <c r="AZ89" i="30"/>
  <c r="AZ90" i="30"/>
  <c r="AZ57" i="34"/>
  <c r="AZ87" i="30"/>
  <c r="AZ93" i="30"/>
  <c r="AZ60" i="34"/>
  <c r="AZ92" i="30"/>
  <c r="AZ59" i="34"/>
  <c r="BA22" i="4"/>
  <c r="AZ63" i="34"/>
  <c r="BA93" i="30" l="1"/>
  <c r="BA60" i="34"/>
  <c r="BA90" i="30"/>
  <c r="BA58" i="34"/>
  <c r="BA57" i="34"/>
  <c r="BA87" i="30"/>
  <c r="BA63" i="34"/>
  <c r="BA92" i="30"/>
  <c r="BA61" i="34"/>
  <c r="BA91" i="30"/>
  <c r="BB22" i="4"/>
  <c r="BA89" i="30"/>
  <c r="BA70" i="4"/>
  <c r="BA71" i="4" s="1"/>
  <c r="BA59" i="34"/>
  <c r="BA62" i="34"/>
  <c r="BA88" i="30"/>
  <c r="D16" i="21"/>
  <c r="A6" i="4"/>
  <c r="A16" i="4" s="1"/>
  <c r="BB90" i="30" l="1"/>
  <c r="BB87" i="30"/>
  <c r="BB61" i="34"/>
  <c r="BB62" i="34"/>
  <c r="BB89" i="30"/>
  <c r="BB59" i="34"/>
  <c r="BB92" i="30"/>
  <c r="BB60" i="34"/>
  <c r="BC22" i="4"/>
  <c r="BB91" i="30"/>
  <c r="BB57" i="34"/>
  <c r="BB58" i="34"/>
  <c r="BB88" i="30"/>
  <c r="BB70" i="4"/>
  <c r="BB71" i="4" s="1"/>
  <c r="BB93" i="30"/>
  <c r="BB63" i="34"/>
  <c r="BC90" i="30" l="1"/>
  <c r="BC60" i="34"/>
  <c r="BC89" i="30"/>
  <c r="BC88" i="30"/>
  <c r="BC62" i="34"/>
  <c r="BC61" i="34"/>
  <c r="BC87" i="30"/>
  <c r="BC91" i="30"/>
  <c r="BC70" i="4"/>
  <c r="BC71" i="4" s="1"/>
  <c r="BD22" i="4"/>
  <c r="BC58" i="34"/>
  <c r="BC63" i="34"/>
  <c r="BC93" i="30"/>
  <c r="BC57" i="34"/>
  <c r="BC92" i="30"/>
  <c r="BC59" i="34"/>
  <c r="BD93" i="30" l="1"/>
  <c r="BD62" i="34"/>
  <c r="BD89" i="30"/>
  <c r="BD63" i="34"/>
  <c r="BD59" i="34"/>
  <c r="BD70" i="4"/>
  <c r="BD71" i="4" s="1"/>
  <c r="BD88" i="30"/>
  <c r="BD87" i="30"/>
  <c r="BD91" i="30"/>
  <c r="BD90" i="30"/>
  <c r="BD57" i="34"/>
  <c r="BD60" i="34"/>
  <c r="BD92" i="30"/>
  <c r="BD58" i="34"/>
  <c r="BD61" i="34"/>
  <c r="H93" i="28" l="1"/>
  <c r="H91" i="28" l="1"/>
  <c r="H84" i="28"/>
  <c r="H90" i="28"/>
  <c r="H87" i="28"/>
  <c r="H95" i="28"/>
  <c r="H83" i="28"/>
  <c r="H96" i="28"/>
  <c r="H98" i="28"/>
  <c r="H88" i="28"/>
  <c r="H100" i="28"/>
  <c r="H86" i="28"/>
  <c r="H94" i="28"/>
  <c r="H101" i="28"/>
  <c r="H85" i="28"/>
  <c r="H97" i="28"/>
  <c r="H99" i="28"/>
  <c r="H89" i="28"/>
  <c r="H92" i="28"/>
  <c r="H82" i="28" l="1"/>
  <c r="H103" i="28" s="1"/>
  <c r="H28" i="30"/>
  <c r="H33" i="30"/>
  <c r="H27" i="30"/>
  <c r="H30" i="30"/>
  <c r="H32" i="34"/>
  <c r="H28" i="34"/>
  <c r="H31" i="34"/>
  <c r="H31" i="30"/>
  <c r="H33" i="34"/>
  <c r="H29" i="30"/>
  <c r="H79" i="29"/>
  <c r="H80" i="29" s="1"/>
  <c r="H29" i="34"/>
  <c r="H27" i="34"/>
  <c r="H30" i="34"/>
  <c r="H32" i="30"/>
  <c r="G99" i="28" l="1"/>
  <c r="G71" i="28" s="1"/>
  <c r="G88" i="28"/>
  <c r="G60" i="28" s="1"/>
  <c r="G89" i="28"/>
  <c r="G61" i="28" s="1"/>
  <c r="G96" i="28"/>
  <c r="G68" i="28" s="1"/>
  <c r="G91" i="28"/>
  <c r="G63" i="28" s="1"/>
  <c r="G93" i="28"/>
  <c r="G65" i="28" s="1"/>
  <c r="G94" i="28"/>
  <c r="G66" i="28" s="1"/>
  <c r="G85" i="28"/>
  <c r="G57" i="28" s="1"/>
  <c r="G101" i="28"/>
  <c r="G73" i="28" s="1"/>
  <c r="G92" i="28"/>
  <c r="G64" i="28" s="1"/>
  <c r="G95" i="28"/>
  <c r="G67" i="28" s="1"/>
  <c r="G98" i="28"/>
  <c r="G70" i="28" s="1"/>
  <c r="G84" i="28"/>
  <c r="G56" i="28" s="1"/>
  <c r="G100" i="28"/>
  <c r="G72" i="28" s="1"/>
  <c r="G83" i="28"/>
  <c r="G55" i="28" s="1"/>
  <c r="G86" i="28"/>
  <c r="G58" i="28" s="1"/>
  <c r="G90" i="28"/>
  <c r="G62" i="28" s="1"/>
  <c r="G87" i="28"/>
  <c r="G59" i="28" s="1"/>
  <c r="G97" i="28"/>
  <c r="G69" i="28" s="1"/>
  <c r="G30" i="30" l="1"/>
  <c r="G27" i="34"/>
  <c r="G28" i="34"/>
  <c r="G32" i="34"/>
  <c r="G82" i="28"/>
  <c r="G30" i="34"/>
  <c r="G31" i="34"/>
  <c r="G27" i="30"/>
  <c r="G33" i="34"/>
  <c r="G29" i="30"/>
  <c r="G79" i="29"/>
  <c r="G80" i="29" s="1"/>
  <c r="G29" i="34"/>
  <c r="G32" i="30"/>
  <c r="G33" i="30"/>
  <c r="G31" i="30"/>
  <c r="G28" i="30"/>
  <c r="G103" i="28" l="1"/>
  <c r="G54" i="28"/>
  <c r="G75" i="28" s="1"/>
  <c r="I95" i="28" l="1"/>
  <c r="I87" i="28"/>
  <c r="I96" i="28"/>
  <c r="I85" i="28"/>
  <c r="I97" i="28"/>
  <c r="I99" i="28"/>
  <c r="I83" i="28"/>
  <c r="I86" i="28"/>
  <c r="I90" i="28"/>
  <c r="I84" i="28"/>
  <c r="I88" i="28"/>
  <c r="I89" i="28"/>
  <c r="I100" i="28"/>
  <c r="I101" i="28"/>
  <c r="I94" i="28"/>
  <c r="I92" i="28"/>
  <c r="I93" i="28"/>
  <c r="I98" i="28"/>
  <c r="I91" i="28"/>
  <c r="I27" i="30" l="1"/>
  <c r="I31" i="34"/>
  <c r="I32" i="34"/>
  <c r="I29" i="34"/>
  <c r="I30" i="34"/>
  <c r="I30" i="30"/>
  <c r="I33" i="30"/>
  <c r="I27" i="34"/>
  <c r="I28" i="34"/>
  <c r="I29" i="30"/>
  <c r="I32" i="30"/>
  <c r="I31" i="30"/>
  <c r="I33" i="34"/>
  <c r="I79" i="29"/>
  <c r="I80" i="29" s="1"/>
  <c r="I82" i="28"/>
  <c r="I103" i="28" s="1"/>
  <c r="I28" i="30"/>
  <c r="K100" i="28" l="1"/>
  <c r="K93" i="28"/>
  <c r="K96" i="28" l="1"/>
  <c r="K92" i="28"/>
  <c r="K91" i="28"/>
  <c r="K99" i="28"/>
  <c r="K89" i="28"/>
  <c r="K85" i="28"/>
  <c r="K87" i="28"/>
  <c r="K86" i="28"/>
  <c r="K101" i="28"/>
  <c r="K90" i="28"/>
  <c r="K98" i="28"/>
  <c r="K84" i="28"/>
  <c r="K95" i="28"/>
  <c r="K94" i="28"/>
  <c r="K88" i="28"/>
  <c r="K83" i="28"/>
  <c r="K97" i="28"/>
  <c r="K27" i="30" l="1"/>
  <c r="K30" i="34"/>
  <c r="K31" i="30"/>
  <c r="K28" i="34"/>
  <c r="K30" i="30"/>
  <c r="K82" i="28"/>
  <c r="K103" i="28" s="1"/>
  <c r="K29" i="30"/>
  <c r="K33" i="34"/>
  <c r="K29" i="34"/>
  <c r="K31" i="34"/>
  <c r="K32" i="30"/>
  <c r="K28" i="30"/>
  <c r="K32" i="34"/>
  <c r="K33" i="30"/>
  <c r="K79" i="29"/>
  <c r="K80" i="29" s="1"/>
  <c r="K27" i="34"/>
  <c r="K27" i="38" l="1"/>
  <c r="K26" i="38"/>
  <c r="K28" i="38"/>
  <c r="K24" i="38"/>
  <c r="K22" i="38"/>
  <c r="K23" i="38"/>
  <c r="K21" i="38"/>
  <c r="K215" i="29"/>
  <c r="K216" i="29" s="1"/>
  <c r="K25" i="38"/>
  <c r="J21" i="38" l="1"/>
  <c r="J25" i="38"/>
  <c r="J28" i="38"/>
  <c r="J27" i="38"/>
  <c r="J23" i="38"/>
  <c r="J22" i="38"/>
  <c r="J26" i="38"/>
  <c r="J215" i="29"/>
  <c r="J216" i="29" s="1"/>
  <c r="J24" i="38"/>
  <c r="Y23" i="38" l="1"/>
  <c r="S26" i="38"/>
  <c r="O21" i="38"/>
  <c r="W23" i="38"/>
  <c r="AB24" i="38"/>
  <c r="W27" i="38"/>
  <c r="AJ28" i="38"/>
  <c r="AI27" i="38"/>
  <c r="AC27" i="38"/>
  <c r="AG25" i="38"/>
  <c r="V28" i="38"/>
  <c r="Q22" i="38"/>
  <c r="AA24" i="38"/>
  <c r="N23" i="38"/>
  <c r="R21" i="38"/>
  <c r="AG24" i="38"/>
  <c r="Z26" i="38"/>
  <c r="T215" i="29"/>
  <c r="T216" i="29" s="1"/>
  <c r="Y24" i="38"/>
  <c r="AI22" i="38"/>
  <c r="AD23" i="38"/>
  <c r="S27" i="38"/>
  <c r="AC215" i="29"/>
  <c r="AC216" i="29" s="1"/>
  <c r="P25" i="38"/>
  <c r="AB25" i="38"/>
  <c r="X26" i="38"/>
  <c r="T22" i="38"/>
  <c r="AD28" i="38"/>
  <c r="AF28" i="38"/>
  <c r="W21" i="38"/>
  <c r="AI215" i="29"/>
  <c r="AI216" i="29" s="1"/>
  <c r="Z28" i="38"/>
  <c r="Z23" i="38"/>
  <c r="O24" i="38"/>
  <c r="R27" i="38"/>
  <c r="Z215" i="29"/>
  <c r="Z216" i="29" s="1"/>
  <c r="AE22" i="38"/>
  <c r="R25" i="38"/>
  <c r="N25" i="38"/>
  <c r="N26" i="38"/>
  <c r="AI21" i="38"/>
  <c r="X22" i="38"/>
  <c r="V27" i="38"/>
  <c r="AF21" i="38"/>
  <c r="AH24" i="38"/>
  <c r="AJ21" i="38"/>
  <c r="AI26" i="38"/>
  <c r="AI23" i="38"/>
  <c r="P24" i="38"/>
  <c r="M23" i="38"/>
  <c r="AC21" i="38"/>
  <c r="U26" i="38"/>
  <c r="AF22" i="38"/>
  <c r="AI28" i="38"/>
  <c r="AB23" i="38"/>
  <c r="AI25" i="38"/>
  <c r="Q25" i="38"/>
  <c r="AI24" i="38"/>
  <c r="AA28" i="38"/>
  <c r="P27" i="38"/>
  <c r="T28" i="38"/>
  <c r="M27" i="38"/>
  <c r="U23" i="38"/>
  <c r="AD27" i="38"/>
  <c r="Q23" i="38"/>
  <c r="V24" i="38"/>
  <c r="M26" i="38"/>
  <c r="X23" i="38"/>
  <c r="R26" i="38"/>
  <c r="O23" i="38"/>
  <c r="AE215" i="29"/>
  <c r="AE216" i="29" s="1"/>
  <c r="AE28" i="38"/>
  <c r="AB26" i="38"/>
  <c r="AD22" i="38"/>
  <c r="Q21" i="38"/>
  <c r="AG21" i="38"/>
  <c r="AG26" i="38"/>
  <c r="S215" i="29"/>
  <c r="S216" i="29" s="1"/>
  <c r="AF23" i="38"/>
  <c r="AJ22" i="38"/>
  <c r="AH28" i="38"/>
  <c r="U215" i="29"/>
  <c r="U216" i="29" s="1"/>
  <c r="AA23" i="38"/>
  <c r="X24" i="38"/>
  <c r="AE24" i="38"/>
  <c r="AH22" i="38"/>
  <c r="N24" i="38"/>
  <c r="T27" i="38"/>
  <c r="N21" i="38"/>
  <c r="Y21" i="38"/>
  <c r="W28" i="38"/>
  <c r="P23" i="38"/>
  <c r="P28" i="38"/>
  <c r="Z24" i="38"/>
  <c r="T25" i="38"/>
  <c r="V25" i="38"/>
  <c r="M24" i="38"/>
  <c r="AC24" i="38"/>
  <c r="X215" i="29"/>
  <c r="X216" i="29" s="1"/>
  <c r="R23" i="38"/>
  <c r="O215" i="29"/>
  <c r="O216" i="29" s="1"/>
  <c r="AE21" i="38"/>
  <c r="AD26" i="38"/>
  <c r="Q26" i="38"/>
  <c r="AG23" i="38"/>
  <c r="S22" i="38"/>
  <c r="AF215" i="29"/>
  <c r="AF216" i="29" s="1"/>
  <c r="AJ24" i="38"/>
  <c r="AH27" i="38"/>
  <c r="AH25" i="38"/>
  <c r="U24" i="38"/>
  <c r="AA26" i="38"/>
  <c r="Y25" i="38"/>
  <c r="N215" i="29"/>
  <c r="N216" i="29" s="1"/>
  <c r="Y27" i="38"/>
  <c r="W26" i="38"/>
  <c r="P22" i="38"/>
  <c r="Z27" i="38"/>
  <c r="T26" i="38"/>
  <c r="V23" i="38"/>
  <c r="M21" i="38"/>
  <c r="AC22" i="38"/>
  <c r="X28" i="38"/>
  <c r="R24" i="38"/>
  <c r="O25" i="38"/>
  <c r="AE27" i="38"/>
  <c r="AB22" i="38"/>
  <c r="AB27" i="38"/>
  <c r="AD215" i="29"/>
  <c r="AD216" i="29" s="1"/>
  <c r="Q24" i="38"/>
  <c r="AG22" i="38"/>
  <c r="S21" i="38"/>
  <c r="S28" i="38"/>
  <c r="AF26" i="38"/>
  <c r="AJ27" i="38"/>
  <c r="AH26" i="38"/>
  <c r="U28" i="38"/>
  <c r="U27" i="38"/>
  <c r="AA25" i="38"/>
  <c r="Y215" i="29"/>
  <c r="Y216" i="29" s="1"/>
  <c r="N22" i="38"/>
  <c r="Y28" i="38"/>
  <c r="W215" i="29"/>
  <c r="W216" i="29" s="1"/>
  <c r="W22" i="38"/>
  <c r="P21" i="38"/>
  <c r="Z21" i="38"/>
  <c r="T21" i="38"/>
  <c r="V215" i="29"/>
  <c r="V216" i="29" s="1"/>
  <c r="V26" i="38"/>
  <c r="M22" i="38"/>
  <c r="AC25" i="38"/>
  <c r="X25" i="38"/>
  <c r="R28" i="38"/>
  <c r="R215" i="29"/>
  <c r="R216" i="29" s="1"/>
  <c r="O28" i="38"/>
  <c r="AE23" i="38"/>
  <c r="AB21" i="38"/>
  <c r="AD24" i="38"/>
  <c r="Q28" i="38"/>
  <c r="AG215" i="29"/>
  <c r="AG216" i="29" s="1"/>
  <c r="S23" i="38"/>
  <c r="AF24" i="38"/>
  <c r="AJ26" i="38"/>
  <c r="AH215" i="29"/>
  <c r="AH216" i="29" s="1"/>
  <c r="U21" i="38"/>
  <c r="AA21" i="38"/>
  <c r="N27" i="38"/>
  <c r="Y26" i="38"/>
  <c r="W24" i="38"/>
  <c r="P215" i="29"/>
  <c r="P216" i="29" s="1"/>
  <c r="Z25" i="38"/>
  <c r="T23" i="38"/>
  <c r="V21" i="38"/>
  <c r="M25" i="38"/>
  <c r="AC26" i="38"/>
  <c r="X21" i="38"/>
  <c r="R22" i="38"/>
  <c r="O26" i="38"/>
  <c r="O27" i="38"/>
  <c r="AE25" i="38"/>
  <c r="AB28" i="38"/>
  <c r="AD21" i="38"/>
  <c r="Q27" i="38"/>
  <c r="AG28" i="38"/>
  <c r="S24" i="38"/>
  <c r="AF25" i="38"/>
  <c r="AF27" i="38"/>
  <c r="AJ25" i="38"/>
  <c r="AJ23" i="38"/>
  <c r="AH23" i="38"/>
  <c r="U22" i="38"/>
  <c r="AA27" i="38"/>
  <c r="Y22" i="38"/>
  <c r="W25" i="38"/>
  <c r="P26" i="38"/>
  <c r="Z22" i="38"/>
  <c r="V22" i="38"/>
  <c r="M215" i="29"/>
  <c r="M216" i="29" s="1"/>
  <c r="M28" i="38"/>
  <c r="AC23" i="38"/>
  <c r="X27" i="38"/>
  <c r="O22" i="38"/>
  <c r="AE26" i="38"/>
  <c r="AB215" i="29"/>
  <c r="AB216" i="29" s="1"/>
  <c r="AD25" i="38"/>
  <c r="Q215" i="29"/>
  <c r="Q216" i="29" s="1"/>
  <c r="AG27" i="38"/>
  <c r="S25" i="38"/>
  <c r="AJ215" i="29"/>
  <c r="AJ216" i="29" s="1"/>
  <c r="AH21" i="38"/>
  <c r="U25" i="38"/>
  <c r="AA22" i="38"/>
  <c r="AA215" i="29"/>
  <c r="AA216" i="29" s="1"/>
  <c r="N28" i="38"/>
  <c r="T24" i="38"/>
  <c r="AC28" i="38"/>
  <c r="AK26" i="38" l="1"/>
  <c r="AK215" i="29"/>
  <c r="AK216" i="29" s="1"/>
  <c r="AK28" i="38"/>
  <c r="AK24" i="38"/>
  <c r="AK27" i="38"/>
  <c r="AK25" i="38"/>
  <c r="AK23" i="38"/>
  <c r="AK21" i="38"/>
  <c r="AK22" i="38"/>
  <c r="AL27" i="38" l="1"/>
  <c r="AL23" i="38"/>
  <c r="AL24" i="38"/>
  <c r="AL215" i="29"/>
  <c r="AL216" i="29" s="1"/>
  <c r="AL25" i="38"/>
  <c r="AL22" i="38"/>
  <c r="AL26" i="38"/>
  <c r="AL21" i="38"/>
  <c r="AL28" i="38"/>
  <c r="AM27" i="38" l="1"/>
  <c r="AM26" i="38"/>
  <c r="AM22" i="38"/>
  <c r="AM215" i="29"/>
  <c r="AM216" i="29" s="1"/>
  <c r="AM23" i="38"/>
  <c r="AM25" i="38"/>
  <c r="AM24" i="38"/>
  <c r="AM21" i="38"/>
  <c r="AM28" i="38"/>
  <c r="AN24" i="38" l="1"/>
  <c r="AN26" i="38"/>
  <c r="AN21" i="38"/>
  <c r="AN28" i="38"/>
  <c r="AN215" i="29"/>
  <c r="AN216" i="29" s="1"/>
  <c r="AN27" i="38"/>
  <c r="AN25" i="38"/>
  <c r="AN22" i="38"/>
  <c r="AN23" i="38"/>
  <c r="AO25" i="38" l="1"/>
  <c r="AO27" i="38"/>
  <c r="AO26" i="38"/>
  <c r="AO28" i="38"/>
  <c r="AO22" i="38"/>
  <c r="AO215" i="29"/>
  <c r="AO216" i="29" s="1"/>
  <c r="AO24" i="38"/>
  <c r="AO23" i="38"/>
  <c r="AO21" i="38"/>
  <c r="L215" i="29"/>
  <c r="L216" i="29" s="1"/>
  <c r="L25" i="38"/>
  <c r="G47" i="20" s="1"/>
  <c r="L27" i="38"/>
  <c r="G49" i="20" s="1"/>
  <c r="L22" i="38"/>
  <c r="G44" i="20" s="1"/>
  <c r="L24" i="38"/>
  <c r="G46" i="20" s="1"/>
  <c r="L26" i="38"/>
  <c r="G48" i="20" s="1"/>
  <c r="L21" i="38"/>
  <c r="G43" i="20" s="1"/>
  <c r="L23" i="38"/>
  <c r="G45" i="20" s="1"/>
  <c r="L28" i="38"/>
  <c r="AP22" i="38" l="1"/>
  <c r="AP23" i="38"/>
  <c r="AP24" i="38"/>
  <c r="AP21" i="38"/>
  <c r="AP28" i="38"/>
  <c r="AP26" i="38"/>
  <c r="AP215" i="29"/>
  <c r="AP216" i="29" s="1"/>
  <c r="AP25" i="38"/>
  <c r="AP27" i="38"/>
  <c r="AQ27" i="38" l="1"/>
  <c r="AQ26" i="38"/>
  <c r="AQ28" i="38"/>
  <c r="AQ25" i="38"/>
  <c r="AQ215" i="29"/>
  <c r="AQ216" i="29" s="1"/>
  <c r="AQ22" i="38"/>
  <c r="AQ21" i="38"/>
  <c r="AQ23" i="38"/>
  <c r="AQ24" i="38"/>
  <c r="AR24" i="38" l="1"/>
  <c r="AR21" i="38"/>
  <c r="AR27" i="38"/>
  <c r="AR28" i="38"/>
  <c r="AR22" i="38"/>
  <c r="AR25" i="38"/>
  <c r="AR23" i="38"/>
  <c r="AR26" i="38"/>
  <c r="AR215" i="29"/>
  <c r="AR216" i="29" s="1"/>
  <c r="AS23" i="38" l="1"/>
  <c r="AS25" i="38"/>
  <c r="AS24" i="38"/>
  <c r="AS27" i="38"/>
  <c r="AS215" i="29"/>
  <c r="AS216" i="29" s="1"/>
  <c r="AS28" i="38"/>
  <c r="AS22" i="38"/>
  <c r="AS21" i="38"/>
  <c r="AS26" i="38"/>
  <c r="AT23" i="38" l="1"/>
  <c r="AT21" i="38"/>
  <c r="AT215" i="29"/>
  <c r="AT216" i="29" s="1"/>
  <c r="AT25" i="38"/>
  <c r="AT28" i="38"/>
  <c r="AT24" i="38"/>
  <c r="AT22" i="38"/>
  <c r="AT26" i="38"/>
  <c r="AT27" i="38"/>
  <c r="AU21" i="38" l="1"/>
  <c r="AU215" i="29"/>
  <c r="AU216" i="29" s="1"/>
  <c r="AU23" i="38"/>
  <c r="AU25" i="38"/>
  <c r="AU28" i="38"/>
  <c r="AU26" i="38"/>
  <c r="AU24" i="38"/>
  <c r="AU27" i="38"/>
  <c r="AU22" i="38"/>
  <c r="AV21" i="38" l="1"/>
  <c r="AV22" i="38"/>
  <c r="AV25" i="38"/>
  <c r="AV24" i="38"/>
  <c r="AV27" i="38"/>
  <c r="AV26" i="38"/>
  <c r="AV23" i="38"/>
  <c r="AV215" i="29"/>
  <c r="AV216" i="29" s="1"/>
  <c r="AV28" i="38"/>
  <c r="AW25" i="38" l="1"/>
  <c r="AW22" i="38"/>
  <c r="AW21" i="38"/>
  <c r="AW26" i="38"/>
  <c r="AW215" i="29"/>
  <c r="AW216" i="29" s="1"/>
  <c r="AW28" i="38"/>
  <c r="AW24" i="38"/>
  <c r="AW23" i="38"/>
  <c r="AW27" i="38"/>
  <c r="AX215" i="29" l="1"/>
  <c r="AX216" i="29" s="1"/>
  <c r="AX26" i="38"/>
  <c r="AX27" i="38"/>
  <c r="AX28" i="38"/>
  <c r="AX21" i="38"/>
  <c r="AX23" i="38"/>
  <c r="AX22" i="38"/>
  <c r="AX25" i="38"/>
  <c r="AX24" i="38"/>
  <c r="AY215" i="29" l="1"/>
  <c r="AY216" i="29" s="1"/>
  <c r="AY24" i="38"/>
  <c r="AY26" i="38"/>
  <c r="AY28" i="38"/>
  <c r="AY27" i="38"/>
  <c r="AY23" i="38"/>
  <c r="AY25" i="38"/>
  <c r="AY22" i="38"/>
  <c r="AY21" i="38"/>
  <c r="AZ26" i="38" l="1"/>
  <c r="AZ21" i="38"/>
  <c r="AZ28" i="38"/>
  <c r="AZ27" i="38"/>
  <c r="AZ25" i="38"/>
  <c r="AZ22" i="38"/>
  <c r="AZ23" i="38"/>
  <c r="AZ24" i="38"/>
  <c r="AZ215" i="29"/>
  <c r="AZ216" i="29" s="1"/>
  <c r="A216" i="29" s="1"/>
  <c r="BA24" i="38" l="1"/>
  <c r="BA25" i="38"/>
  <c r="BA215" i="29"/>
  <c r="BA216" i="29" s="1"/>
  <c r="BA26" i="38"/>
  <c r="BA28" i="38"/>
  <c r="BA21" i="38"/>
  <c r="BA22" i="38"/>
  <c r="BA23" i="38"/>
  <c r="BA27" i="38"/>
  <c r="BB23" i="38" l="1"/>
  <c r="BB28" i="38"/>
  <c r="BB22" i="38"/>
  <c r="BB25" i="38"/>
  <c r="BB26" i="38"/>
  <c r="BB24" i="38"/>
  <c r="BB215" i="29"/>
  <c r="BB216" i="29" s="1"/>
  <c r="BB21" i="38"/>
  <c r="BB27" i="38"/>
  <c r="BC215" i="29" l="1"/>
  <c r="BC216" i="29" s="1"/>
  <c r="BC27" i="38"/>
  <c r="BC22" i="38"/>
  <c r="BC24" i="38"/>
  <c r="BC28" i="38"/>
  <c r="BC21" i="38"/>
  <c r="BC26" i="38"/>
  <c r="BC23" i="38"/>
  <c r="BC25" i="38"/>
  <c r="BD28" i="38" l="1"/>
  <c r="BD25" i="38"/>
  <c r="BD26" i="38"/>
  <c r="BD27" i="38"/>
  <c r="BD21" i="38"/>
  <c r="BD23" i="38"/>
  <c r="BD22" i="38"/>
  <c r="BD215" i="29"/>
  <c r="BD216" i="29" s="1"/>
  <c r="BD24" i="38"/>
  <c r="H145" i="29" l="1"/>
  <c r="G145" i="29" l="1"/>
  <c r="I145" i="29" l="1"/>
  <c r="J89" i="28" l="1"/>
  <c r="J92" i="28"/>
  <c r="J97" i="28"/>
  <c r="J98" i="28"/>
  <c r="J100" i="28"/>
  <c r="J91" i="28"/>
  <c r="J90" i="28"/>
  <c r="J86" i="28"/>
  <c r="J101" i="28"/>
  <c r="J95" i="28"/>
  <c r="J88" i="28"/>
  <c r="J99" i="28"/>
  <c r="J93" i="28"/>
  <c r="J94" i="28"/>
  <c r="J87" i="28"/>
  <c r="J83" i="28"/>
  <c r="J84" i="28"/>
  <c r="J96" i="28"/>
  <c r="J85" i="28"/>
  <c r="J29" i="30" l="1"/>
  <c r="J82" i="28"/>
  <c r="J103" i="28" s="1"/>
  <c r="J32" i="30"/>
  <c r="J32" i="34"/>
  <c r="J28" i="30"/>
  <c r="J30" i="34"/>
  <c r="J29" i="34"/>
  <c r="J30" i="30"/>
  <c r="J27" i="30"/>
  <c r="J28" i="34"/>
  <c r="J79" i="29"/>
  <c r="J80" i="29" s="1"/>
  <c r="J27" i="34"/>
  <c r="J31" i="30"/>
  <c r="J33" i="30"/>
  <c r="J31" i="34"/>
  <c r="J33" i="34"/>
  <c r="J145" i="29" l="1"/>
  <c r="K145" i="29" l="1"/>
  <c r="L89" i="28" l="1"/>
  <c r="L101" i="28"/>
  <c r="L85" i="28"/>
  <c r="L84" i="28"/>
  <c r="L91" i="28"/>
  <c r="L99" i="28"/>
  <c r="L83" i="28"/>
  <c r="L95" i="28"/>
  <c r="L97" i="28"/>
  <c r="L87" i="28"/>
  <c r="L93" i="28"/>
  <c r="L94" i="28"/>
  <c r="L90" i="28"/>
  <c r="L96" i="28"/>
  <c r="L100" i="28"/>
  <c r="L92" i="28"/>
  <c r="L86" i="28"/>
  <c r="L98" i="28"/>
  <c r="L88" i="28"/>
  <c r="M101" i="28" l="1"/>
  <c r="M86" i="28"/>
  <c r="M97" i="28"/>
  <c r="L145" i="29"/>
  <c r="M145" i="29"/>
  <c r="M85" i="28"/>
  <c r="M89" i="28"/>
  <c r="M88" i="28"/>
  <c r="M100" i="28"/>
  <c r="M95" i="28"/>
  <c r="M94" i="28"/>
  <c r="M90" i="28"/>
  <c r="M96" i="28"/>
  <c r="M83" i="28"/>
  <c r="M99" i="28"/>
  <c r="M98" i="28"/>
  <c r="M93" i="28"/>
  <c r="M84" i="28"/>
  <c r="M92" i="28"/>
  <c r="M91" i="28"/>
  <c r="M87" i="28"/>
  <c r="N95" i="28" l="1"/>
  <c r="N91" i="28"/>
  <c r="N99" i="28"/>
  <c r="N85" i="28"/>
  <c r="N88" i="28"/>
  <c r="N97" i="28"/>
  <c r="N93" i="28"/>
  <c r="N145" i="29"/>
  <c r="N90" i="28"/>
  <c r="N89" i="28"/>
  <c r="N98" i="28"/>
  <c r="N96" i="28"/>
  <c r="N94" i="28"/>
  <c r="N86" i="28"/>
  <c r="N87" i="28"/>
  <c r="N83" i="28"/>
  <c r="N101" i="28"/>
  <c r="N92" i="28"/>
  <c r="N84" i="28"/>
  <c r="N100" i="28"/>
  <c r="O83" i="28" l="1"/>
  <c r="O101" i="28"/>
  <c r="O96" i="28"/>
  <c r="O87" i="28"/>
  <c r="O94" i="28"/>
  <c r="O85" i="28"/>
  <c r="O98" i="28"/>
  <c r="O90" i="28"/>
  <c r="O100" i="28"/>
  <c r="O89" i="28"/>
  <c r="O99" i="28"/>
  <c r="L33" i="30"/>
  <c r="L27" i="30"/>
  <c r="L29" i="34"/>
  <c r="L32" i="30"/>
  <c r="L31" i="30"/>
  <c r="L79" i="29"/>
  <c r="L80" i="29" s="1"/>
  <c r="L30" i="34"/>
  <c r="L30" i="30"/>
  <c r="L82" i="28"/>
  <c r="L103" i="28" s="1"/>
  <c r="L33" i="34"/>
  <c r="L28" i="34"/>
  <c r="L29" i="30"/>
  <c r="L31" i="34"/>
  <c r="L27" i="34"/>
  <c r="L32" i="34"/>
  <c r="L28" i="30"/>
  <c r="O93" i="28"/>
  <c r="O92" i="28"/>
  <c r="O88" i="28"/>
  <c r="O91" i="28"/>
  <c r="O84" i="28"/>
  <c r="O145" i="29"/>
  <c r="O86" i="28"/>
  <c r="O97" i="28"/>
  <c r="O95" i="28"/>
  <c r="P92" i="28" l="1"/>
  <c r="P98" i="28"/>
  <c r="M30" i="34"/>
  <c r="M29" i="34"/>
  <c r="M82" i="28"/>
  <c r="M103" i="28" s="1"/>
  <c r="M79" i="29"/>
  <c r="M80" i="29" s="1"/>
  <c r="M28" i="30"/>
  <c r="M33" i="30"/>
  <c r="M27" i="34"/>
  <c r="M28" i="34"/>
  <c r="M32" i="30"/>
  <c r="M32" i="34"/>
  <c r="M29" i="30"/>
  <c r="M33" i="34"/>
  <c r="M30" i="30"/>
  <c r="M31" i="34"/>
  <c r="M27" i="30"/>
  <c r="M31" i="30"/>
  <c r="P101" i="28"/>
  <c r="P95" i="28"/>
  <c r="P97" i="28"/>
  <c r="P96" i="28"/>
  <c r="P86" i="28"/>
  <c r="P88" i="28"/>
  <c r="P93" i="28"/>
  <c r="P85" i="28"/>
  <c r="P145" i="29"/>
  <c r="P91" i="28"/>
  <c r="P84" i="28"/>
  <c r="P89" i="28"/>
  <c r="P90" i="28"/>
  <c r="P100" i="28"/>
  <c r="P94" i="28"/>
  <c r="P83" i="28"/>
  <c r="P99" i="28"/>
  <c r="P87" i="28"/>
  <c r="Q87" i="28" l="1"/>
  <c r="Q100" i="28"/>
  <c r="Q88" i="28"/>
  <c r="Q83" i="28"/>
  <c r="Q99" i="28"/>
  <c r="Q91" i="28"/>
  <c r="Q145" i="29"/>
  <c r="Q93" i="28"/>
  <c r="Q89" i="28"/>
  <c r="Q90" i="28"/>
  <c r="Q92" i="28"/>
  <c r="Q98" i="28"/>
  <c r="Q97" i="28"/>
  <c r="Q85" i="28"/>
  <c r="Q96" i="28"/>
  <c r="Q84" i="28"/>
  <c r="Q86" i="28"/>
  <c r="N33" i="30"/>
  <c r="N30" i="30"/>
  <c r="N27" i="30"/>
  <c r="N30" i="34"/>
  <c r="N33" i="34"/>
  <c r="N31" i="34"/>
  <c r="N27" i="34"/>
  <c r="N31" i="30"/>
  <c r="N28" i="30"/>
  <c r="N32" i="34"/>
  <c r="N32" i="30"/>
  <c r="N29" i="34"/>
  <c r="N29" i="30"/>
  <c r="N79" i="29"/>
  <c r="N80" i="29" s="1"/>
  <c r="N28" i="34"/>
  <c r="N82" i="28"/>
  <c r="N103" i="28" s="1"/>
  <c r="Q94" i="28"/>
  <c r="Q95" i="28"/>
  <c r="Q101" i="28"/>
  <c r="R86" i="28" l="1"/>
  <c r="R97" i="28"/>
  <c r="R91" i="28"/>
  <c r="O31" i="30"/>
  <c r="O27" i="30"/>
  <c r="O29" i="30"/>
  <c r="O27" i="34"/>
  <c r="O32" i="34"/>
  <c r="O32" i="30"/>
  <c r="O33" i="34"/>
  <c r="O33" i="30"/>
  <c r="O30" i="30"/>
  <c r="O30" i="34"/>
  <c r="O28" i="34"/>
  <c r="O31" i="34"/>
  <c r="O82" i="28"/>
  <c r="O103" i="28" s="1"/>
  <c r="O29" i="34"/>
  <c r="O28" i="30"/>
  <c r="O79" i="29"/>
  <c r="O80" i="29" s="1"/>
  <c r="R101" i="28"/>
  <c r="R93" i="28"/>
  <c r="R145" i="29"/>
  <c r="R89" i="28"/>
  <c r="R84" i="28"/>
  <c r="R98" i="28"/>
  <c r="R92" i="28"/>
  <c r="R100" i="28"/>
  <c r="R85" i="28"/>
  <c r="R95" i="28"/>
  <c r="R87" i="28"/>
  <c r="R99" i="28"/>
  <c r="R96" i="28"/>
  <c r="R83" i="28"/>
  <c r="R88" i="28"/>
  <c r="R90" i="28"/>
  <c r="R94" i="28"/>
  <c r="S91" i="28" l="1"/>
  <c r="S90" i="28"/>
  <c r="S99" i="28"/>
  <c r="S87" i="28"/>
  <c r="S100" i="28"/>
  <c r="S85" i="28"/>
  <c r="S96" i="28"/>
  <c r="S92" i="28"/>
  <c r="S89" i="28"/>
  <c r="S83" i="28"/>
  <c r="S145" i="29"/>
  <c r="S86" i="28"/>
  <c r="S97" i="28"/>
  <c r="S93" i="28"/>
  <c r="S84" i="28"/>
  <c r="P30" i="34"/>
  <c r="P30" i="30"/>
  <c r="P28" i="34"/>
  <c r="P27" i="34"/>
  <c r="P79" i="29"/>
  <c r="P80" i="29" s="1"/>
  <c r="P32" i="34"/>
  <c r="P33" i="30"/>
  <c r="P29" i="30"/>
  <c r="P27" i="30"/>
  <c r="P33" i="34"/>
  <c r="P31" i="34"/>
  <c r="P28" i="30"/>
  <c r="P29" i="34"/>
  <c r="P32" i="30"/>
  <c r="P31" i="30"/>
  <c r="P82" i="28"/>
  <c r="P103" i="28" s="1"/>
  <c r="S98" i="28"/>
  <c r="S94" i="28"/>
  <c r="S95" i="28"/>
  <c r="S101" i="28"/>
  <c r="S88" i="28"/>
  <c r="T95" i="28" l="1"/>
  <c r="T98" i="28"/>
  <c r="T90" i="28"/>
  <c r="Q32" i="34"/>
  <c r="Q30" i="34"/>
  <c r="Q31" i="30"/>
  <c r="Q33" i="30"/>
  <c r="Q29" i="34"/>
  <c r="Q82" i="28"/>
  <c r="Q103" i="28" s="1"/>
  <c r="Q31" i="34"/>
  <c r="Q27" i="34"/>
  <c r="Q33" i="34"/>
  <c r="Q79" i="29"/>
  <c r="Q80" i="29" s="1"/>
  <c r="Q30" i="30"/>
  <c r="Q28" i="30"/>
  <c r="Q28" i="34"/>
  <c r="Q27" i="30"/>
  <c r="Q29" i="30"/>
  <c r="Q32" i="30"/>
  <c r="T89" i="28"/>
  <c r="T94" i="28"/>
  <c r="T145" i="29"/>
  <c r="T93" i="28"/>
  <c r="T91" i="28"/>
  <c r="T88" i="28"/>
  <c r="T87" i="28"/>
  <c r="T100" i="28"/>
  <c r="T97" i="28"/>
  <c r="T86" i="28"/>
  <c r="T99" i="28"/>
  <c r="T84" i="28"/>
  <c r="T83" i="28"/>
  <c r="T101" i="28"/>
  <c r="T85" i="28"/>
  <c r="T96" i="28"/>
  <c r="T92" i="28"/>
  <c r="R32" i="30" l="1"/>
  <c r="R82" i="28"/>
  <c r="R103" i="28" s="1"/>
  <c r="R28" i="34"/>
  <c r="R28" i="30"/>
  <c r="R32" i="34"/>
  <c r="R79" i="29"/>
  <c r="R80" i="29" s="1"/>
  <c r="R31" i="30"/>
  <c r="R29" i="34"/>
  <c r="R27" i="30"/>
  <c r="R30" i="34"/>
  <c r="R33" i="30"/>
  <c r="R29" i="30"/>
  <c r="R33" i="34"/>
  <c r="R30" i="30"/>
  <c r="R27" i="34"/>
  <c r="R31" i="34"/>
  <c r="U93" i="28"/>
  <c r="U91" i="28"/>
  <c r="U98" i="28"/>
  <c r="U88" i="28"/>
  <c r="U84" i="28"/>
  <c r="U99" i="28"/>
  <c r="U97" i="28"/>
  <c r="U92" i="28"/>
  <c r="U86" i="28"/>
  <c r="U101" i="28"/>
  <c r="U85" i="28"/>
  <c r="U145" i="29"/>
  <c r="U94" i="28"/>
  <c r="U89" i="28"/>
  <c r="U96" i="28"/>
  <c r="U83" i="28"/>
  <c r="U100" i="28"/>
  <c r="U87" i="28"/>
  <c r="U90" i="28"/>
  <c r="U95" i="28"/>
  <c r="V95" i="28" l="1"/>
  <c r="S33" i="30"/>
  <c r="S32" i="30"/>
  <c r="S31" i="30"/>
  <c r="S30" i="34"/>
  <c r="S27" i="30"/>
  <c r="S79" i="29"/>
  <c r="S80" i="29" s="1"/>
  <c r="S29" i="30"/>
  <c r="S33" i="34"/>
  <c r="S31" i="34"/>
  <c r="S32" i="34"/>
  <c r="S30" i="30"/>
  <c r="S28" i="30"/>
  <c r="S27" i="34"/>
  <c r="S28" i="34"/>
  <c r="S29" i="34"/>
  <c r="S82" i="28"/>
  <c r="S103" i="28" s="1"/>
  <c r="V96" i="28"/>
  <c r="V90" i="28"/>
  <c r="V98" i="28"/>
  <c r="V100" i="28"/>
  <c r="V88" i="28"/>
  <c r="V87" i="28"/>
  <c r="V145" i="29"/>
  <c r="V86" i="28"/>
  <c r="V84" i="28"/>
  <c r="V89" i="28"/>
  <c r="V93" i="28"/>
  <c r="V83" i="28"/>
  <c r="V92" i="28"/>
  <c r="V94" i="28"/>
  <c r="V85" i="28"/>
  <c r="V97" i="28"/>
  <c r="V99" i="28"/>
  <c r="V101" i="28"/>
  <c r="V91" i="28"/>
  <c r="W85" i="28" l="1"/>
  <c r="W96" i="28"/>
  <c r="W99" i="28"/>
  <c r="W97" i="28"/>
  <c r="W87" i="28"/>
  <c r="W98" i="28"/>
  <c r="W88" i="28"/>
  <c r="W101" i="28"/>
  <c r="W83" i="28"/>
  <c r="W86" i="28"/>
  <c r="W89" i="28"/>
  <c r="W94" i="28"/>
  <c r="W93" i="28"/>
  <c r="W100" i="28"/>
  <c r="W145" i="29"/>
  <c r="W95" i="28"/>
  <c r="W84" i="28"/>
  <c r="W91" i="28"/>
  <c r="W92" i="28"/>
  <c r="T31" i="30"/>
  <c r="T28" i="34"/>
  <c r="T27" i="34"/>
  <c r="T27" i="30"/>
  <c r="T82" i="28"/>
  <c r="T103" i="28" s="1"/>
  <c r="T29" i="30"/>
  <c r="T33" i="34"/>
  <c r="T33" i="30"/>
  <c r="T32" i="34"/>
  <c r="T30" i="34"/>
  <c r="T31" i="34"/>
  <c r="T29" i="34"/>
  <c r="T30" i="30"/>
  <c r="T32" i="30"/>
  <c r="T79" i="29"/>
  <c r="T80" i="29" s="1"/>
  <c r="T28" i="30"/>
  <c r="W90" i="28"/>
  <c r="X98" i="28" l="1"/>
  <c r="X89" i="28"/>
  <c r="X96" i="28"/>
  <c r="X91" i="28"/>
  <c r="X83" i="28"/>
  <c r="X93" i="28"/>
  <c r="X87" i="28"/>
  <c r="X90" i="28"/>
  <c r="X88" i="28"/>
  <c r="X85" i="28"/>
  <c r="X94" i="28"/>
  <c r="X84" i="28"/>
  <c r="X100" i="28"/>
  <c r="X92" i="28"/>
  <c r="X99" i="28"/>
  <c r="U30" i="30"/>
  <c r="U30" i="34"/>
  <c r="U27" i="30"/>
  <c r="G57" i="30" s="1" a="1"/>
  <c r="G57" i="30" s="1"/>
  <c r="G101" i="30" s="1"/>
  <c r="U31" i="34"/>
  <c r="G47" i="34" s="1" a="1"/>
  <c r="G47" i="34" s="1"/>
  <c r="G75" i="34" s="1"/>
  <c r="U31" i="30"/>
  <c r="U29" i="34"/>
  <c r="G45" i="34" s="1" a="1"/>
  <c r="G45" i="34" s="1"/>
  <c r="G73" i="34" s="1"/>
  <c r="U33" i="30"/>
  <c r="U79" i="29"/>
  <c r="U80" i="29" s="1"/>
  <c r="U29" i="30"/>
  <c r="U32" i="34"/>
  <c r="U82" i="28"/>
  <c r="U103" i="28" s="1"/>
  <c r="U28" i="34"/>
  <c r="U28" i="30"/>
  <c r="U32" i="30"/>
  <c r="U33" i="34"/>
  <c r="U27" i="34"/>
  <c r="X86" i="28"/>
  <c r="X95" i="28"/>
  <c r="X101" i="28"/>
  <c r="X145" i="29"/>
  <c r="X97" i="28"/>
  <c r="Y97" i="28" l="1"/>
  <c r="G43" i="34" a="1"/>
  <c r="G43" i="34" s="1"/>
  <c r="G71" i="34" s="1"/>
  <c r="G63" i="30" a="1"/>
  <c r="G63" i="30" s="1"/>
  <c r="G107" i="30" s="1"/>
  <c r="Y93" i="28"/>
  <c r="Y83" i="28"/>
  <c r="Y90" i="28"/>
  <c r="Y145" i="29"/>
  <c r="V30" i="34"/>
  <c r="V28" i="34"/>
  <c r="V30" i="30"/>
  <c r="V29" i="34"/>
  <c r="V31" i="34"/>
  <c r="V28" i="30"/>
  <c r="V32" i="34"/>
  <c r="V33" i="34"/>
  <c r="H49" i="34" s="1" a="1"/>
  <c r="H49" i="34" s="1"/>
  <c r="H77" i="34" s="1"/>
  <c r="V82" i="28"/>
  <c r="V103" i="28" s="1"/>
  <c r="V27" i="30"/>
  <c r="V29" i="30"/>
  <c r="H59" i="30" s="1" a="1"/>
  <c r="H59" i="30" s="1"/>
  <c r="V32" i="30"/>
  <c r="V27" i="34"/>
  <c r="V33" i="30"/>
  <c r="H63" i="30" s="1" a="1"/>
  <c r="H63" i="30" s="1"/>
  <c r="V31" i="30"/>
  <c r="V79" i="29"/>
  <c r="V80" i="29" s="1"/>
  <c r="Y88" i="28"/>
  <c r="H44" i="34" a="1"/>
  <c r="H44" i="34" s="1"/>
  <c r="H72" i="34" s="1"/>
  <c r="G58" i="30" a="1"/>
  <c r="G58" i="30" s="1"/>
  <c r="G102" i="30" s="1"/>
  <c r="Y85" i="28"/>
  <c r="G48" i="34" a="1"/>
  <c r="G48" i="34" s="1"/>
  <c r="G76" i="34" s="1"/>
  <c r="Y87" i="28"/>
  <c r="Y95" i="28"/>
  <c r="Y89" i="28"/>
  <c r="G60" i="30" a="1"/>
  <c r="G60" i="30" s="1"/>
  <c r="G104" i="30" s="1"/>
  <c r="G44" i="34" a="1"/>
  <c r="G44" i="34" s="1"/>
  <c r="G72" i="34" s="1"/>
  <c r="G62" i="30" a="1"/>
  <c r="G62" i="30" s="1"/>
  <c r="G106" i="30" s="1"/>
  <c r="Y92" i="28"/>
  <c r="G49" i="34" a="1"/>
  <c r="G49" i="34" s="1"/>
  <c r="G77" i="34" s="1"/>
  <c r="G61" i="30" a="1"/>
  <c r="G61" i="30" s="1"/>
  <c r="G105" i="30" s="1"/>
  <c r="Y86" i="28"/>
  <c r="H60" i="30" a="1"/>
  <c r="H60" i="30" s="1"/>
  <c r="Y101" i="28"/>
  <c r="Y94" i="28"/>
  <c r="Y91" i="28"/>
  <c r="Y98" i="28"/>
  <c r="Y100" i="28"/>
  <c r="G59" i="30" a="1"/>
  <c r="G59" i="30" s="1"/>
  <c r="G103" i="30" s="1"/>
  <c r="Y84" i="28"/>
  <c r="G46" i="34" a="1"/>
  <c r="G46" i="34" s="1"/>
  <c r="G74" i="34" s="1"/>
  <c r="Y99" i="28"/>
  <c r="H57" i="30" a="1"/>
  <c r="H57" i="30" s="1"/>
  <c r="Y96" i="28"/>
  <c r="Z89" i="28" l="1"/>
  <c r="H61" i="30" a="1"/>
  <c r="H61" i="30" s="1"/>
  <c r="Z92" i="28"/>
  <c r="Z98" i="28"/>
  <c r="H58" i="30" a="1"/>
  <c r="H58" i="30" s="1"/>
  <c r="H46" i="34" a="1"/>
  <c r="H46" i="34" s="1"/>
  <c r="H74" i="34" s="1"/>
  <c r="H48" i="34" a="1"/>
  <c r="H48" i="34" s="1"/>
  <c r="H76" i="34" s="1"/>
  <c r="H43" i="34" a="1"/>
  <c r="H43" i="34" s="1"/>
  <c r="H71" i="34" s="1"/>
  <c r="H47" i="34" a="1"/>
  <c r="H47" i="34" s="1"/>
  <c r="H75" i="34" s="1"/>
  <c r="Z97" i="28"/>
  <c r="Z83" i="28"/>
  <c r="Z96" i="28"/>
  <c r="Z99" i="28"/>
  <c r="Z100" i="28"/>
  <c r="Z85" i="28"/>
  <c r="Z95" i="28"/>
  <c r="H45" i="34" a="1"/>
  <c r="H45" i="34" s="1"/>
  <c r="H73" i="34" s="1"/>
  <c r="Z84" i="28"/>
  <c r="Z94" i="28"/>
  <c r="Z87" i="28"/>
  <c r="Z90" i="28"/>
  <c r="Z145" i="29"/>
  <c r="H62" i="30" a="1"/>
  <c r="H62" i="30" s="1"/>
  <c r="Z86" i="28"/>
  <c r="W28" i="34"/>
  <c r="I44" i="34" s="1" a="1"/>
  <c r="I44" i="34" s="1"/>
  <c r="I72" i="34" s="1"/>
  <c r="W32" i="34"/>
  <c r="I48" i="34" s="1" a="1"/>
  <c r="I48" i="34" s="1"/>
  <c r="I76" i="34" s="1"/>
  <c r="W31" i="30"/>
  <c r="W33" i="30"/>
  <c r="W27" i="30"/>
  <c r="W29" i="30"/>
  <c r="I59" i="30" s="1" a="1"/>
  <c r="I59" i="30" s="1"/>
  <c r="W32" i="30"/>
  <c r="W82" i="28"/>
  <c r="W103" i="28" s="1"/>
  <c r="W29" i="34"/>
  <c r="I45" i="34" s="1" a="1"/>
  <c r="I45" i="34" s="1"/>
  <c r="I73" i="34" s="1"/>
  <c r="W28" i="30"/>
  <c r="W79" i="29"/>
  <c r="W80" i="29" s="1"/>
  <c r="W30" i="30"/>
  <c r="W30" i="34"/>
  <c r="W31" i="34"/>
  <c r="W27" i="34"/>
  <c r="W33" i="34"/>
  <c r="Z88" i="28"/>
  <c r="Z91" i="28"/>
  <c r="Z101" i="28"/>
  <c r="Z93" i="28"/>
  <c r="I47" i="34" l="1" a="1"/>
  <c r="I47" i="34" s="1"/>
  <c r="I75" i="34" s="1"/>
  <c r="AA94" i="28"/>
  <c r="AA95" i="28"/>
  <c r="AA99" i="28"/>
  <c r="AA83" i="28"/>
  <c r="I57" i="30" a="1"/>
  <c r="I57" i="30" s="1"/>
  <c r="AA84" i="28"/>
  <c r="AA92" i="28"/>
  <c r="AA90" i="28"/>
  <c r="I61" i="30" a="1"/>
  <c r="I61" i="30" s="1"/>
  <c r="AA93" i="28"/>
  <c r="I46" i="34" a="1"/>
  <c r="I46" i="34" s="1"/>
  <c r="I74" i="34" s="1"/>
  <c r="AA145" i="29"/>
  <c r="I60" i="30" a="1"/>
  <c r="I60" i="30" s="1"/>
  <c r="AA101" i="28"/>
  <c r="I62" i="30" a="1"/>
  <c r="I62" i="30" s="1"/>
  <c r="AA88" i="28"/>
  <c r="AA98" i="28"/>
  <c r="AA87" i="28"/>
  <c r="AA97" i="28"/>
  <c r="AA100" i="28"/>
  <c r="I58" i="30" a="1"/>
  <c r="I58" i="30" s="1"/>
  <c r="AA96" i="28"/>
  <c r="AA91" i="28"/>
  <c r="I43" i="34" a="1"/>
  <c r="I43" i="34" s="1"/>
  <c r="I71" i="34" s="1"/>
  <c r="AA89" i="28"/>
  <c r="AA86" i="28"/>
  <c r="I49" i="34" a="1"/>
  <c r="I49" i="34" s="1"/>
  <c r="I77" i="34" s="1"/>
  <c r="X29" i="34"/>
  <c r="X82" i="28"/>
  <c r="X103" i="28" s="1"/>
  <c r="X32" i="30"/>
  <c r="X33" i="34"/>
  <c r="J49" i="34" s="1" a="1"/>
  <c r="J49" i="34" s="1"/>
  <c r="J77" i="34" s="1"/>
  <c r="X33" i="30"/>
  <c r="X28" i="30"/>
  <c r="X27" i="34"/>
  <c r="X79" i="29"/>
  <c r="X80" i="29" s="1"/>
  <c r="X30" i="34"/>
  <c r="X27" i="30"/>
  <c r="X28" i="34"/>
  <c r="J44" i="34" s="1" a="1"/>
  <c r="J44" i="34" s="1"/>
  <c r="J72" i="34" s="1"/>
  <c r="X30" i="30"/>
  <c r="X29" i="30"/>
  <c r="J59" i="30" s="1" a="1"/>
  <c r="J59" i="30" s="1"/>
  <c r="X31" i="34"/>
  <c r="X31" i="30"/>
  <c r="X32" i="34"/>
  <c r="I63" i="30" a="1"/>
  <c r="I63" i="30" s="1"/>
  <c r="AA85" i="28"/>
  <c r="AB91" i="28" l="1"/>
  <c r="AB84" i="28"/>
  <c r="AB145" i="29"/>
  <c r="AB95" i="28"/>
  <c r="AB99" i="28"/>
  <c r="J62" i="30" a="1"/>
  <c r="J62" i="30" s="1"/>
  <c r="AB87" i="28"/>
  <c r="AB93" i="28"/>
  <c r="J58" i="30" a="1"/>
  <c r="J58" i="30" s="1"/>
  <c r="AB86" i="28"/>
  <c r="AB101" i="28"/>
  <c r="AB92" i="28"/>
  <c r="Y29" i="30"/>
  <c r="K59" i="30" s="1" a="1"/>
  <c r="K59" i="30" s="1"/>
  <c r="Y27" i="34"/>
  <c r="K43" i="34" s="1" a="1"/>
  <c r="K43" i="34" s="1"/>
  <c r="K71" i="34" s="1"/>
  <c r="Y82" i="28"/>
  <c r="Y103" i="28" s="1"/>
  <c r="Y31" i="34"/>
  <c r="K47" i="34" s="1" a="1"/>
  <c r="K47" i="34" s="1"/>
  <c r="K75" i="34" s="1"/>
  <c r="Y33" i="30"/>
  <c r="Y29" i="34"/>
  <c r="K45" i="34" s="1" a="1"/>
  <c r="K45" i="34" s="1"/>
  <c r="K73" i="34" s="1"/>
  <c r="Y33" i="34"/>
  <c r="Y28" i="34"/>
  <c r="K44" i="34" s="1" a="1"/>
  <c r="K44" i="34" s="1"/>
  <c r="K72" i="34" s="1"/>
  <c r="Y32" i="30"/>
  <c r="K62" i="30" s="1" a="1"/>
  <c r="K62" i="30" s="1"/>
  <c r="Y79" i="29"/>
  <c r="Y80" i="29" s="1"/>
  <c r="Y27" i="30"/>
  <c r="K57" i="30" s="1" a="1"/>
  <c r="K57" i="30" s="1"/>
  <c r="Y30" i="30"/>
  <c r="Y30" i="34"/>
  <c r="Y31" i="30"/>
  <c r="Y28" i="30"/>
  <c r="Y32" i="34"/>
  <c r="AB100" i="28"/>
  <c r="AB96" i="28"/>
  <c r="J48" i="34" a="1"/>
  <c r="J48" i="34" s="1"/>
  <c r="J76" i="34" s="1"/>
  <c r="AB98" i="28"/>
  <c r="AB90" i="28"/>
  <c r="AB94" i="28"/>
  <c r="J61" i="30" a="1"/>
  <c r="J61" i="30" s="1"/>
  <c r="J60" i="30" a="1"/>
  <c r="J60" i="30" s="1"/>
  <c r="AB97" i="28"/>
  <c r="AB88" i="28"/>
  <c r="AB83" i="28"/>
  <c r="AB85" i="28"/>
  <c r="J46" i="34" a="1"/>
  <c r="J46" i="34" s="1"/>
  <c r="J74" i="34" s="1"/>
  <c r="J43" i="34" a="1"/>
  <c r="J43" i="34" s="1"/>
  <c r="J71" i="34" s="1"/>
  <c r="AB89" i="28"/>
  <c r="J57" i="30" a="1"/>
  <c r="J57" i="30" s="1"/>
  <c r="J63" i="30" a="1"/>
  <c r="J63" i="30" s="1"/>
  <c r="J47" i="34" a="1"/>
  <c r="J47" i="34" s="1"/>
  <c r="J75" i="34" s="1"/>
  <c r="J45" i="34" a="1"/>
  <c r="J45" i="34" s="1"/>
  <c r="J73" i="34" s="1"/>
  <c r="K46" i="34" l="1" a="1"/>
  <c r="K46" i="34" s="1"/>
  <c r="K74" i="34" s="1"/>
  <c r="AC97" i="28"/>
  <c r="K60" i="30" a="1"/>
  <c r="K60" i="30" s="1"/>
  <c r="AC96" i="28"/>
  <c r="AC99" i="28"/>
  <c r="AC92" i="28"/>
  <c r="AC145" i="29"/>
  <c r="K58" i="30" a="1"/>
  <c r="K58" i="30" s="1"/>
  <c r="AC84" i="28"/>
  <c r="AC98" i="28"/>
  <c r="AC83" i="28"/>
  <c r="AC90" i="28"/>
  <c r="AC95" i="28"/>
  <c r="K61" i="30" a="1"/>
  <c r="K61" i="30" s="1"/>
  <c r="AC86" i="28"/>
  <c r="K63" i="30" a="1"/>
  <c r="K63" i="30" s="1"/>
  <c r="K48" i="34" a="1"/>
  <c r="K48" i="34" s="1"/>
  <c r="K76" i="34" s="1"/>
  <c r="Z29" i="30"/>
  <c r="Z33" i="30"/>
  <c r="Z27" i="30"/>
  <c r="Z30" i="30"/>
  <c r="L60" i="30" s="1" a="1"/>
  <c r="L60" i="30" s="1"/>
  <c r="Z31" i="34"/>
  <c r="Z82" i="28"/>
  <c r="Z103" i="28" s="1"/>
  <c r="Z27" i="34"/>
  <c r="Z29" i="34"/>
  <c r="Z79" i="29"/>
  <c r="Z80" i="29" s="1"/>
  <c r="Z32" i="30"/>
  <c r="Z33" i="34"/>
  <c r="Z30" i="34"/>
  <c r="L46" i="34" s="1" a="1"/>
  <c r="L46" i="34" s="1"/>
  <c r="L74" i="34" s="1"/>
  <c r="I46" i="20" s="1"/>
  <c r="K46" i="20" s="1"/>
  <c r="Z28" i="30"/>
  <c r="Z31" i="30"/>
  <c r="Z32" i="34"/>
  <c r="Z28" i="34"/>
  <c r="AC87" i="28"/>
  <c r="AC100" i="28"/>
  <c r="AC94" i="28"/>
  <c r="K49" i="34" a="1"/>
  <c r="K49" i="34" s="1"/>
  <c r="K77" i="34" s="1"/>
  <c r="AC101" i="28"/>
  <c r="AC93" i="28"/>
  <c r="AC88" i="28"/>
  <c r="AC85" i="28"/>
  <c r="AC89" i="28"/>
  <c r="AC91" i="28"/>
  <c r="L48" i="34" l="1" a="1"/>
  <c r="L48" i="34" s="1"/>
  <c r="L76" i="34" s="1"/>
  <c r="I48" i="20" s="1"/>
  <c r="K48" i="20" s="1"/>
  <c r="AD145" i="29"/>
  <c r="AD99" i="28"/>
  <c r="L44" i="34" a="1"/>
  <c r="L44" i="34" s="1"/>
  <c r="L72" i="34" s="1"/>
  <c r="I44" i="20" s="1"/>
  <c r="K44" i="20" s="1"/>
  <c r="L45" i="34" a="1"/>
  <c r="L45" i="34" s="1"/>
  <c r="L73" i="34" s="1"/>
  <c r="I45" i="20" s="1"/>
  <c r="K45" i="20" s="1"/>
  <c r="AD94" i="28"/>
  <c r="L43" i="34" a="1"/>
  <c r="L43" i="34" s="1"/>
  <c r="L71" i="34" s="1"/>
  <c r="I43" i="20" s="1"/>
  <c r="K43" i="20" s="1"/>
  <c r="AD90" i="28"/>
  <c r="AD97" i="28"/>
  <c r="AD88" i="28"/>
  <c r="AA27" i="34"/>
  <c r="AA79" i="29"/>
  <c r="AA80" i="29" s="1"/>
  <c r="AA30" i="34"/>
  <c r="AA28" i="34"/>
  <c r="AA31" i="30"/>
  <c r="M61" i="30" s="1" a="1"/>
  <c r="M61" i="30" s="1"/>
  <c r="AA32" i="34"/>
  <c r="M48" i="34" s="1" a="1"/>
  <c r="M48" i="34" s="1"/>
  <c r="M76" i="34" s="1"/>
  <c r="AA82" i="28"/>
  <c r="AA103" i="28" s="1"/>
  <c r="AA29" i="34"/>
  <c r="M45" i="34" s="1" a="1"/>
  <c r="M45" i="34" s="1"/>
  <c r="M73" i="34" s="1"/>
  <c r="AA31" i="34"/>
  <c r="M47" i="34" s="1" a="1"/>
  <c r="M47" i="34" s="1"/>
  <c r="M75" i="34" s="1"/>
  <c r="AA30" i="30"/>
  <c r="AA32" i="30"/>
  <c r="AA28" i="30"/>
  <c r="M58" i="30" s="1" a="1"/>
  <c r="M58" i="30" s="1"/>
  <c r="AA29" i="30"/>
  <c r="M59" i="30" s="1" a="1"/>
  <c r="M59" i="30" s="1"/>
  <c r="AA27" i="30"/>
  <c r="M57" i="30" s="1" a="1"/>
  <c r="M57" i="30" s="1"/>
  <c r="AA33" i="34"/>
  <c r="M49" i="34" s="1" a="1"/>
  <c r="M49" i="34" s="1"/>
  <c r="M77" i="34" s="1"/>
  <c r="AA33" i="30"/>
  <c r="M63" i="30" s="1" a="1"/>
  <c r="M63" i="30" s="1"/>
  <c r="AD93" i="28"/>
  <c r="L61" i="30" a="1"/>
  <c r="L61" i="30" s="1"/>
  <c r="AD100" i="28"/>
  <c r="AD96" i="28"/>
  <c r="AD92" i="28"/>
  <c r="L63" i="30" a="1"/>
  <c r="L63" i="30" s="1"/>
  <c r="L58" i="30" a="1"/>
  <c r="L58" i="30" s="1"/>
  <c r="L47" i="34" a="1"/>
  <c r="L47" i="34" s="1"/>
  <c r="L75" i="34" s="1"/>
  <c r="I47" i="20" s="1"/>
  <c r="K47" i="20" s="1"/>
  <c r="AD95" i="28"/>
  <c r="AD85" i="28"/>
  <c r="M60" i="30" a="1"/>
  <c r="M60" i="30" s="1"/>
  <c r="AD87" i="28"/>
  <c r="AD86" i="28"/>
  <c r="L59" i="30" a="1"/>
  <c r="L59" i="30" s="1"/>
  <c r="AD98" i="28"/>
  <c r="L62" i="30" a="1"/>
  <c r="L62" i="30" s="1"/>
  <c r="AD101" i="28"/>
  <c r="AD91" i="28"/>
  <c r="L49" i="34" a="1"/>
  <c r="L49" i="34" s="1"/>
  <c r="L77" i="34" s="1"/>
  <c r="I49" i="20" s="1"/>
  <c r="K49" i="20" s="1"/>
  <c r="L57" i="30" a="1"/>
  <c r="L57" i="30" s="1"/>
  <c r="AD84" i="28"/>
  <c r="AD89" i="28"/>
  <c r="AD83" i="28"/>
  <c r="AE88" i="28" l="1"/>
  <c r="AE93" i="28"/>
  <c r="AE90" i="28"/>
  <c r="AE99" i="28"/>
  <c r="AE89" i="28"/>
  <c r="AE145" i="29"/>
  <c r="AE83" i="28"/>
  <c r="AE91" i="28"/>
  <c r="M44" i="34" a="1"/>
  <c r="M44" i="34" s="1"/>
  <c r="M72" i="34" s="1"/>
  <c r="AE95" i="28"/>
  <c r="AE96" i="28"/>
  <c r="M46" i="34" a="1"/>
  <c r="M46" i="34" s="1"/>
  <c r="M74" i="34" s="1"/>
  <c r="AE100" i="28"/>
  <c r="AE86" i="28"/>
  <c r="AE87" i="28"/>
  <c r="AE85" i="28"/>
  <c r="AE94" i="28"/>
  <c r="M62" i="30" a="1"/>
  <c r="M62" i="30" s="1"/>
  <c r="AE84" i="28"/>
  <c r="M43" i="34" a="1"/>
  <c r="M43" i="34" s="1"/>
  <c r="M71" i="34" s="1"/>
  <c r="AE92" i="28"/>
  <c r="AB29" i="30"/>
  <c r="AB31" i="34"/>
  <c r="AB28" i="30"/>
  <c r="N58" i="30" s="1" a="1"/>
  <c r="N58" i="30" s="1"/>
  <c r="AB32" i="30"/>
  <c r="AB82" i="28"/>
  <c r="AB103" i="28" s="1"/>
  <c r="AB27" i="30"/>
  <c r="AB33" i="34"/>
  <c r="AB30" i="30"/>
  <c r="AB27" i="34"/>
  <c r="AB79" i="29"/>
  <c r="AB80" i="29" s="1"/>
  <c r="AB30" i="34"/>
  <c r="N46" i="34" s="1" a="1"/>
  <c r="N46" i="34" s="1"/>
  <c r="N74" i="34" s="1"/>
  <c r="AB28" i="34"/>
  <c r="AB33" i="30"/>
  <c r="AB29" i="34"/>
  <c r="AB31" i="30"/>
  <c r="AB32" i="34"/>
  <c r="AE101" i="28"/>
  <c r="AE97" i="28"/>
  <c r="AE98" i="28"/>
  <c r="AF91" i="28" l="1"/>
  <c r="AF87" i="28"/>
  <c r="AF92" i="28"/>
  <c r="N43" i="34" a="1"/>
  <c r="N43" i="34" s="1"/>
  <c r="N71" i="34" s="1"/>
  <c r="N57" i="30" a="1"/>
  <c r="N57" i="30" s="1"/>
  <c r="N63" i="30" a="1"/>
  <c r="N63" i="30" s="1"/>
  <c r="AF90" i="28"/>
  <c r="AF98" i="28"/>
  <c r="N61" i="30" a="1"/>
  <c r="N61" i="30" s="1"/>
  <c r="N49" i="34" a="1"/>
  <c r="N49" i="34" s="1"/>
  <c r="N77" i="34" s="1"/>
  <c r="N60" i="30" a="1"/>
  <c r="N60" i="30" s="1"/>
  <c r="AF86" i="28"/>
  <c r="AF100" i="28"/>
  <c r="AF88" i="28"/>
  <c r="N59" i="30" a="1"/>
  <c r="N59" i="30" s="1"/>
  <c r="N47" i="34" a="1"/>
  <c r="N47" i="34" s="1"/>
  <c r="N75" i="34" s="1"/>
  <c r="AF145" i="29"/>
  <c r="N45" i="34" a="1"/>
  <c r="N45" i="34" s="1"/>
  <c r="N73" i="34" s="1"/>
  <c r="AF97" i="28"/>
  <c r="AF84" i="28"/>
  <c r="N62" i="30" a="1"/>
  <c r="N62" i="30" s="1"/>
  <c r="AF83" i="28"/>
  <c r="AF96" i="28"/>
  <c r="AF89" i="28"/>
  <c r="AF94" i="28"/>
  <c r="AF101" i="28"/>
  <c r="N44" i="34" a="1"/>
  <c r="N44" i="34" s="1"/>
  <c r="N72" i="34" s="1"/>
  <c r="AF85" i="28"/>
  <c r="AC29" i="30"/>
  <c r="AC32" i="30"/>
  <c r="AC29" i="34"/>
  <c r="AC28" i="34"/>
  <c r="AC27" i="34"/>
  <c r="AC31" i="30"/>
  <c r="O61" i="30" s="1" a="1"/>
  <c r="O61" i="30" s="1"/>
  <c r="AC30" i="34"/>
  <c r="AC33" i="30"/>
  <c r="AC32" i="34"/>
  <c r="O48" i="34" s="1" a="1"/>
  <c r="O48" i="34" s="1"/>
  <c r="O76" i="34" s="1"/>
  <c r="AC82" i="28"/>
  <c r="AC103" i="28" s="1"/>
  <c r="AC79" i="29"/>
  <c r="AC80" i="29" s="1"/>
  <c r="AC31" i="34"/>
  <c r="AC33" i="34"/>
  <c r="AC30" i="30"/>
  <c r="AC27" i="30"/>
  <c r="AC28" i="30"/>
  <c r="O58" i="30" s="1" a="1"/>
  <c r="O58" i="30" s="1"/>
  <c r="AF95" i="28"/>
  <c r="N48" i="34" a="1"/>
  <c r="N48" i="34" s="1"/>
  <c r="N76" i="34" s="1"/>
  <c r="AF93" i="28"/>
  <c r="AF99" i="28"/>
  <c r="O63" i="30" l="1" a="1"/>
  <c r="O63" i="30" s="1"/>
  <c r="O47" i="34" a="1"/>
  <c r="O47" i="34" s="1"/>
  <c r="O75" i="34" s="1"/>
  <c r="AG94" i="28"/>
  <c r="O57" i="30" a="1"/>
  <c r="O57" i="30" s="1"/>
  <c r="AG92" i="28"/>
  <c r="O44" i="34" a="1"/>
  <c r="O44" i="34" s="1"/>
  <c r="O72" i="34" s="1"/>
  <c r="AG84" i="28"/>
  <c r="AG83" i="28"/>
  <c r="AG90" i="28"/>
  <c r="AG93" i="28"/>
  <c r="O49" i="34" a="1"/>
  <c r="O49" i="34" s="1"/>
  <c r="O77" i="34" s="1"/>
  <c r="O45" i="34" a="1"/>
  <c r="O45" i="34" s="1"/>
  <c r="O73" i="34" s="1"/>
  <c r="AG88" i="28"/>
  <c r="O46" i="34" a="1"/>
  <c r="O46" i="34" s="1"/>
  <c r="O74" i="34" s="1"/>
  <c r="AG99" i="28"/>
  <c r="O62" i="30" a="1"/>
  <c r="O62" i="30" s="1"/>
  <c r="AG85" i="28"/>
  <c r="AG100" i="28"/>
  <c r="AG97" i="28"/>
  <c r="AG145" i="29"/>
  <c r="AG101" i="28"/>
  <c r="AG87" i="28"/>
  <c r="AG89" i="28"/>
  <c r="O59" i="30" a="1"/>
  <c r="O59" i="30" s="1"/>
  <c r="AG86" i="28"/>
  <c r="O60" i="30" a="1"/>
  <c r="O60" i="30" s="1"/>
  <c r="AD28" i="30"/>
  <c r="P58" i="30" s="1" a="1"/>
  <c r="P58" i="30" s="1"/>
  <c r="AD27" i="30"/>
  <c r="P57" i="30" s="1" a="1"/>
  <c r="P57" i="30" s="1"/>
  <c r="AD31" i="30"/>
  <c r="AD30" i="34"/>
  <c r="AD31" i="34"/>
  <c r="P47" i="34" s="1" a="1"/>
  <c r="P47" i="34" s="1"/>
  <c r="P75" i="34" s="1"/>
  <c r="AD33" i="34"/>
  <c r="AD29" i="30"/>
  <c r="AD30" i="30"/>
  <c r="AD82" i="28"/>
  <c r="AD103" i="28" s="1"/>
  <c r="AD79" i="29"/>
  <c r="AD80" i="29" s="1"/>
  <c r="AD33" i="30"/>
  <c r="AD32" i="30"/>
  <c r="P62" i="30" s="1" a="1"/>
  <c r="P62" i="30" s="1"/>
  <c r="AD32" i="34"/>
  <c r="AD29" i="34"/>
  <c r="AD27" i="34"/>
  <c r="AD28" i="34"/>
  <c r="P44" i="34" s="1" a="1"/>
  <c r="P44" i="34" s="1"/>
  <c r="P72" i="34" s="1"/>
  <c r="AG91" i="28"/>
  <c r="AG95" i="28"/>
  <c r="AG98" i="28"/>
  <c r="AG96" i="28"/>
  <c r="O43" i="34" a="1"/>
  <c r="O43" i="34" s="1"/>
  <c r="O71" i="34" s="1"/>
  <c r="AE82" i="28" l="1"/>
  <c r="AE103" i="28" s="1"/>
  <c r="AE32" i="30"/>
  <c r="Q62" i="30" s="1" a="1"/>
  <c r="Q62" i="30" s="1"/>
  <c r="AE30" i="30"/>
  <c r="AE27" i="30"/>
  <c r="Q57" i="30" s="1" a="1"/>
  <c r="Q57" i="30" s="1"/>
  <c r="AE27" i="34"/>
  <c r="Q43" i="34" s="1" a="1"/>
  <c r="Q43" i="34" s="1"/>
  <c r="Q71" i="34" s="1"/>
  <c r="AE28" i="34"/>
  <c r="Q44" i="34" s="1" a="1"/>
  <c r="Q44" i="34" s="1"/>
  <c r="Q72" i="34" s="1"/>
  <c r="AE32" i="34"/>
  <c r="Q48" i="34" s="1" a="1"/>
  <c r="Q48" i="34" s="1"/>
  <c r="Q76" i="34" s="1"/>
  <c r="AE33" i="34"/>
  <c r="Q49" i="34" s="1" a="1"/>
  <c r="Q49" i="34" s="1"/>
  <c r="Q77" i="34" s="1"/>
  <c r="AE30" i="34"/>
  <c r="Q46" i="34" s="1" a="1"/>
  <c r="Q46" i="34" s="1"/>
  <c r="Q74" i="34" s="1"/>
  <c r="AE29" i="34"/>
  <c r="AE31" i="34"/>
  <c r="AE28" i="30"/>
  <c r="AE31" i="30"/>
  <c r="Q61" i="30" s="1" a="1"/>
  <c r="Q61" i="30" s="1"/>
  <c r="AE79" i="29"/>
  <c r="AE80" i="29" s="1"/>
  <c r="AE33" i="30"/>
  <c r="AE29" i="30"/>
  <c r="Q59" i="30" s="1" a="1"/>
  <c r="Q59" i="30" s="1"/>
  <c r="AH84" i="28"/>
  <c r="AH92" i="28"/>
  <c r="AH93" i="28"/>
  <c r="P48" i="34" a="1"/>
  <c r="P48" i="34" s="1"/>
  <c r="P76" i="34" s="1"/>
  <c r="AH145" i="29"/>
  <c r="AH90" i="28"/>
  <c r="AH95" i="28"/>
  <c r="AH98" i="28"/>
  <c r="P46" i="34" a="1"/>
  <c r="P46" i="34" s="1"/>
  <c r="P74" i="34" s="1"/>
  <c r="AH100" i="28"/>
  <c r="P63" i="30" a="1"/>
  <c r="P63" i="30" s="1"/>
  <c r="AH89" i="28"/>
  <c r="P60" i="30" a="1"/>
  <c r="P60" i="30" s="1"/>
  <c r="AH86" i="28"/>
  <c r="AH85" i="28"/>
  <c r="AH99" i="28"/>
  <c r="AH94" i="28"/>
  <c r="P45" i="34" a="1"/>
  <c r="P45" i="34" s="1"/>
  <c r="P73" i="34" s="1"/>
  <c r="AH97" i="28"/>
  <c r="AH87" i="28"/>
  <c r="AH88" i="28"/>
  <c r="P43" i="34" a="1"/>
  <c r="P43" i="34" s="1"/>
  <c r="P71" i="34" s="1"/>
  <c r="P61" i="30" a="1"/>
  <c r="P61" i="30" s="1"/>
  <c r="AH91" i="28"/>
  <c r="P49" i="34" a="1"/>
  <c r="P49" i="34" s="1"/>
  <c r="P77" i="34" s="1"/>
  <c r="AH83" i="28"/>
  <c r="P59" i="30" a="1"/>
  <c r="P59" i="30" s="1"/>
  <c r="AH101" i="28"/>
  <c r="AH96" i="28"/>
  <c r="Q45" i="34" a="1"/>
  <c r="Q45" i="34" s="1"/>
  <c r="Q73" i="34" s="1"/>
  <c r="AI87" i="28" l="1"/>
  <c r="AI89" i="28"/>
  <c r="AI97" i="28"/>
  <c r="AI145" i="29"/>
  <c r="AI90" i="28"/>
  <c r="AI83" i="28"/>
  <c r="AI88" i="28"/>
  <c r="AI94" i="28"/>
  <c r="AI85" i="28"/>
  <c r="AI93" i="28"/>
  <c r="AI95" i="28"/>
  <c r="AI98" i="28"/>
  <c r="Q47" i="34" a="1"/>
  <c r="Q47" i="34" s="1"/>
  <c r="Q75" i="34" s="1"/>
  <c r="Q63" i="30" a="1"/>
  <c r="Q63" i="30" s="1"/>
  <c r="AI84" i="28"/>
  <c r="AI96" i="28"/>
  <c r="AF30" i="34"/>
  <c r="AF28" i="30"/>
  <c r="R58" i="30" s="1" a="1"/>
  <c r="R58" i="30" s="1"/>
  <c r="AF29" i="30"/>
  <c r="AF32" i="34"/>
  <c r="AF28" i="34"/>
  <c r="AF33" i="30"/>
  <c r="AF82" i="28"/>
  <c r="AF103" i="28" s="1"/>
  <c r="AF27" i="30"/>
  <c r="R57" i="30" s="1" a="1"/>
  <c r="R57" i="30" s="1"/>
  <c r="AF33" i="34"/>
  <c r="AF29" i="34"/>
  <c r="AF31" i="30"/>
  <c r="AF30" i="30"/>
  <c r="AF31" i="34"/>
  <c r="AF27" i="34"/>
  <c r="R43" i="34" s="1" a="1"/>
  <c r="R43" i="34" s="1"/>
  <c r="R71" i="34" s="1"/>
  <c r="AF79" i="29"/>
  <c r="AF80" i="29" s="1"/>
  <c r="AF32" i="30"/>
  <c r="AI100" i="28"/>
  <c r="AI99" i="28"/>
  <c r="Q60" i="30" a="1"/>
  <c r="Q60" i="30" s="1"/>
  <c r="AI101" i="28"/>
  <c r="AI86" i="28"/>
  <c r="AI91" i="28"/>
  <c r="AI92" i="28"/>
  <c r="Q58" i="30" a="1"/>
  <c r="Q58" i="30" s="1"/>
  <c r="AJ83" i="28" l="1"/>
  <c r="AJ86" i="28"/>
  <c r="R61" i="30" a="1"/>
  <c r="R61" i="30" s="1"/>
  <c r="R59" i="30" a="1"/>
  <c r="R59" i="30" s="1"/>
  <c r="AG79" i="29"/>
  <c r="AG80" i="29" s="1"/>
  <c r="AG32" i="30"/>
  <c r="S62" i="30" s="1" a="1"/>
  <c r="S62" i="30" s="1"/>
  <c r="AG28" i="34"/>
  <c r="AG27" i="34"/>
  <c r="S43" i="34" s="1" a="1"/>
  <c r="S43" i="34" s="1"/>
  <c r="S71" i="34" s="1"/>
  <c r="AG27" i="30"/>
  <c r="S57" i="30" s="1" a="1"/>
  <c r="S57" i="30" s="1"/>
  <c r="AG32" i="34"/>
  <c r="S48" i="34" s="1" a="1"/>
  <c r="S48" i="34" s="1"/>
  <c r="S76" i="34" s="1"/>
  <c r="AG28" i="30"/>
  <c r="S58" i="30" s="1" a="1"/>
  <c r="S58" i="30" s="1"/>
  <c r="AG82" i="28"/>
  <c r="AG103" i="28" s="1"/>
  <c r="AG30" i="34"/>
  <c r="S46" i="34" s="1" a="1"/>
  <c r="S46" i="34" s="1"/>
  <c r="S74" i="34" s="1"/>
  <c r="AG33" i="34"/>
  <c r="S49" i="34" s="1" a="1"/>
  <c r="S49" i="34" s="1"/>
  <c r="S77" i="34" s="1"/>
  <c r="AG29" i="30"/>
  <c r="AG29" i="34"/>
  <c r="S45" i="34" s="1" a="1"/>
  <c r="S45" i="34" s="1"/>
  <c r="S73" i="34" s="1"/>
  <c r="AG31" i="30"/>
  <c r="AG33" i="30"/>
  <c r="S63" i="30" s="1" a="1"/>
  <c r="S63" i="30" s="1"/>
  <c r="AG30" i="30"/>
  <c r="AG31" i="34"/>
  <c r="S47" i="34" s="1" a="1"/>
  <c r="S47" i="34" s="1"/>
  <c r="S75" i="34" s="1"/>
  <c r="R60" i="30" a="1"/>
  <c r="R60" i="30" s="1"/>
  <c r="AJ98" i="28"/>
  <c r="AJ88" i="28"/>
  <c r="AJ100" i="28"/>
  <c r="AJ91" i="28"/>
  <c r="R44" i="34" a="1"/>
  <c r="R44" i="34" s="1"/>
  <c r="R72" i="34" s="1"/>
  <c r="R49" i="34" a="1"/>
  <c r="R49" i="34" s="1"/>
  <c r="R77" i="34" s="1"/>
  <c r="R46" i="34" a="1"/>
  <c r="R46" i="34" s="1"/>
  <c r="R74" i="34" s="1"/>
  <c r="AJ95" i="28"/>
  <c r="AJ92" i="28"/>
  <c r="AJ84" i="28"/>
  <c r="AJ96" i="28"/>
  <c r="R62" i="30" a="1"/>
  <c r="R62" i="30" s="1"/>
  <c r="AJ90" i="28"/>
  <c r="AJ89" i="28"/>
  <c r="R45" i="34" a="1"/>
  <c r="R45" i="34" s="1"/>
  <c r="R73" i="34" s="1"/>
  <c r="AJ101" i="28"/>
  <c r="AJ99" i="28"/>
  <c r="AJ87" i="28"/>
  <c r="AJ93" i="28"/>
  <c r="AJ97" i="28"/>
  <c r="R48" i="34" a="1"/>
  <c r="R48" i="34" s="1"/>
  <c r="R76" i="34" s="1"/>
  <c r="R63" i="30" a="1"/>
  <c r="R63" i="30" s="1"/>
  <c r="AJ145" i="29"/>
  <c r="R47" i="34" a="1"/>
  <c r="R47" i="34" s="1"/>
  <c r="R75" i="34" s="1"/>
  <c r="AJ94" i="28"/>
  <c r="AJ85" i="28"/>
  <c r="AK91" i="28" l="1"/>
  <c r="S59" i="30" a="1"/>
  <c r="S59" i="30" s="1"/>
  <c r="AK83" i="28"/>
  <c r="AK93" i="28"/>
  <c r="AK101" i="28"/>
  <c r="AK88" i="28"/>
  <c r="AK100" i="28"/>
  <c r="AK95" i="28"/>
  <c r="AH29" i="30"/>
  <c r="AH30" i="30"/>
  <c r="AH32" i="34"/>
  <c r="AH33" i="30"/>
  <c r="T63" i="30" s="1" a="1"/>
  <c r="T63" i="30" s="1"/>
  <c r="AH33" i="34"/>
  <c r="AH31" i="30"/>
  <c r="T61" i="30" s="1" a="1"/>
  <c r="T61" i="30" s="1"/>
  <c r="AH28" i="30"/>
  <c r="AH27" i="34"/>
  <c r="AH29" i="34"/>
  <c r="AH30" i="34"/>
  <c r="AH79" i="29"/>
  <c r="AH80" i="29" s="1"/>
  <c r="AH31" i="34"/>
  <c r="AH28" i="34"/>
  <c r="T44" i="34" s="1" a="1"/>
  <c r="T44" i="34" s="1"/>
  <c r="T72" i="34" s="1"/>
  <c r="AH27" i="30"/>
  <c r="AH32" i="30"/>
  <c r="AH82" i="28"/>
  <c r="AH103" i="28" s="1"/>
  <c r="AK90" i="28"/>
  <c r="S44" i="34" a="1"/>
  <c r="S44" i="34" s="1"/>
  <c r="S72" i="34" s="1"/>
  <c r="AK99" i="28"/>
  <c r="AK89" i="28"/>
  <c r="AK98" i="28"/>
  <c r="AK145" i="29"/>
  <c r="AK92" i="28"/>
  <c r="AK84" i="28"/>
  <c r="AK85" i="28"/>
  <c r="S60" i="30" a="1"/>
  <c r="S60" i="30" s="1"/>
  <c r="AK96" i="28"/>
  <c r="AK86" i="28"/>
  <c r="AK97" i="28"/>
  <c r="AK87" i="28"/>
  <c r="AK94" i="28"/>
  <c r="S61" i="30" a="1"/>
  <c r="S61" i="30" s="1"/>
  <c r="T60" i="30" l="1" a="1"/>
  <c r="T60" i="30" s="1"/>
  <c r="AL87" i="28"/>
  <c r="AL99" i="28"/>
  <c r="T45" i="34" a="1"/>
  <c r="T45" i="34" s="1"/>
  <c r="T73" i="34" s="1"/>
  <c r="T43" i="34" a="1"/>
  <c r="T43" i="34" s="1"/>
  <c r="T71" i="34" s="1"/>
  <c r="T62" i="30" a="1"/>
  <c r="T62" i="30" s="1"/>
  <c r="T58" i="30" a="1"/>
  <c r="T58" i="30" s="1"/>
  <c r="AL100" i="28"/>
  <c r="T46" i="34" a="1"/>
  <c r="T46" i="34" s="1"/>
  <c r="T74" i="34" s="1"/>
  <c r="AL96" i="28"/>
  <c r="AL97" i="28"/>
  <c r="AL93" i="28"/>
  <c r="T57" i="30" a="1"/>
  <c r="T57" i="30" s="1"/>
  <c r="AL83" i="28"/>
  <c r="AL91" i="28"/>
  <c r="AL92" i="28"/>
  <c r="AL94" i="28"/>
  <c r="AL95" i="28"/>
  <c r="T49" i="34" a="1"/>
  <c r="T49" i="34" s="1"/>
  <c r="T77" i="34" s="1"/>
  <c r="AL86" i="28"/>
  <c r="AL85" i="28"/>
  <c r="AL84" i="28"/>
  <c r="AL89" i="28"/>
  <c r="AL90" i="28"/>
  <c r="AL98" i="28"/>
  <c r="T47" i="34" a="1"/>
  <c r="T47" i="34" s="1"/>
  <c r="T75" i="34" s="1"/>
  <c r="AL88" i="28"/>
  <c r="AL145" i="29"/>
  <c r="AL101" i="28"/>
  <c r="T48" i="34" a="1"/>
  <c r="T48" i="34" s="1"/>
  <c r="T76" i="34" s="1"/>
  <c r="AI33" i="34"/>
  <c r="AI33" i="30"/>
  <c r="AI28" i="30"/>
  <c r="U58" i="30" s="1" a="1"/>
  <c r="U58" i="30" s="1"/>
  <c r="AI30" i="30"/>
  <c r="AI31" i="34"/>
  <c r="AI82" i="28"/>
  <c r="AI103" i="28" s="1"/>
  <c r="AI27" i="30"/>
  <c r="AI29" i="30"/>
  <c r="AI79" i="29"/>
  <c r="AI80" i="29" s="1"/>
  <c r="AI27" i="34"/>
  <c r="AI32" i="34"/>
  <c r="AI31" i="30"/>
  <c r="AI30" i="34"/>
  <c r="AI28" i="34"/>
  <c r="AI29" i="34"/>
  <c r="AI32" i="30"/>
  <c r="T59" i="30" a="1"/>
  <c r="T59" i="30" s="1"/>
  <c r="U43" i="34" l="1" a="1"/>
  <c r="U43" i="34" s="1"/>
  <c r="U71" i="34" s="1"/>
  <c r="AM88" i="28"/>
  <c r="AM86" i="28"/>
  <c r="AM91" i="28"/>
  <c r="AM97" i="28"/>
  <c r="AM96" i="28"/>
  <c r="AM101" i="28"/>
  <c r="AM145" i="29"/>
  <c r="AM99" i="28"/>
  <c r="AM94" i="28"/>
  <c r="U44" i="34" a="1"/>
  <c r="U44" i="34" s="1"/>
  <c r="U72" i="34" s="1"/>
  <c r="AM84" i="28"/>
  <c r="AM83" i="28"/>
  <c r="U57" i="30" a="1"/>
  <c r="U57" i="30" s="1"/>
  <c r="AM93" i="28"/>
  <c r="U63" i="30" a="1"/>
  <c r="U63" i="30" s="1"/>
  <c r="AM85" i="28"/>
  <c r="AM100" i="28"/>
  <c r="AJ33" i="30"/>
  <c r="AJ30" i="30"/>
  <c r="V60" i="30" s="1" a="1"/>
  <c r="V60" i="30" s="1"/>
  <c r="AJ29" i="34"/>
  <c r="V45" i="34" s="1" a="1"/>
  <c r="V45" i="34" s="1"/>
  <c r="V73" i="34" s="1"/>
  <c r="AJ32" i="34"/>
  <c r="AJ30" i="34"/>
  <c r="AJ28" i="34"/>
  <c r="V44" i="34" s="1" a="1"/>
  <c r="V44" i="34" s="1"/>
  <c r="V72" i="34" s="1"/>
  <c r="AJ28" i="30"/>
  <c r="AJ32" i="30"/>
  <c r="V62" i="30" s="1" a="1"/>
  <c r="V62" i="30" s="1"/>
  <c r="AJ27" i="34"/>
  <c r="AJ33" i="34"/>
  <c r="V49" i="34" s="1" a="1"/>
  <c r="V49" i="34" s="1"/>
  <c r="V77" i="34" s="1"/>
  <c r="AJ79" i="29"/>
  <c r="AJ80" i="29" s="1"/>
  <c r="AJ31" i="34"/>
  <c r="AJ82" i="28"/>
  <c r="AJ103" i="28" s="1"/>
  <c r="AJ29" i="30"/>
  <c r="AJ27" i="30"/>
  <c r="AJ31" i="30"/>
  <c r="V61" i="30" s="1" a="1"/>
  <c r="V61" i="30" s="1"/>
  <c r="U62" i="30" a="1"/>
  <c r="U62" i="30" s="1"/>
  <c r="AM89" i="28"/>
  <c r="U59" i="30" a="1"/>
  <c r="U59" i="30" s="1"/>
  <c r="U61" i="30" a="1"/>
  <c r="U61" i="30" s="1"/>
  <c r="AM98" i="28"/>
  <c r="AM87" i="28"/>
  <c r="U49" i="34" a="1"/>
  <c r="U49" i="34" s="1"/>
  <c r="U77" i="34" s="1"/>
  <c r="U45" i="34" a="1"/>
  <c r="U45" i="34" s="1"/>
  <c r="U73" i="34" s="1"/>
  <c r="U48" i="34" a="1"/>
  <c r="U48" i="34" s="1"/>
  <c r="U76" i="34" s="1"/>
  <c r="AM90" i="28"/>
  <c r="U47" i="34" a="1"/>
  <c r="U47" i="34" s="1"/>
  <c r="U75" i="34" s="1"/>
  <c r="AM95" i="28"/>
  <c r="U46" i="34" a="1"/>
  <c r="U46" i="34" s="1"/>
  <c r="U74" i="34" s="1"/>
  <c r="AM92" i="28"/>
  <c r="U60" i="30" a="1"/>
  <c r="U60" i="30" s="1"/>
  <c r="AN96" i="28" l="1"/>
  <c r="AN88" i="28"/>
  <c r="AN91" i="28"/>
  <c r="AN94" i="28"/>
  <c r="AN93" i="28"/>
  <c r="AN84" i="28"/>
  <c r="V43" i="34" a="1"/>
  <c r="V43" i="34" s="1"/>
  <c r="V71" i="34" s="1"/>
  <c r="AN98" i="28"/>
  <c r="V59" i="30" a="1"/>
  <c r="V59" i="30" s="1"/>
  <c r="V58" i="30" a="1"/>
  <c r="V58" i="30" s="1"/>
  <c r="V48" i="34" a="1"/>
  <c r="V48" i="34" s="1"/>
  <c r="V76" i="34" s="1"/>
  <c r="AN89" i="28"/>
  <c r="V63" i="30" a="1"/>
  <c r="V63" i="30" s="1"/>
  <c r="V57" i="30" a="1"/>
  <c r="V57" i="30" s="1"/>
  <c r="AN85" i="28"/>
  <c r="AN83" i="28"/>
  <c r="AN90" i="28"/>
  <c r="AN100" i="28"/>
  <c r="V47" i="34" a="1"/>
  <c r="V47" i="34" s="1"/>
  <c r="V75" i="34" s="1"/>
  <c r="AN97" i="28"/>
  <c r="AN86" i="28"/>
  <c r="AN87" i="28"/>
  <c r="AN92" i="28"/>
  <c r="AK33" i="34"/>
  <c r="AK27" i="34"/>
  <c r="AK82" i="28"/>
  <c r="AK103" i="28" s="1"/>
  <c r="AK31" i="30"/>
  <c r="AK29" i="34"/>
  <c r="AK32" i="30"/>
  <c r="W62" i="30" s="1" a="1"/>
  <c r="W62" i="30" s="1"/>
  <c r="AK29" i="30"/>
  <c r="AK33" i="30"/>
  <c r="AK27" i="30"/>
  <c r="AK28" i="34"/>
  <c r="W44" i="34" s="1" a="1"/>
  <c r="W44" i="34" s="1"/>
  <c r="W72" i="34" s="1"/>
  <c r="AK31" i="34"/>
  <c r="AK79" i="29"/>
  <c r="AK80" i="29" s="1"/>
  <c r="AK32" i="34"/>
  <c r="W48" i="34" s="1" a="1"/>
  <c r="W48" i="34" s="1"/>
  <c r="W76" i="34" s="1"/>
  <c r="AK28" i="30"/>
  <c r="W58" i="30" s="1" a="1"/>
  <c r="W58" i="30" s="1"/>
  <c r="AK30" i="30"/>
  <c r="AK30" i="34"/>
  <c r="AN95" i="28"/>
  <c r="AN99" i="28"/>
  <c r="AN145" i="29"/>
  <c r="AN101" i="28"/>
  <c r="V46" i="34" a="1"/>
  <c r="V46" i="34" s="1"/>
  <c r="V74" i="34" s="1"/>
  <c r="AO85" i="28" l="1"/>
  <c r="W60" i="30" a="1"/>
  <c r="W60" i="30" s="1"/>
  <c r="AO96" i="28"/>
  <c r="W59" i="30" a="1"/>
  <c r="W59" i="30" s="1"/>
  <c r="AO94" i="28"/>
  <c r="AO83" i="28"/>
  <c r="W43" i="34" a="1"/>
  <c r="W43" i="34" s="1"/>
  <c r="W71" i="34" s="1"/>
  <c r="AO92" i="28"/>
  <c r="AO95" i="28"/>
  <c r="AO93" i="28"/>
  <c r="AL82" i="28"/>
  <c r="AL103" i="28" s="1"/>
  <c r="AL29" i="30"/>
  <c r="AL28" i="30"/>
  <c r="AL29" i="34"/>
  <c r="X45" i="34" s="1" a="1"/>
  <c r="X45" i="34" s="1"/>
  <c r="X73" i="34" s="1"/>
  <c r="AL27" i="30"/>
  <c r="X57" i="30" s="1" a="1"/>
  <c r="X57" i="30" s="1"/>
  <c r="AL27" i="34"/>
  <c r="AL31" i="30"/>
  <c r="AL30" i="30"/>
  <c r="X60" i="30" s="1" a="1"/>
  <c r="X60" i="30" s="1"/>
  <c r="AL32" i="30"/>
  <c r="AL33" i="34"/>
  <c r="X49" i="34" s="1" a="1"/>
  <c r="X49" i="34" s="1"/>
  <c r="X77" i="34" s="1"/>
  <c r="AL79" i="29"/>
  <c r="AL80" i="29" s="1"/>
  <c r="AL30" i="34"/>
  <c r="AL32" i="34"/>
  <c r="X48" i="34" s="1" a="1"/>
  <c r="X48" i="34" s="1"/>
  <c r="X76" i="34" s="1"/>
  <c r="AL28" i="34"/>
  <c r="X44" i="34" s="1" a="1"/>
  <c r="X44" i="34" s="1"/>
  <c r="X72" i="34" s="1"/>
  <c r="AL33" i="30"/>
  <c r="AL31" i="34"/>
  <c r="X47" i="34" s="1" a="1"/>
  <c r="X47" i="34" s="1"/>
  <c r="X75" i="34" s="1"/>
  <c r="W46" i="34" a="1"/>
  <c r="W46" i="34" s="1"/>
  <c r="W74" i="34" s="1"/>
  <c r="AO100" i="28"/>
  <c r="W45" i="34" a="1"/>
  <c r="W45" i="34" s="1"/>
  <c r="W73" i="34" s="1"/>
  <c r="AO87" i="28"/>
  <c r="AO88" i="28"/>
  <c r="AO101" i="28"/>
  <c r="W63" i="30" a="1"/>
  <c r="W63" i="30" s="1"/>
  <c r="AO86" i="28"/>
  <c r="AO89" i="28"/>
  <c r="AO97" i="28"/>
  <c r="W61" i="30" a="1"/>
  <c r="W61" i="30" s="1"/>
  <c r="AO145" i="29"/>
  <c r="AO84" i="28"/>
  <c r="W57" i="30" a="1"/>
  <c r="W57" i="30" s="1"/>
  <c r="AO99" i="28"/>
  <c r="W47" i="34" a="1"/>
  <c r="W47" i="34" s="1"/>
  <c r="W75" i="34" s="1"/>
  <c r="AO90" i="28"/>
  <c r="AO91" i="28"/>
  <c r="W49" i="34" a="1"/>
  <c r="W49" i="34" s="1"/>
  <c r="W77" i="34" s="1"/>
  <c r="AO98" i="28"/>
  <c r="AP87" i="28" l="1"/>
  <c r="AP89" i="28"/>
  <c r="AP92" i="28"/>
  <c r="X43" i="34" a="1"/>
  <c r="X43" i="34" s="1"/>
  <c r="X71" i="34" s="1"/>
  <c r="AP94" i="28"/>
  <c r="AP86" i="28"/>
  <c r="AP99" i="28"/>
  <c r="AP101" i="28"/>
  <c r="X63" i="30" a="1"/>
  <c r="X63" i="30" s="1"/>
  <c r="AP98" i="28"/>
  <c r="AP85" i="28"/>
  <c r="AP145" i="29"/>
  <c r="X61" i="30" a="1"/>
  <c r="X61" i="30" s="1"/>
  <c r="AP91" i="28"/>
  <c r="AM31" i="34"/>
  <c r="AM33" i="34"/>
  <c r="AM79" i="29"/>
  <c r="AM80" i="29" s="1"/>
  <c r="AM30" i="34"/>
  <c r="AM30" i="30"/>
  <c r="Y60" i="30" s="1" a="1"/>
  <c r="Y60" i="30" s="1"/>
  <c r="AM27" i="34"/>
  <c r="AM33" i="30"/>
  <c r="AM32" i="34"/>
  <c r="Y48" i="34" s="1" a="1"/>
  <c r="Y48" i="34" s="1"/>
  <c r="Y76" i="34" s="1"/>
  <c r="AM32" i="30"/>
  <c r="AM27" i="30"/>
  <c r="AM82" i="28"/>
  <c r="AM103" i="28" s="1"/>
  <c r="AM29" i="34"/>
  <c r="AM28" i="34"/>
  <c r="AM29" i="30"/>
  <c r="AM31" i="30"/>
  <c r="AM28" i="30"/>
  <c r="Y58" i="30" s="1" a="1"/>
  <c r="Y58" i="30" s="1"/>
  <c r="X46" i="34" a="1"/>
  <c r="X46" i="34" s="1"/>
  <c r="X74" i="34" s="1"/>
  <c r="X58" i="30" a="1"/>
  <c r="X58" i="30" s="1"/>
  <c r="X59" i="30" a="1"/>
  <c r="X59" i="30" s="1"/>
  <c r="AP93" i="28"/>
  <c r="AP83" i="28"/>
  <c r="AP100" i="28"/>
  <c r="AP95" i="28"/>
  <c r="AP97" i="28"/>
  <c r="AP96" i="28"/>
  <c r="AP90" i="28"/>
  <c r="AP84" i="28"/>
  <c r="AP88" i="28"/>
  <c r="X62" i="30" a="1"/>
  <c r="X62" i="30" s="1"/>
  <c r="AQ86" i="28" l="1"/>
  <c r="AQ83" i="28"/>
  <c r="Y47" i="34" a="1"/>
  <c r="Y47" i="34" s="1"/>
  <c r="Y75" i="34" s="1"/>
  <c r="Y45" i="34" a="1"/>
  <c r="Y45" i="34" s="1"/>
  <c r="Y73" i="34" s="1"/>
  <c r="Y63" i="30" a="1"/>
  <c r="Y63" i="30" s="1"/>
  <c r="AQ101" i="28"/>
  <c r="Y62" i="30" a="1"/>
  <c r="Y62" i="30" s="1"/>
  <c r="AQ90" i="28"/>
  <c r="AQ85" i="28"/>
  <c r="Y61" i="30" a="1"/>
  <c r="Y61" i="30" s="1"/>
  <c r="AQ96" i="28"/>
  <c r="Y49" i="34" a="1"/>
  <c r="Y49" i="34" s="1"/>
  <c r="Y77" i="34" s="1"/>
  <c r="AQ99" i="28"/>
  <c r="AQ100" i="28"/>
  <c r="AN29" i="34"/>
  <c r="Z45" i="34" s="1" a="1"/>
  <c r="Z45" i="34" s="1"/>
  <c r="Z73" i="34" s="1"/>
  <c r="AN33" i="34"/>
  <c r="Z49" i="34" s="1" a="1"/>
  <c r="Z49" i="34" s="1"/>
  <c r="Z77" i="34" s="1"/>
  <c r="AN32" i="34"/>
  <c r="AN82" i="28"/>
  <c r="AN103" i="28" s="1"/>
  <c r="AN28" i="34"/>
  <c r="Z44" i="34" s="1" a="1"/>
  <c r="Z44" i="34" s="1"/>
  <c r="Z72" i="34" s="1"/>
  <c r="AN30" i="34"/>
  <c r="AN29" i="30"/>
  <c r="AN31" i="34"/>
  <c r="Z47" i="34" s="1" a="1"/>
  <c r="Z47" i="34" s="1"/>
  <c r="Z75" i="34" s="1"/>
  <c r="AN31" i="30"/>
  <c r="Z61" i="30" s="1" a="1"/>
  <c r="Z61" i="30" s="1"/>
  <c r="AN33" i="30"/>
  <c r="AN27" i="34"/>
  <c r="AN32" i="30"/>
  <c r="AN79" i="29"/>
  <c r="AN80" i="29" s="1"/>
  <c r="AN30" i="30"/>
  <c r="AN28" i="30"/>
  <c r="Z58" i="30" s="1" a="1"/>
  <c r="Z58" i="30" s="1"/>
  <c r="AN27" i="30"/>
  <c r="Z57" i="30" s="1" a="1"/>
  <c r="Z57" i="30" s="1"/>
  <c r="Y59" i="30" a="1"/>
  <c r="Y59" i="30" s="1"/>
  <c r="Y43" i="34" a="1"/>
  <c r="Y43" i="34" s="1"/>
  <c r="Y71" i="34" s="1"/>
  <c r="Y57" i="30" a="1"/>
  <c r="Y57" i="30" s="1"/>
  <c r="AQ87" i="28"/>
  <c r="AQ95" i="28"/>
  <c r="AQ93" i="28"/>
  <c r="AQ94" i="28"/>
  <c r="Y44" i="34" a="1"/>
  <c r="Y44" i="34" s="1"/>
  <c r="Y72" i="34" s="1"/>
  <c r="AQ145" i="29"/>
  <c r="AQ88" i="28"/>
  <c r="AQ91" i="28"/>
  <c r="Y46" i="34" a="1"/>
  <c r="Y46" i="34" s="1"/>
  <c r="Y74" i="34" s="1"/>
  <c r="AQ98" i="28"/>
  <c r="AQ92" i="28"/>
  <c r="AQ84" i="28"/>
  <c r="AQ97" i="28"/>
  <c r="AQ89" i="28"/>
  <c r="AR95" i="28" l="1"/>
  <c r="AR91" i="28"/>
  <c r="AR145" i="29"/>
  <c r="AR93" i="28"/>
  <c r="AR83" i="28"/>
  <c r="Z63" i="30" a="1"/>
  <c r="Z63" i="30" s="1"/>
  <c r="AR100" i="28"/>
  <c r="AR85" i="28"/>
  <c r="Z48" i="34" a="1"/>
  <c r="Z48" i="34" s="1"/>
  <c r="Z76" i="34" s="1"/>
  <c r="AR89" i="28"/>
  <c r="AR87" i="28"/>
  <c r="AR94" i="28"/>
  <c r="Z59" i="30" a="1"/>
  <c r="Z59" i="30" s="1"/>
  <c r="AO82" i="28"/>
  <c r="AO103" i="28" s="1"/>
  <c r="AO29" i="30"/>
  <c r="AO32" i="34"/>
  <c r="AA48" i="34" s="1" a="1"/>
  <c r="AA48" i="34" s="1"/>
  <c r="AA76" i="34" s="1"/>
  <c r="AO30" i="34"/>
  <c r="AA46" i="34" s="1" a="1"/>
  <c r="AA46" i="34" s="1"/>
  <c r="AA74" i="34" s="1"/>
  <c r="AO28" i="34"/>
  <c r="AO29" i="34"/>
  <c r="AO33" i="30"/>
  <c r="AO27" i="30"/>
  <c r="AA57" i="30" s="1" a="1"/>
  <c r="AA57" i="30" s="1"/>
  <c r="AO31" i="30"/>
  <c r="AO31" i="34"/>
  <c r="AA47" i="34" s="1" a="1"/>
  <c r="AA47" i="34" s="1"/>
  <c r="AA75" i="34" s="1"/>
  <c r="AO28" i="30"/>
  <c r="AA58" i="30" s="1" a="1"/>
  <c r="AA58" i="30" s="1"/>
  <c r="AO30" i="30"/>
  <c r="AA60" i="30" s="1" a="1"/>
  <c r="AA60" i="30" s="1"/>
  <c r="AO79" i="29"/>
  <c r="AO80" i="29" s="1"/>
  <c r="AO27" i="34"/>
  <c r="AO33" i="34"/>
  <c r="AA49" i="34" s="1" a="1"/>
  <c r="AA49" i="34" s="1"/>
  <c r="AA77" i="34" s="1"/>
  <c r="AO32" i="30"/>
  <c r="AR99" i="28"/>
  <c r="Z60" i="30" a="1"/>
  <c r="Z60" i="30" s="1"/>
  <c r="Z46" i="34" a="1"/>
  <c r="Z46" i="34" s="1"/>
  <c r="Z74" i="34" s="1"/>
  <c r="AR101" i="28"/>
  <c r="AR97" i="28"/>
  <c r="Z43" i="34" a="1"/>
  <c r="Z43" i="34" s="1"/>
  <c r="Z71" i="34" s="1"/>
  <c r="AR86" i="28"/>
  <c r="AR88" i="28"/>
  <c r="AR98" i="28"/>
  <c r="AR96" i="28"/>
  <c r="AR84" i="28"/>
  <c r="AR92" i="28"/>
  <c r="Z62" i="30" a="1"/>
  <c r="Z62" i="30" s="1"/>
  <c r="AR90" i="28"/>
  <c r="AS96" i="28" l="1"/>
  <c r="AS97" i="28"/>
  <c r="AA63" i="30" a="1"/>
  <c r="AA63" i="30" s="1"/>
  <c r="AS101" i="28"/>
  <c r="AS86" i="28"/>
  <c r="AA43" i="34" a="1"/>
  <c r="AA43" i="34" s="1"/>
  <c r="AA71" i="34" s="1"/>
  <c r="AP79" i="29"/>
  <c r="AP80" i="29" s="1"/>
  <c r="AP32" i="34"/>
  <c r="AP30" i="34"/>
  <c r="AP82" i="28"/>
  <c r="AP103" i="28" s="1"/>
  <c r="AP28" i="30"/>
  <c r="AB58" i="30" s="1" a="1"/>
  <c r="AB58" i="30" s="1"/>
  <c r="AP29" i="34"/>
  <c r="AB45" i="34" s="1" a="1"/>
  <c r="AB45" i="34" s="1"/>
  <c r="AB73" i="34" s="1"/>
  <c r="AP31" i="34"/>
  <c r="AP27" i="34"/>
  <c r="AB43" i="34" s="1" a="1"/>
  <c r="AB43" i="34" s="1"/>
  <c r="AB71" i="34" s="1"/>
  <c r="AP27" i="30"/>
  <c r="AB57" i="30" s="1" a="1"/>
  <c r="AB57" i="30" s="1"/>
  <c r="AP32" i="30"/>
  <c r="AP33" i="30"/>
  <c r="AB63" i="30" s="1" a="1"/>
  <c r="AB63" i="30" s="1"/>
  <c r="AP31" i="30"/>
  <c r="AB61" i="30" s="1" a="1"/>
  <c r="AB61" i="30" s="1"/>
  <c r="AP28" i="34"/>
  <c r="AB44" i="34" s="1" a="1"/>
  <c r="AB44" i="34" s="1"/>
  <c r="AB72" i="34" s="1"/>
  <c r="AP29" i="30"/>
  <c r="AP33" i="34"/>
  <c r="AP30" i="30"/>
  <c r="AB60" i="30" s="1" a="1"/>
  <c r="AB60" i="30" s="1"/>
  <c r="AS84" i="28"/>
  <c r="AA45" i="34" a="1"/>
  <c r="AA45" i="34" s="1"/>
  <c r="AA73" i="34" s="1"/>
  <c r="AS83" i="28"/>
  <c r="AA44" i="34" a="1"/>
  <c r="AA44" i="34" s="1"/>
  <c r="AA72" i="34" s="1"/>
  <c r="AS100" i="28"/>
  <c r="AS85" i="28"/>
  <c r="AS145" i="29"/>
  <c r="AS95" i="28"/>
  <c r="AA61" i="30" a="1"/>
  <c r="AA61" i="30" s="1"/>
  <c r="AS87" i="28"/>
  <c r="AS92" i="28"/>
  <c r="AS90" i="28"/>
  <c r="AS93" i="28"/>
  <c r="AA62" i="30" a="1"/>
  <c r="AA62" i="30" s="1"/>
  <c r="AS91" i="28"/>
  <c r="AS88" i="28"/>
  <c r="AS98" i="28"/>
  <c r="AS99" i="28"/>
  <c r="AA59" i="30" a="1"/>
  <c r="AA59" i="30" s="1"/>
  <c r="AS94" i="28"/>
  <c r="AS89" i="28"/>
  <c r="AT90" i="28" l="1"/>
  <c r="AQ32" i="30"/>
  <c r="AC62" i="30" s="1" a="1"/>
  <c r="AC62" i="30" s="1"/>
  <c r="AQ29" i="34"/>
  <c r="AQ79" i="29"/>
  <c r="AQ80" i="29" s="1"/>
  <c r="AQ30" i="30"/>
  <c r="AQ28" i="30"/>
  <c r="AQ32" i="34"/>
  <c r="AC48" i="34" s="1" a="1"/>
  <c r="AC48" i="34" s="1"/>
  <c r="AC76" i="34" s="1"/>
  <c r="AQ27" i="30"/>
  <c r="AQ27" i="34"/>
  <c r="AC43" i="34" s="1" a="1"/>
  <c r="AC43" i="34" s="1"/>
  <c r="AC71" i="34" s="1"/>
  <c r="AQ29" i="30"/>
  <c r="AQ33" i="34"/>
  <c r="AQ31" i="30"/>
  <c r="AQ31" i="34"/>
  <c r="AQ28" i="34"/>
  <c r="AQ33" i="30"/>
  <c r="AC63" i="30" s="1" a="1"/>
  <c r="AC63" i="30" s="1"/>
  <c r="AQ82" i="28"/>
  <c r="AQ103" i="28" s="1"/>
  <c r="AQ30" i="34"/>
  <c r="AT101" i="28"/>
  <c r="AT97" i="28"/>
  <c r="AT94" i="28"/>
  <c r="AT89" i="28"/>
  <c r="AT96" i="28"/>
  <c r="AB49" i="34" a="1"/>
  <c r="AB49" i="34" s="1"/>
  <c r="AB77" i="34" s="1"/>
  <c r="AB47" i="34" a="1"/>
  <c r="AB47" i="34" s="1"/>
  <c r="AB75" i="34" s="1"/>
  <c r="AT100" i="28"/>
  <c r="AT99" i="28"/>
  <c r="AT98" i="28"/>
  <c r="AB59" i="30" a="1"/>
  <c r="AB59" i="30" s="1"/>
  <c r="AB62" i="30" a="1"/>
  <c r="AB62" i="30" s="1"/>
  <c r="AT86" i="28"/>
  <c r="AT85" i="28"/>
  <c r="AT92" i="28"/>
  <c r="AT95" i="28"/>
  <c r="AT93" i="28"/>
  <c r="AB48" i="34" a="1"/>
  <c r="AB48" i="34" s="1"/>
  <c r="AB76" i="34" s="1"/>
  <c r="AT84" i="28"/>
  <c r="AT83" i="28"/>
  <c r="AT87" i="28"/>
  <c r="AT145" i="29"/>
  <c r="AT91" i="28"/>
  <c r="AT88" i="28"/>
  <c r="AB46" i="34" a="1"/>
  <c r="AB46" i="34" s="1"/>
  <c r="AB74" i="34" s="1"/>
  <c r="AU93" i="28" l="1"/>
  <c r="AU86" i="28"/>
  <c r="AU97" i="28"/>
  <c r="AC59" i="30" a="1"/>
  <c r="AC59" i="30" s="1"/>
  <c r="AU90" i="28"/>
  <c r="AC46" i="34" a="1"/>
  <c r="AC46" i="34" s="1"/>
  <c r="AC74" i="34" s="1"/>
  <c r="AC57" i="30" a="1"/>
  <c r="AC57" i="30" s="1"/>
  <c r="AU89" i="28"/>
  <c r="AU87" i="28"/>
  <c r="AU98" i="28"/>
  <c r="AU83" i="28"/>
  <c r="AC45" i="34" a="1"/>
  <c r="AC45" i="34" s="1"/>
  <c r="AC73" i="34" s="1"/>
  <c r="AU95" i="28"/>
  <c r="AU92" i="28"/>
  <c r="AU96" i="28"/>
  <c r="AR82" i="28"/>
  <c r="AR103" i="28" s="1"/>
  <c r="AR30" i="30"/>
  <c r="AR29" i="34"/>
  <c r="AR29" i="30"/>
  <c r="AR28" i="34"/>
  <c r="AD44" i="34" s="1" a="1"/>
  <c r="AD44" i="34" s="1"/>
  <c r="AD72" i="34" s="1"/>
  <c r="AR79" i="29"/>
  <c r="AR80" i="29" s="1"/>
  <c r="AR33" i="30"/>
  <c r="AR27" i="30"/>
  <c r="AR27" i="34"/>
  <c r="AD43" i="34" s="1" a="1"/>
  <c r="AD43" i="34" s="1"/>
  <c r="AD71" i="34" s="1"/>
  <c r="AR31" i="34"/>
  <c r="AR32" i="34"/>
  <c r="AR32" i="30"/>
  <c r="AR33" i="34"/>
  <c r="AD49" i="34" s="1" a="1"/>
  <c r="AD49" i="34" s="1"/>
  <c r="AD77" i="34" s="1"/>
  <c r="AR30" i="34"/>
  <c r="AD46" i="34" s="1" a="1"/>
  <c r="AD46" i="34" s="1"/>
  <c r="AD74" i="34" s="1"/>
  <c r="AR31" i="30"/>
  <c r="AD61" i="30" s="1" a="1"/>
  <c r="AD61" i="30" s="1"/>
  <c r="AR28" i="30"/>
  <c r="AD58" i="30" s="1" a="1"/>
  <c r="AD58" i="30" s="1"/>
  <c r="AC44" i="34" a="1"/>
  <c r="AC44" i="34" s="1"/>
  <c r="AC72" i="34" s="1"/>
  <c r="AC58" i="30" a="1"/>
  <c r="AC58" i="30" s="1"/>
  <c r="AC49" i="34" a="1"/>
  <c r="AC49" i="34" s="1"/>
  <c r="AC77" i="34" s="1"/>
  <c r="AU85" i="28"/>
  <c r="AU145" i="29"/>
  <c r="AU101" i="28"/>
  <c r="AU100" i="28"/>
  <c r="AC47" i="34" a="1"/>
  <c r="AC47" i="34" s="1"/>
  <c r="AC75" i="34" s="1"/>
  <c r="AC60" i="30" a="1"/>
  <c r="AC60" i="30" s="1"/>
  <c r="AU91" i="28"/>
  <c r="AU84" i="28"/>
  <c r="AU88" i="28"/>
  <c r="AU99" i="28"/>
  <c r="AU94" i="28"/>
  <c r="AC61" i="30" a="1"/>
  <c r="AC61" i="30" s="1"/>
  <c r="AV90" i="28" l="1"/>
  <c r="AV84" i="28"/>
  <c r="AV87" i="28"/>
  <c r="AV93" i="28"/>
  <c r="AV98" i="28"/>
  <c r="AS29" i="30"/>
  <c r="AE59" i="30" s="1" a="1"/>
  <c r="AE59" i="30" s="1"/>
  <c r="AS31" i="30"/>
  <c r="AS79" i="29"/>
  <c r="AS80" i="29" s="1"/>
  <c r="AS27" i="34"/>
  <c r="AE43" i="34" s="1" a="1"/>
  <c r="AE43" i="34" s="1"/>
  <c r="AE71" i="34" s="1"/>
  <c r="AS82" i="28"/>
  <c r="AS103" i="28" s="1"/>
  <c r="AS30" i="34"/>
  <c r="AE46" i="34" s="1" a="1"/>
  <c r="AE46" i="34" s="1"/>
  <c r="AE74" i="34" s="1"/>
  <c r="AS29" i="34"/>
  <c r="AS33" i="30"/>
  <c r="AS27" i="30"/>
  <c r="AE57" i="30" s="1" a="1"/>
  <c r="AE57" i="30" s="1"/>
  <c r="AS28" i="30"/>
  <c r="AS32" i="34"/>
  <c r="AE48" i="34" s="1" a="1"/>
  <c r="AE48" i="34" s="1"/>
  <c r="AE76" i="34" s="1"/>
  <c r="AS28" i="34"/>
  <c r="AE44" i="34" s="1" a="1"/>
  <c r="AE44" i="34" s="1"/>
  <c r="AE72" i="34" s="1"/>
  <c r="AS32" i="30"/>
  <c r="AS30" i="30"/>
  <c r="AE60" i="30" s="1" a="1"/>
  <c r="AE60" i="30" s="1"/>
  <c r="AS31" i="34"/>
  <c r="AE47" i="34" s="1" a="1"/>
  <c r="AE47" i="34" s="1"/>
  <c r="AE75" i="34" s="1"/>
  <c r="AS33" i="34"/>
  <c r="AV100" i="28"/>
  <c r="AV101" i="28"/>
  <c r="AD60" i="30" a="1"/>
  <c r="AD60" i="30" s="1"/>
  <c r="AV99" i="28"/>
  <c r="AD63" i="30" a="1"/>
  <c r="AD63" i="30" s="1"/>
  <c r="AV88" i="28"/>
  <c r="AD47" i="34" a="1"/>
  <c r="AD47" i="34" s="1"/>
  <c r="AD75" i="34" s="1"/>
  <c r="AV85" i="28"/>
  <c r="AE63" i="30" a="1"/>
  <c r="AE63" i="30" s="1"/>
  <c r="AV89" i="28"/>
  <c r="AD45" i="34" a="1"/>
  <c r="AD45" i="34" s="1"/>
  <c r="AD73" i="34" s="1"/>
  <c r="AD62" i="30" a="1"/>
  <c r="AD62" i="30" s="1"/>
  <c r="AD57" i="30" a="1"/>
  <c r="AD57" i="30" s="1"/>
  <c r="AV95" i="28"/>
  <c r="AV94" i="28"/>
  <c r="AV91" i="28"/>
  <c r="AV145" i="29"/>
  <c r="AV96" i="28"/>
  <c r="AV92" i="28"/>
  <c r="AD48" i="34" a="1"/>
  <c r="AD48" i="34" s="1"/>
  <c r="AD76" i="34" s="1"/>
  <c r="AV83" i="28"/>
  <c r="AV97" i="28"/>
  <c r="AV86" i="28"/>
  <c r="AD59" i="30" a="1"/>
  <c r="AD59" i="30" s="1"/>
  <c r="AW86" i="28" l="1"/>
  <c r="AW95" i="28"/>
  <c r="AW85" i="28"/>
  <c r="AW89" i="28"/>
  <c r="AW98" i="28"/>
  <c r="AW83" i="28"/>
  <c r="AW92" i="28"/>
  <c r="AW145" i="29"/>
  <c r="AW87" i="28"/>
  <c r="AE62" i="30" a="1"/>
  <c r="AE62" i="30" s="1"/>
  <c r="AW96" i="28"/>
  <c r="AW93" i="28"/>
  <c r="AE45" i="34" a="1"/>
  <c r="AE45" i="34" s="1"/>
  <c r="AE73" i="34" s="1"/>
  <c r="AW101" i="28"/>
  <c r="AW90" i="28"/>
  <c r="AW88" i="28"/>
  <c r="AE58" i="30" a="1"/>
  <c r="AE58" i="30" s="1"/>
  <c r="AE61" i="30" a="1"/>
  <c r="AE61" i="30" s="1"/>
  <c r="AW84" i="28"/>
  <c r="AW100" i="28"/>
  <c r="AW99" i="28"/>
  <c r="AW97" i="28"/>
  <c r="AW94" i="28"/>
  <c r="AW91" i="28"/>
  <c r="AE49" i="34" a="1"/>
  <c r="AE49" i="34" s="1"/>
  <c r="AE77" i="34" s="1"/>
  <c r="AT27" i="30"/>
  <c r="AT28" i="34"/>
  <c r="AT27" i="34"/>
  <c r="AT31" i="34"/>
  <c r="AT32" i="30"/>
  <c r="AT29" i="34"/>
  <c r="AF45" i="34" s="1" a="1"/>
  <c r="AF45" i="34" s="1"/>
  <c r="AF73" i="34" s="1"/>
  <c r="AT28" i="30"/>
  <c r="AT33" i="34"/>
  <c r="AT30" i="30"/>
  <c r="AT79" i="29"/>
  <c r="AT80" i="29" s="1"/>
  <c r="AT32" i="34"/>
  <c r="AT29" i="30"/>
  <c r="AT33" i="30"/>
  <c r="AF63" i="30" s="1" a="1"/>
  <c r="AF63" i="30" s="1"/>
  <c r="AT82" i="28"/>
  <c r="AT103" i="28" s="1"/>
  <c r="AT31" i="30"/>
  <c r="AF61" i="30" s="1" a="1"/>
  <c r="AF61" i="30" s="1"/>
  <c r="AT30" i="34"/>
  <c r="AF46" i="34" s="1" a="1"/>
  <c r="AF46" i="34" s="1"/>
  <c r="AF74" i="34" s="1"/>
  <c r="AX95" i="28" l="1"/>
  <c r="AX90" i="28"/>
  <c r="AF43" i="34" a="1"/>
  <c r="AF43" i="34" s="1"/>
  <c r="AF71" i="34" s="1"/>
  <c r="AX96" i="28"/>
  <c r="AX97" i="28"/>
  <c r="AX87" i="28"/>
  <c r="AF59" i="30" a="1"/>
  <c r="AF59" i="30" s="1"/>
  <c r="AX101" i="28"/>
  <c r="AX86" i="28"/>
  <c r="AX85" i="28"/>
  <c r="AF48" i="34" a="1"/>
  <c r="AF48" i="34" s="1"/>
  <c r="AF76" i="34" s="1"/>
  <c r="AX99" i="28"/>
  <c r="AX98" i="28"/>
  <c r="AF44" i="34" a="1"/>
  <c r="AF44" i="34" s="1"/>
  <c r="AF72" i="34" s="1"/>
  <c r="AX88" i="28"/>
  <c r="AX83" i="28"/>
  <c r="AX145" i="29"/>
  <c r="AX91" i="28"/>
  <c r="AF60" i="30" a="1"/>
  <c r="AF60" i="30" s="1"/>
  <c r="AF47" i="34" a="1"/>
  <c r="AF47" i="34" s="1"/>
  <c r="AF75" i="34" s="1"/>
  <c r="AF49" i="34" a="1"/>
  <c r="AF49" i="34" s="1"/>
  <c r="AF77" i="34" s="1"/>
  <c r="AX93" i="28"/>
  <c r="AX100" i="28"/>
  <c r="AU82" i="28"/>
  <c r="AU103" i="28" s="1"/>
  <c r="AU33" i="34"/>
  <c r="AU33" i="30"/>
  <c r="AU27" i="34"/>
  <c r="AU30" i="30"/>
  <c r="AG60" i="30" s="1" a="1"/>
  <c r="AG60" i="30" s="1"/>
  <c r="AU32" i="30"/>
  <c r="AU29" i="30"/>
  <c r="AG59" i="30" s="1" a="1"/>
  <c r="AG59" i="30" s="1"/>
  <c r="AU31" i="34"/>
  <c r="AU31" i="30"/>
  <c r="AG61" i="30" s="1" a="1"/>
  <c r="AG61" i="30" s="1"/>
  <c r="AU79" i="29"/>
  <c r="AU80" i="29" s="1"/>
  <c r="AU28" i="30"/>
  <c r="AU29" i="34"/>
  <c r="AG45" i="34" s="1" a="1"/>
  <c r="AG45" i="34" s="1"/>
  <c r="AG73" i="34" s="1"/>
  <c r="AU27" i="30"/>
  <c r="AG57" i="30" s="1" a="1"/>
  <c r="AG57" i="30" s="1"/>
  <c r="AU30" i="34"/>
  <c r="AU28" i="34"/>
  <c r="AU32" i="34"/>
  <c r="AF57" i="30" a="1"/>
  <c r="AF57" i="30" s="1"/>
  <c r="AX84" i="28"/>
  <c r="AF58" i="30" a="1"/>
  <c r="AF58" i="30" s="1"/>
  <c r="AX94" i="28"/>
  <c r="AX92" i="28"/>
  <c r="AX89" i="28"/>
  <c r="AF62" i="30" a="1"/>
  <c r="AF62" i="30" s="1"/>
  <c r="AV29" i="30" l="1"/>
  <c r="AH59" i="30" s="1" a="1"/>
  <c r="AH59" i="30" s="1"/>
  <c r="AV82" i="28"/>
  <c r="AV103" i="28" s="1"/>
  <c r="AV29" i="34"/>
  <c r="AV31" i="34"/>
  <c r="AH47" i="34" s="1" a="1"/>
  <c r="AH47" i="34" s="1"/>
  <c r="AH75" i="34" s="1"/>
  <c r="AV32" i="30"/>
  <c r="AH62" i="30" s="1" a="1"/>
  <c r="AH62" i="30" s="1"/>
  <c r="AV27" i="34"/>
  <c r="AV32" i="34"/>
  <c r="AV28" i="30"/>
  <c r="AH58" i="30" s="1" a="1"/>
  <c r="AH58" i="30" s="1"/>
  <c r="AV31" i="30"/>
  <c r="AV33" i="30"/>
  <c r="AV27" i="30"/>
  <c r="AH57" i="30" s="1" a="1"/>
  <c r="AH57" i="30" s="1"/>
  <c r="AV33" i="34"/>
  <c r="AH49" i="34" s="1" a="1"/>
  <c r="AH49" i="34" s="1"/>
  <c r="AH77" i="34" s="1"/>
  <c r="AV30" i="34"/>
  <c r="AH46" i="34" s="1" a="1"/>
  <c r="AH46" i="34" s="1"/>
  <c r="AH74" i="34" s="1"/>
  <c r="AV79" i="29"/>
  <c r="AV80" i="29" s="1"/>
  <c r="AV30" i="30"/>
  <c r="AV28" i="34"/>
  <c r="AY95" i="28"/>
  <c r="AY92" i="28"/>
  <c r="AG46" i="34" a="1"/>
  <c r="AG46" i="34" s="1"/>
  <c r="AG74" i="34" s="1"/>
  <c r="AY90" i="28"/>
  <c r="AY94" i="28"/>
  <c r="AG58" i="30" a="1"/>
  <c r="AG58" i="30" s="1"/>
  <c r="AG47" i="34" a="1"/>
  <c r="AG47" i="34" s="1"/>
  <c r="AG75" i="34" s="1"/>
  <c r="AY145" i="29"/>
  <c r="AY101" i="28"/>
  <c r="AY88" i="28"/>
  <c r="AG48" i="34" a="1"/>
  <c r="AG48" i="34" s="1"/>
  <c r="AG76" i="34" s="1"/>
  <c r="AY96" i="28"/>
  <c r="AY89" i="28"/>
  <c r="AY93" i="28"/>
  <c r="AY83" i="28"/>
  <c r="AY97" i="28"/>
  <c r="AY87" i="28"/>
  <c r="AY91" i="28"/>
  <c r="AY98" i="28"/>
  <c r="AG62" i="30" a="1"/>
  <c r="AG62" i="30" s="1"/>
  <c r="AG43" i="34" a="1"/>
  <c r="AG43" i="34" s="1"/>
  <c r="AG71" i="34" s="1"/>
  <c r="AG63" i="30" a="1"/>
  <c r="AG63" i="30" s="1"/>
  <c r="AG49" i="34" a="1"/>
  <c r="AG49" i="34" s="1"/>
  <c r="AG77" i="34" s="1"/>
  <c r="AG44" i="34" a="1"/>
  <c r="AG44" i="34" s="1"/>
  <c r="AG72" i="34" s="1"/>
  <c r="AY99" i="28"/>
  <c r="AY86" i="28"/>
  <c r="AY100" i="28"/>
  <c r="AY84" i="28"/>
  <c r="AY85" i="28"/>
  <c r="AW82" i="28" l="1"/>
  <c r="AW103" i="28" s="1"/>
  <c r="AW30" i="34"/>
  <c r="AI46" i="34" s="1" a="1"/>
  <c r="AI46" i="34" s="1"/>
  <c r="AI74" i="34" s="1"/>
  <c r="AW31" i="30"/>
  <c r="AW30" i="30"/>
  <c r="AW27" i="34"/>
  <c r="AW28" i="34"/>
  <c r="AW33" i="30"/>
  <c r="AW27" i="30"/>
  <c r="AI57" i="30" s="1" a="1"/>
  <c r="AI57" i="30" s="1"/>
  <c r="AW33" i="34"/>
  <c r="AW31" i="34"/>
  <c r="AW28" i="30"/>
  <c r="AW32" i="34"/>
  <c r="AW29" i="30"/>
  <c r="AW29" i="34"/>
  <c r="AI45" i="34" s="1" a="1"/>
  <c r="AI45" i="34" s="1"/>
  <c r="AI73" i="34" s="1"/>
  <c r="AW32" i="30"/>
  <c r="AW79" i="29"/>
  <c r="AW80" i="29" s="1"/>
  <c r="AZ95" i="28"/>
  <c r="AZ91" i="28"/>
  <c r="AH60" i="30" a="1"/>
  <c r="AH60" i="30" s="1"/>
  <c r="AZ84" i="28"/>
  <c r="AZ97" i="28"/>
  <c r="AZ145" i="29"/>
  <c r="A145" i="29" s="1"/>
  <c r="AZ94" i="28"/>
  <c r="AZ99" i="28"/>
  <c r="AZ100" i="28"/>
  <c r="AZ92" i="28"/>
  <c r="AZ89" i="28"/>
  <c r="AH45" i="34" a="1"/>
  <c r="AH45" i="34" s="1"/>
  <c r="AH73" i="34" s="1"/>
  <c r="AH48" i="34" a="1"/>
  <c r="AH48" i="34" s="1"/>
  <c r="AH76" i="34" s="1"/>
  <c r="AZ85" i="28"/>
  <c r="AZ93" i="28"/>
  <c r="AH63" i="30" a="1"/>
  <c r="AH63" i="30" s="1"/>
  <c r="AZ83" i="28"/>
  <c r="AZ101" i="28"/>
  <c r="AZ86" i="28"/>
  <c r="AZ88" i="28"/>
  <c r="AZ90" i="28"/>
  <c r="AH61" i="30" a="1"/>
  <c r="AH61" i="30" s="1"/>
  <c r="AH43" i="34" a="1"/>
  <c r="AH43" i="34" s="1"/>
  <c r="AH71" i="34" s="1"/>
  <c r="AZ96" i="28"/>
  <c r="AZ98" i="28"/>
  <c r="AZ87" i="28"/>
  <c r="AH44" i="34" a="1"/>
  <c r="AH44" i="34" s="1"/>
  <c r="AH72" i="34" s="1"/>
  <c r="BA99" i="28" l="1"/>
  <c r="BA91" i="28"/>
  <c r="AI61" i="30" a="1"/>
  <c r="AI61" i="30" s="1"/>
  <c r="BA89" i="28"/>
  <c r="AI47" i="34" a="1"/>
  <c r="AI47" i="34" s="1"/>
  <c r="AI75" i="34" s="1"/>
  <c r="BA87" i="28"/>
  <c r="BA85" i="28"/>
  <c r="AI49" i="34" a="1"/>
  <c r="AI49" i="34" s="1"/>
  <c r="AI77" i="34" s="1"/>
  <c r="AI60" i="30" a="1"/>
  <c r="AI60" i="30" s="1"/>
  <c r="BA83" i="28"/>
  <c r="BA101" i="28"/>
  <c r="BA92" i="28"/>
  <c r="BA100" i="28"/>
  <c r="BA97" i="28"/>
  <c r="BA96" i="28"/>
  <c r="BA94" i="28"/>
  <c r="BA98" i="28"/>
  <c r="BA90" i="28"/>
  <c r="AI48" i="34" a="1"/>
  <c r="AI48" i="34" s="1"/>
  <c r="AI76" i="34" s="1"/>
  <c r="AI62" i="30" a="1"/>
  <c r="AI62" i="30" s="1"/>
  <c r="AI63" i="30" a="1"/>
  <c r="AI63" i="30" s="1"/>
  <c r="BA88" i="28"/>
  <c r="AX33" i="34"/>
  <c r="AX30" i="34"/>
  <c r="AX29" i="30"/>
  <c r="AX29" i="34"/>
  <c r="AJ45" i="34" s="1" a="1"/>
  <c r="AJ45" i="34" s="1"/>
  <c r="AJ73" i="34" s="1"/>
  <c r="AX28" i="34"/>
  <c r="AJ44" i="34" s="1" a="1"/>
  <c r="AJ44" i="34" s="1"/>
  <c r="AJ72" i="34" s="1"/>
  <c r="AX31" i="34"/>
  <c r="AX82" i="28"/>
  <c r="AX103" i="28" s="1"/>
  <c r="AX28" i="30"/>
  <c r="AX30" i="30"/>
  <c r="AJ60" i="30" s="1" a="1"/>
  <c r="AJ60" i="30" s="1"/>
  <c r="AX33" i="30"/>
  <c r="AX27" i="30"/>
  <c r="AX27" i="34"/>
  <c r="AJ43" i="34" s="1" a="1"/>
  <c r="AJ43" i="34" s="1"/>
  <c r="AJ71" i="34" s="1"/>
  <c r="AX79" i="29"/>
  <c r="AX80" i="29" s="1"/>
  <c r="AX31" i="30"/>
  <c r="AX32" i="34"/>
  <c r="AJ48" i="34" s="1" a="1"/>
  <c r="AJ48" i="34" s="1"/>
  <c r="AJ76" i="34" s="1"/>
  <c r="AX32" i="30"/>
  <c r="BA145" i="29"/>
  <c r="BA84" i="28"/>
  <c r="BA95" i="28"/>
  <c r="AI44" i="34" a="1"/>
  <c r="AI44" i="34" s="1"/>
  <c r="AI72" i="34" s="1"/>
  <c r="AI58" i="30" a="1"/>
  <c r="AI58" i="30" s="1"/>
  <c r="BA86" i="28"/>
  <c r="BA93" i="28"/>
  <c r="AI59" i="30" a="1"/>
  <c r="AI59" i="30" s="1"/>
  <c r="AI43" i="34" a="1"/>
  <c r="AI43" i="34" s="1"/>
  <c r="AI71" i="34" s="1"/>
  <c r="AJ62" i="30" l="1" a="1"/>
  <c r="AJ62" i="30" s="1"/>
  <c r="BB89" i="28"/>
  <c r="BB87" i="28"/>
  <c r="BB97" i="28"/>
  <c r="BB91" i="28"/>
  <c r="BB93" i="28"/>
  <c r="BB145" i="29"/>
  <c r="AY27" i="34"/>
  <c r="AY32" i="34"/>
  <c r="AY33" i="30"/>
  <c r="AY28" i="34"/>
  <c r="AK44" i="34" s="1" a="1"/>
  <c r="AK44" i="34" s="1"/>
  <c r="AK72" i="34" s="1"/>
  <c r="AY29" i="34"/>
  <c r="AY31" i="30"/>
  <c r="AY30" i="30"/>
  <c r="AK60" i="30" s="1" a="1"/>
  <c r="AK60" i="30" s="1"/>
  <c r="AY82" i="28"/>
  <c r="AY103" i="28" s="1"/>
  <c r="AY33" i="34"/>
  <c r="AK49" i="34" s="1" a="1"/>
  <c r="AK49" i="34" s="1"/>
  <c r="AK77" i="34" s="1"/>
  <c r="AY32" i="30"/>
  <c r="AY28" i="30"/>
  <c r="AY29" i="30"/>
  <c r="AY79" i="29"/>
  <c r="AY80" i="29" s="1"/>
  <c r="AY31" i="34"/>
  <c r="AY30" i="34"/>
  <c r="AY27" i="30"/>
  <c r="AK57" i="30" s="1" a="1"/>
  <c r="AK57" i="30" s="1"/>
  <c r="AJ47" i="34" a="1"/>
  <c r="AJ47" i="34" s="1"/>
  <c r="AJ75" i="34" s="1"/>
  <c r="AJ63" i="30" a="1"/>
  <c r="AJ63" i="30" s="1"/>
  <c r="BB86" i="28"/>
  <c r="BB100" i="28"/>
  <c r="BB101" i="28"/>
  <c r="AJ49" i="34" a="1"/>
  <c r="AJ49" i="34" s="1"/>
  <c r="AJ77" i="34" s="1"/>
  <c r="AJ61" i="30" a="1"/>
  <c r="AJ61" i="30" s="1"/>
  <c r="AJ58" i="30" a="1"/>
  <c r="AJ58" i="30" s="1"/>
  <c r="BB99" i="28"/>
  <c r="BB95" i="28"/>
  <c r="AJ59" i="30" a="1"/>
  <c r="AJ59" i="30" s="1"/>
  <c r="BB90" i="28"/>
  <c r="BB92" i="28"/>
  <c r="BB85" i="28"/>
  <c r="BB84" i="28"/>
  <c r="AJ46" i="34" a="1"/>
  <c r="AJ46" i="34" s="1"/>
  <c r="AJ74" i="34" s="1"/>
  <c r="BB96" i="28"/>
  <c r="BB94" i="28"/>
  <c r="BB83" i="28"/>
  <c r="BB88" i="28"/>
  <c r="AJ57" i="30" a="1"/>
  <c r="AJ57" i="30" s="1"/>
  <c r="BB98" i="28"/>
  <c r="BC85" i="28" l="1"/>
  <c r="BD90" i="28"/>
  <c r="AB118" i="28"/>
  <c r="O118" i="28"/>
  <c r="AO118" i="28"/>
  <c r="L118" i="28"/>
  <c r="K118" i="28"/>
  <c r="AE118" i="28"/>
  <c r="AN118" i="28"/>
  <c r="AZ118" i="28"/>
  <c r="S118" i="28"/>
  <c r="P118" i="28"/>
  <c r="AS118" i="28"/>
  <c r="AW118" i="28"/>
  <c r="AH118" i="28"/>
  <c r="Z118" i="28"/>
  <c r="AD118" i="28"/>
  <c r="W118" i="28"/>
  <c r="AR118" i="28"/>
  <c r="BB118" i="28"/>
  <c r="X118" i="28"/>
  <c r="AG118" i="28"/>
  <c r="I118" i="28"/>
  <c r="AL118" i="28"/>
  <c r="U118" i="28"/>
  <c r="AK118" i="28"/>
  <c r="AC118" i="28"/>
  <c r="BA118" i="28"/>
  <c r="AQ118" i="28"/>
  <c r="AM118" i="28"/>
  <c r="AY118" i="28"/>
  <c r="M118" i="28"/>
  <c r="BD118" i="28"/>
  <c r="N118" i="28"/>
  <c r="H118" i="28"/>
  <c r="AX118" i="28"/>
  <c r="BC118" i="28"/>
  <c r="AV118" i="28"/>
  <c r="AI118" i="28"/>
  <c r="V118" i="28"/>
  <c r="R118" i="28"/>
  <c r="AT118" i="28"/>
  <c r="Q118" i="28"/>
  <c r="AJ118" i="28"/>
  <c r="J118" i="28"/>
  <c r="T118" i="28"/>
  <c r="Y118" i="28"/>
  <c r="AA118" i="28"/>
  <c r="AP118" i="28"/>
  <c r="AF118" i="28"/>
  <c r="AU118" i="28"/>
  <c r="BD85" i="28"/>
  <c r="AS113" i="28"/>
  <c r="N113" i="28"/>
  <c r="X113" i="28"/>
  <c r="AG113" i="28"/>
  <c r="AL113" i="28"/>
  <c r="Z113" i="28"/>
  <c r="BA113" i="28"/>
  <c r="AH113" i="28"/>
  <c r="AB113" i="28"/>
  <c r="U113" i="28"/>
  <c r="O113" i="28"/>
  <c r="AY113" i="28"/>
  <c r="AE113" i="28"/>
  <c r="AT113" i="28"/>
  <c r="AI113" i="28"/>
  <c r="I113" i="28"/>
  <c r="AU113" i="28"/>
  <c r="AC113" i="28"/>
  <c r="K113" i="28"/>
  <c r="AV113" i="28"/>
  <c r="AK113" i="28"/>
  <c r="AW113" i="28"/>
  <c r="W113" i="28"/>
  <c r="AX113" i="28"/>
  <c r="AP113" i="28"/>
  <c r="AJ113" i="28"/>
  <c r="BB113" i="28"/>
  <c r="L113" i="28"/>
  <c r="S113" i="28"/>
  <c r="AO113" i="28"/>
  <c r="AD113" i="28"/>
  <c r="AF113" i="28"/>
  <c r="BD113" i="28"/>
  <c r="AA113" i="28"/>
  <c r="AM113" i="28"/>
  <c r="T113" i="28"/>
  <c r="P113" i="28"/>
  <c r="M113" i="28"/>
  <c r="Q113" i="28"/>
  <c r="AR113" i="28"/>
  <c r="BC113" i="28"/>
  <c r="R113" i="28"/>
  <c r="J113" i="28"/>
  <c r="AQ113" i="28"/>
  <c r="AZ113" i="28"/>
  <c r="H113" i="28"/>
  <c r="Y113" i="28"/>
  <c r="AN113" i="28"/>
  <c r="V113" i="28"/>
  <c r="BC99" i="28"/>
  <c r="BD83" i="28"/>
  <c r="O111" i="28"/>
  <c r="AB111" i="28"/>
  <c r="BC111" i="28"/>
  <c r="AL111" i="28"/>
  <c r="AM111" i="28"/>
  <c r="AH111" i="28"/>
  <c r="AR111" i="28"/>
  <c r="K111" i="28"/>
  <c r="L111" i="28"/>
  <c r="AK111" i="28"/>
  <c r="AP111" i="28"/>
  <c r="N111" i="28"/>
  <c r="AN111" i="28"/>
  <c r="H111" i="28"/>
  <c r="AW111" i="28"/>
  <c r="AC111" i="28"/>
  <c r="AG111" i="28"/>
  <c r="J111" i="28"/>
  <c r="AY111" i="28"/>
  <c r="BA111" i="28"/>
  <c r="AQ111" i="28"/>
  <c r="X111" i="28"/>
  <c r="U111" i="28"/>
  <c r="T111" i="28"/>
  <c r="V111" i="28"/>
  <c r="R111" i="28"/>
  <c r="AD111" i="28"/>
  <c r="AI111" i="28"/>
  <c r="BD111" i="28"/>
  <c r="W111" i="28"/>
  <c r="Q111" i="28"/>
  <c r="M111" i="28"/>
  <c r="BB111" i="28"/>
  <c r="AZ111" i="28"/>
  <c r="S111" i="28"/>
  <c r="AF111" i="28"/>
  <c r="AE111" i="28"/>
  <c r="AU111" i="28"/>
  <c r="AV111" i="28"/>
  <c r="I111" i="28"/>
  <c r="P111" i="28"/>
  <c r="AT111" i="28"/>
  <c r="AO111" i="28"/>
  <c r="Y111" i="28"/>
  <c r="AA111" i="28"/>
  <c r="AS111" i="28"/>
  <c r="AX111" i="28"/>
  <c r="AJ111" i="28"/>
  <c r="Z111" i="28"/>
  <c r="AZ30" i="30"/>
  <c r="AZ28" i="30"/>
  <c r="AZ31" i="34"/>
  <c r="AL47" i="34" s="1" a="1"/>
  <c r="AL47" i="34" s="1"/>
  <c r="AL75" i="34" s="1"/>
  <c r="AZ29" i="34"/>
  <c r="AZ28" i="34"/>
  <c r="AZ82" i="28"/>
  <c r="AZ103" i="28" s="1"/>
  <c r="AZ27" i="34"/>
  <c r="AZ32" i="34"/>
  <c r="AL48" i="34" s="1" a="1"/>
  <c r="AL48" i="34" s="1"/>
  <c r="AL76" i="34" s="1"/>
  <c r="AZ79" i="29"/>
  <c r="AZ80" i="29" s="1"/>
  <c r="A80" i="29" s="1"/>
  <c r="AZ30" i="34"/>
  <c r="AZ33" i="34"/>
  <c r="AZ27" i="30"/>
  <c r="AL57" i="30" s="1" a="1"/>
  <c r="AL57" i="30" s="1"/>
  <c r="AZ33" i="30"/>
  <c r="AZ32" i="30"/>
  <c r="AZ29" i="30"/>
  <c r="AL59" i="30" s="1" a="1"/>
  <c r="AL59" i="30" s="1"/>
  <c r="AZ31" i="30"/>
  <c r="AL61" i="30" s="1" a="1"/>
  <c r="AL61" i="30" s="1"/>
  <c r="BC84" i="28"/>
  <c r="BD88" i="28"/>
  <c r="BC116" i="28"/>
  <c r="AS116" i="28"/>
  <c r="S116" i="28"/>
  <c r="V116" i="28"/>
  <c r="R116" i="28"/>
  <c r="AB116" i="28"/>
  <c r="AG116" i="28"/>
  <c r="J116" i="28"/>
  <c r="Z116" i="28"/>
  <c r="AA116" i="28"/>
  <c r="AZ116" i="28"/>
  <c r="H116" i="28"/>
  <c r="AE116" i="28"/>
  <c r="BD116" i="28"/>
  <c r="P116" i="28"/>
  <c r="I116" i="28"/>
  <c r="AK116" i="28"/>
  <c r="N116" i="28"/>
  <c r="AT116" i="28"/>
  <c r="L116" i="28"/>
  <c r="Y116" i="28"/>
  <c r="AC116" i="28"/>
  <c r="BB116" i="28"/>
  <c r="AR116" i="28"/>
  <c r="AP116" i="28"/>
  <c r="AY116" i="28"/>
  <c r="W116" i="28"/>
  <c r="AW116" i="28"/>
  <c r="AU116" i="28"/>
  <c r="AI116" i="28"/>
  <c r="AX116" i="28"/>
  <c r="M116" i="28"/>
  <c r="T116" i="28"/>
  <c r="O116" i="28"/>
  <c r="AD116" i="28"/>
  <c r="AF116" i="28"/>
  <c r="Q116" i="28"/>
  <c r="AO116" i="28"/>
  <c r="AQ116" i="28"/>
  <c r="AH116" i="28"/>
  <c r="AN116" i="28"/>
  <c r="AL116" i="28"/>
  <c r="BA116" i="28"/>
  <c r="AV116" i="28"/>
  <c r="X116" i="28"/>
  <c r="AJ116" i="28"/>
  <c r="U116" i="28"/>
  <c r="K116" i="28"/>
  <c r="AM116" i="28"/>
  <c r="BD99" i="28"/>
  <c r="R127" i="28"/>
  <c r="AM127" i="28"/>
  <c r="S127" i="28"/>
  <c r="AO127" i="28"/>
  <c r="AW127" i="28"/>
  <c r="AY127" i="28"/>
  <c r="N127" i="28"/>
  <c r="V127" i="28"/>
  <c r="AS127" i="28"/>
  <c r="AT127" i="28"/>
  <c r="AZ127" i="28"/>
  <c r="AQ127" i="28"/>
  <c r="Q127" i="28"/>
  <c r="AE127" i="28"/>
  <c r="AH127" i="28"/>
  <c r="AJ127" i="28"/>
  <c r="AR127" i="28"/>
  <c r="AG127" i="28"/>
  <c r="U127" i="28"/>
  <c r="T127" i="28"/>
  <c r="AX127" i="28"/>
  <c r="Y127" i="28"/>
  <c r="BB127" i="28"/>
  <c r="AU127" i="28"/>
  <c r="BC127" i="28"/>
  <c r="I127" i="28"/>
  <c r="AV127" i="28"/>
  <c r="AF127" i="28"/>
  <c r="K127" i="28"/>
  <c r="AC127" i="28"/>
  <c r="BA127" i="28"/>
  <c r="X127" i="28"/>
  <c r="AB127" i="28"/>
  <c r="AL127" i="28"/>
  <c r="Z127" i="28"/>
  <c r="AA127" i="28"/>
  <c r="AP127" i="28"/>
  <c r="H127" i="28"/>
  <c r="O127" i="28"/>
  <c r="AN127" i="28"/>
  <c r="J127" i="28"/>
  <c r="BD127" i="28"/>
  <c r="L127" i="28"/>
  <c r="W127" i="28"/>
  <c r="P127" i="28"/>
  <c r="M127" i="28"/>
  <c r="AI127" i="28"/>
  <c r="AD127" i="28"/>
  <c r="AK127" i="28"/>
  <c r="BD92" i="28"/>
  <c r="AT120" i="28"/>
  <c r="AE120" i="28"/>
  <c r="X120" i="28"/>
  <c r="R120" i="28"/>
  <c r="AD120" i="28"/>
  <c r="AI120" i="28"/>
  <c r="N120" i="28"/>
  <c r="L120" i="28"/>
  <c r="AC120" i="28"/>
  <c r="O120" i="28"/>
  <c r="AF120" i="28"/>
  <c r="AL120" i="28"/>
  <c r="AS120" i="28"/>
  <c r="J120" i="28"/>
  <c r="BA120" i="28"/>
  <c r="AU120" i="28"/>
  <c r="H120" i="28"/>
  <c r="Y120" i="28"/>
  <c r="AM120" i="28"/>
  <c r="AW120" i="28"/>
  <c r="BD120" i="28"/>
  <c r="AZ120" i="28"/>
  <c r="Q120" i="28"/>
  <c r="T120" i="28"/>
  <c r="W120" i="28"/>
  <c r="U120" i="28"/>
  <c r="AN120" i="28"/>
  <c r="Z120" i="28"/>
  <c r="AH120" i="28"/>
  <c r="AX120" i="28"/>
  <c r="V120" i="28"/>
  <c r="S120" i="28"/>
  <c r="AY120" i="28"/>
  <c r="AJ120" i="28"/>
  <c r="I120" i="28"/>
  <c r="AB120" i="28"/>
  <c r="BC120" i="28"/>
  <c r="BB120" i="28"/>
  <c r="AA120" i="28"/>
  <c r="AG120" i="28"/>
  <c r="AO120" i="28"/>
  <c r="AK120" i="28"/>
  <c r="P120" i="28"/>
  <c r="K120" i="28"/>
  <c r="AP120" i="28"/>
  <c r="AQ120" i="28"/>
  <c r="AV120" i="28"/>
  <c r="AR120" i="28"/>
  <c r="M120" i="28"/>
  <c r="AK59" i="30" a="1"/>
  <c r="AK59" i="30" s="1"/>
  <c r="BD91" i="28"/>
  <c r="I119" i="28"/>
  <c r="AI119" i="28"/>
  <c r="BC119" i="28"/>
  <c r="AJ119" i="28"/>
  <c r="AF119" i="28"/>
  <c r="AA119" i="28"/>
  <c r="O119" i="28"/>
  <c r="AZ119" i="28"/>
  <c r="AD119" i="28"/>
  <c r="K119" i="28"/>
  <c r="AU119" i="28"/>
  <c r="U119" i="28"/>
  <c r="AH119" i="28"/>
  <c r="BA119" i="28"/>
  <c r="AO119" i="28"/>
  <c r="AR119" i="28"/>
  <c r="T119" i="28"/>
  <c r="AB119" i="28"/>
  <c r="AW119" i="28"/>
  <c r="AS119" i="28"/>
  <c r="AY119" i="28"/>
  <c r="Y119" i="28"/>
  <c r="L119" i="28"/>
  <c r="AP119" i="28"/>
  <c r="J119" i="28"/>
  <c r="AM119" i="28"/>
  <c r="P119" i="28"/>
  <c r="AT119" i="28"/>
  <c r="H119" i="28"/>
  <c r="AE119" i="28"/>
  <c r="AN119" i="28"/>
  <c r="S119" i="28"/>
  <c r="V119" i="28"/>
  <c r="BD119" i="28"/>
  <c r="R119" i="28"/>
  <c r="BB119" i="28"/>
  <c r="W119" i="28"/>
  <c r="Z119" i="28"/>
  <c r="AG119" i="28"/>
  <c r="AL119" i="28"/>
  <c r="AQ119" i="28"/>
  <c r="AX119" i="28"/>
  <c r="AC119" i="28"/>
  <c r="N119" i="28"/>
  <c r="AK119" i="28"/>
  <c r="X119" i="28"/>
  <c r="M119" i="28"/>
  <c r="Q119" i="28"/>
  <c r="AV119" i="28"/>
  <c r="BC92" i="28"/>
  <c r="BC91" i="28"/>
  <c r="BC145" i="29"/>
  <c r="BC95" i="28"/>
  <c r="AK58" i="30" a="1"/>
  <c r="AK58" i="30" s="1"/>
  <c r="BD98" i="28"/>
  <c r="S126" i="28"/>
  <c r="AN126" i="28"/>
  <c r="AV126" i="28"/>
  <c r="AJ126" i="28"/>
  <c r="AU126" i="28"/>
  <c r="BC126" i="28"/>
  <c r="AX126" i="28"/>
  <c r="AR126" i="28"/>
  <c r="AG126" i="28"/>
  <c r="P126" i="28"/>
  <c r="AP126" i="28"/>
  <c r="AW126" i="28"/>
  <c r="L126" i="28"/>
  <c r="AT126" i="28"/>
  <c r="AM126" i="28"/>
  <c r="BB126" i="28"/>
  <c r="K126" i="28"/>
  <c r="Q126" i="28"/>
  <c r="AS126" i="28"/>
  <c r="U126" i="28"/>
  <c r="Y126" i="28"/>
  <c r="O126" i="28"/>
  <c r="AK126" i="28"/>
  <c r="BA126" i="28"/>
  <c r="AD126" i="28"/>
  <c r="AY126" i="28"/>
  <c r="AB126" i="28"/>
  <c r="R126" i="28"/>
  <c r="J126" i="28"/>
  <c r="AE126" i="28"/>
  <c r="AA126" i="28"/>
  <c r="AI126" i="28"/>
  <c r="I126" i="28"/>
  <c r="Z126" i="28"/>
  <c r="AF126" i="28"/>
  <c r="V126" i="28"/>
  <c r="M126" i="28"/>
  <c r="N126" i="28"/>
  <c r="AC126" i="28"/>
  <c r="W126" i="28"/>
  <c r="AZ126" i="28"/>
  <c r="AQ126" i="28"/>
  <c r="AH126" i="28"/>
  <c r="X126" i="28"/>
  <c r="BD126" i="28"/>
  <c r="AO126" i="28"/>
  <c r="H126" i="28"/>
  <c r="AL126" i="28"/>
  <c r="T126" i="28"/>
  <c r="BD89" i="28"/>
  <c r="AO117" i="28"/>
  <c r="J117" i="28"/>
  <c r="H117" i="28"/>
  <c r="AD117" i="28"/>
  <c r="AN117" i="28"/>
  <c r="AI117" i="28"/>
  <c r="P117" i="28"/>
  <c r="AU117" i="28"/>
  <c r="AT117" i="28"/>
  <c r="AA117" i="28"/>
  <c r="AE117" i="28"/>
  <c r="AM117" i="28"/>
  <c r="M117" i="28"/>
  <c r="BD117" i="28"/>
  <c r="AX117" i="28"/>
  <c r="S117" i="28"/>
  <c r="N117" i="28"/>
  <c r="AG117" i="28"/>
  <c r="R117" i="28"/>
  <c r="Y117" i="28"/>
  <c r="AB117" i="28"/>
  <c r="AV117" i="28"/>
  <c r="I117" i="28"/>
  <c r="AR117" i="28"/>
  <c r="BA117" i="28"/>
  <c r="X117" i="28"/>
  <c r="Q117" i="28"/>
  <c r="AC117" i="28"/>
  <c r="U117" i="28"/>
  <c r="T117" i="28"/>
  <c r="BB117" i="28"/>
  <c r="AJ117" i="28"/>
  <c r="AH117" i="28"/>
  <c r="AZ117" i="28"/>
  <c r="AK117" i="28"/>
  <c r="K117" i="28"/>
  <c r="AL117" i="28"/>
  <c r="L117" i="28"/>
  <c r="W117" i="28"/>
  <c r="BC117" i="28"/>
  <c r="AF117" i="28"/>
  <c r="V117" i="28"/>
  <c r="AW117" i="28"/>
  <c r="Z117" i="28"/>
  <c r="AY117" i="28"/>
  <c r="AP117" i="28"/>
  <c r="AQ117" i="28"/>
  <c r="O117" i="28"/>
  <c r="AS117" i="28"/>
  <c r="BD97" i="28"/>
  <c r="Q125" i="28"/>
  <c r="W125" i="28"/>
  <c r="K125" i="28"/>
  <c r="M125" i="28"/>
  <c r="AA125" i="28"/>
  <c r="AO125" i="28"/>
  <c r="Y125" i="28"/>
  <c r="V125" i="28"/>
  <c r="I125" i="28"/>
  <c r="BC125" i="28"/>
  <c r="AZ125" i="28"/>
  <c r="AT125" i="28"/>
  <c r="X125" i="28"/>
  <c r="AF125" i="28"/>
  <c r="AJ125" i="28"/>
  <c r="N125" i="28"/>
  <c r="BA125" i="28"/>
  <c r="P125" i="28"/>
  <c r="AB125" i="28"/>
  <c r="AW125" i="28"/>
  <c r="BD125" i="28"/>
  <c r="Z125" i="28"/>
  <c r="AR125" i="28"/>
  <c r="AD125" i="28"/>
  <c r="BB125" i="28"/>
  <c r="AQ125" i="28"/>
  <c r="AM125" i="28"/>
  <c r="AC125" i="28"/>
  <c r="AU125" i="28"/>
  <c r="U125" i="28"/>
  <c r="AV125" i="28"/>
  <c r="AG125" i="28"/>
  <c r="AH125" i="28"/>
  <c r="AL125" i="28"/>
  <c r="AY125" i="28"/>
  <c r="J125" i="28"/>
  <c r="AN125" i="28"/>
  <c r="O125" i="28"/>
  <c r="AE125" i="28"/>
  <c r="H125" i="28"/>
  <c r="AS125" i="28"/>
  <c r="T125" i="28"/>
  <c r="R125" i="28"/>
  <c r="L125" i="28"/>
  <c r="AK125" i="28"/>
  <c r="AI125" i="28"/>
  <c r="AP125" i="28"/>
  <c r="S125" i="28"/>
  <c r="AX125" i="28"/>
  <c r="BC90" i="28"/>
  <c r="BC83" i="28"/>
  <c r="AK47" i="34" a="1"/>
  <c r="AK47" i="34" s="1"/>
  <c r="AK75" i="34" s="1"/>
  <c r="BD145" i="29"/>
  <c r="BD95" i="28"/>
  <c r="AJ123" i="28"/>
  <c r="AU123" i="28"/>
  <c r="AH123" i="28"/>
  <c r="L123" i="28"/>
  <c r="AA123" i="28"/>
  <c r="AK123" i="28"/>
  <c r="P123" i="28"/>
  <c r="AM123" i="28"/>
  <c r="Z123" i="28"/>
  <c r="AZ123" i="28"/>
  <c r="N123" i="28"/>
  <c r="AX123" i="28"/>
  <c r="M123" i="28"/>
  <c r="AG123" i="28"/>
  <c r="R123" i="28"/>
  <c r="AI123" i="28"/>
  <c r="AD123" i="28"/>
  <c r="AS123" i="28"/>
  <c r="K123" i="28"/>
  <c r="BC123" i="28"/>
  <c r="T123" i="28"/>
  <c r="AT123" i="28"/>
  <c r="AQ123" i="28"/>
  <c r="AP123" i="28"/>
  <c r="AW123" i="28"/>
  <c r="S123" i="28"/>
  <c r="H123" i="28"/>
  <c r="AV123" i="28"/>
  <c r="BD123" i="28"/>
  <c r="AF123" i="28"/>
  <c r="AN123" i="28"/>
  <c r="AB123" i="28"/>
  <c r="AO123" i="28"/>
  <c r="W123" i="28"/>
  <c r="O123" i="28"/>
  <c r="AR123" i="28"/>
  <c r="BA123" i="28"/>
  <c r="AL123" i="28"/>
  <c r="J123" i="28"/>
  <c r="X123" i="28"/>
  <c r="BB123" i="28"/>
  <c r="AY123" i="28"/>
  <c r="AE123" i="28"/>
  <c r="Q123" i="28"/>
  <c r="U123" i="28"/>
  <c r="I123" i="28"/>
  <c r="Y123" i="28"/>
  <c r="V123" i="28"/>
  <c r="AC123" i="28"/>
  <c r="AK48" i="34" a="1"/>
  <c r="AK48" i="34" s="1"/>
  <c r="AK76" i="34" s="1"/>
  <c r="BC98" i="28"/>
  <c r="BC89" i="28"/>
  <c r="BC87" i="28"/>
  <c r="BC88" i="28"/>
  <c r="BD100" i="28"/>
  <c r="Z128" i="28"/>
  <c r="AS128" i="28"/>
  <c r="K128" i="28"/>
  <c r="O128" i="28"/>
  <c r="R128" i="28"/>
  <c r="AH128" i="28"/>
  <c r="M128" i="28"/>
  <c r="AE128" i="28"/>
  <c r="AZ128" i="28"/>
  <c r="H128" i="28"/>
  <c r="I128" i="28"/>
  <c r="AO128" i="28"/>
  <c r="AI128" i="28"/>
  <c r="AD128" i="28"/>
  <c r="T128" i="28"/>
  <c r="V128" i="28"/>
  <c r="W128" i="28"/>
  <c r="AX128" i="28"/>
  <c r="X128" i="28"/>
  <c r="AY128" i="28"/>
  <c r="L128" i="28"/>
  <c r="AN128" i="28"/>
  <c r="AW128" i="28"/>
  <c r="BD128" i="28"/>
  <c r="S128" i="28"/>
  <c r="BC128" i="28"/>
  <c r="BB128" i="28"/>
  <c r="BA128" i="28"/>
  <c r="AP128" i="28"/>
  <c r="AL128" i="28"/>
  <c r="AA128" i="28"/>
  <c r="AJ128" i="28"/>
  <c r="P128" i="28"/>
  <c r="AU128" i="28"/>
  <c r="Q128" i="28"/>
  <c r="U128" i="28"/>
  <c r="AK128" i="28"/>
  <c r="AB128" i="28"/>
  <c r="AV128" i="28"/>
  <c r="AF128" i="28"/>
  <c r="AT128" i="28"/>
  <c r="J128" i="28"/>
  <c r="AQ128" i="28"/>
  <c r="AM128" i="28"/>
  <c r="Y128" i="28"/>
  <c r="AC128" i="28"/>
  <c r="AG128" i="28"/>
  <c r="N128" i="28"/>
  <c r="AR128" i="28"/>
  <c r="BC101" i="28"/>
  <c r="AK43" i="34" a="1"/>
  <c r="AK43" i="34" s="1"/>
  <c r="AK71" i="34" s="1"/>
  <c r="AK62" i="30" a="1"/>
  <c r="AK62" i="30" s="1"/>
  <c r="AK63" i="30" a="1"/>
  <c r="AK63" i="30" s="1"/>
  <c r="BD86" i="28"/>
  <c r="T114" i="28"/>
  <c r="S114" i="28"/>
  <c r="AG114" i="28"/>
  <c r="AF114" i="28"/>
  <c r="AO114" i="28"/>
  <c r="R114" i="28"/>
  <c r="AH114" i="28"/>
  <c r="AW114" i="28"/>
  <c r="BA114" i="28"/>
  <c r="AE114" i="28"/>
  <c r="AC114" i="28"/>
  <c r="AK114" i="28"/>
  <c r="Y114" i="28"/>
  <c r="BC114" i="28"/>
  <c r="AI114" i="28"/>
  <c r="AJ114" i="28"/>
  <c r="AZ114" i="28"/>
  <c r="L114" i="28"/>
  <c r="AT114" i="28"/>
  <c r="BD114" i="28"/>
  <c r="AA114" i="28"/>
  <c r="AN114" i="28"/>
  <c r="AU114" i="28"/>
  <c r="Z114" i="28"/>
  <c r="AL114" i="28"/>
  <c r="AP114" i="28"/>
  <c r="U114" i="28"/>
  <c r="P114" i="28"/>
  <c r="BB114" i="28"/>
  <c r="I114" i="28"/>
  <c r="AY114" i="28"/>
  <c r="AV114" i="28"/>
  <c r="N114" i="28"/>
  <c r="M114" i="28"/>
  <c r="K114" i="28"/>
  <c r="H114" i="28"/>
  <c r="J114" i="28"/>
  <c r="AS114" i="28"/>
  <c r="AR114" i="28"/>
  <c r="AM114" i="28"/>
  <c r="V114" i="28"/>
  <c r="AB114" i="28"/>
  <c r="X114" i="28"/>
  <c r="O114" i="28"/>
  <c r="AQ114" i="28"/>
  <c r="AX114" i="28"/>
  <c r="Q114" i="28"/>
  <c r="AD114" i="28"/>
  <c r="W114" i="28"/>
  <c r="BC100" i="28"/>
  <c r="AK45" i="34" a="1"/>
  <c r="AK45" i="34" s="1"/>
  <c r="AK73" i="34" s="1"/>
  <c r="BD101" i="28"/>
  <c r="S129" i="28"/>
  <c r="O129" i="28"/>
  <c r="AJ129" i="28"/>
  <c r="AI129" i="28"/>
  <c r="AA129" i="28"/>
  <c r="AE129" i="28"/>
  <c r="AU129" i="28"/>
  <c r="BA129" i="28"/>
  <c r="BC129" i="28"/>
  <c r="V129" i="28"/>
  <c r="AL129" i="28"/>
  <c r="AO129" i="28"/>
  <c r="L129" i="28"/>
  <c r="AK129" i="28"/>
  <c r="M129" i="28"/>
  <c r="AG129" i="28"/>
  <c r="AT129" i="28"/>
  <c r="I129" i="28"/>
  <c r="K129" i="28"/>
  <c r="R129" i="28"/>
  <c r="AX129" i="28"/>
  <c r="AV129" i="28"/>
  <c r="T129" i="28"/>
  <c r="AY129" i="28"/>
  <c r="AC129" i="28"/>
  <c r="Z129" i="28"/>
  <c r="Q129" i="28"/>
  <c r="AW129" i="28"/>
  <c r="AB129" i="28"/>
  <c r="AM129" i="28"/>
  <c r="N129" i="28"/>
  <c r="AR129" i="28"/>
  <c r="AH129" i="28"/>
  <c r="AS129" i="28"/>
  <c r="X129" i="28"/>
  <c r="H129" i="28"/>
  <c r="AN129" i="28"/>
  <c r="AP129" i="28"/>
  <c r="BD129" i="28"/>
  <c r="P129" i="28"/>
  <c r="AZ129" i="28"/>
  <c r="U129" i="28"/>
  <c r="AQ129" i="28"/>
  <c r="Y129" i="28"/>
  <c r="AD129" i="28"/>
  <c r="AF129" i="28"/>
  <c r="W129" i="28"/>
  <c r="BB129" i="28"/>
  <c r="J129" i="28"/>
  <c r="BD93" i="28"/>
  <c r="AA121" i="28"/>
  <c r="AL121" i="28"/>
  <c r="V121" i="28"/>
  <c r="Y121" i="28"/>
  <c r="U121" i="28"/>
  <c r="AQ121" i="28"/>
  <c r="J121" i="28"/>
  <c r="AC121" i="28"/>
  <c r="BC121" i="28"/>
  <c r="AW121" i="28"/>
  <c r="Q121" i="28"/>
  <c r="S121" i="28"/>
  <c r="AB121" i="28"/>
  <c r="AX121" i="28"/>
  <c r="AV121" i="28"/>
  <c r="P121" i="28"/>
  <c r="AD121" i="28"/>
  <c r="AR121" i="28"/>
  <c r="Z121" i="28"/>
  <c r="BB121" i="28"/>
  <c r="AH121" i="28"/>
  <c r="AG121" i="28"/>
  <c r="AZ121" i="28"/>
  <c r="AI121" i="28"/>
  <c r="AE121" i="28"/>
  <c r="AK121" i="28"/>
  <c r="AO121" i="28"/>
  <c r="W121" i="28"/>
  <c r="X121" i="28"/>
  <c r="AM121" i="28"/>
  <c r="N121" i="28"/>
  <c r="AP121" i="28"/>
  <c r="L121" i="28"/>
  <c r="O121" i="28"/>
  <c r="T121" i="28"/>
  <c r="BA121" i="28"/>
  <c r="AT121" i="28"/>
  <c r="AU121" i="28"/>
  <c r="BD121" i="28"/>
  <c r="I121" i="28"/>
  <c r="AY121" i="28"/>
  <c r="AF121" i="28"/>
  <c r="H121" i="28"/>
  <c r="AN121" i="28"/>
  <c r="K121" i="28"/>
  <c r="AS121" i="28"/>
  <c r="R121" i="28"/>
  <c r="AJ121" i="28"/>
  <c r="M121" i="28"/>
  <c r="BD87" i="28"/>
  <c r="AR115" i="28"/>
  <c r="AB115" i="28"/>
  <c r="AM115" i="28"/>
  <c r="AC115" i="28"/>
  <c r="BC115" i="28"/>
  <c r="AX115" i="28"/>
  <c r="P115" i="28"/>
  <c r="AZ115" i="28"/>
  <c r="BB115" i="28"/>
  <c r="AS115" i="28"/>
  <c r="Y115" i="28"/>
  <c r="AE115" i="28"/>
  <c r="Q115" i="28"/>
  <c r="AU115" i="28"/>
  <c r="T115" i="28"/>
  <c r="AJ115" i="28"/>
  <c r="AY115" i="28"/>
  <c r="AF115" i="28"/>
  <c r="AK115" i="28"/>
  <c r="AA115" i="28"/>
  <c r="H115" i="28"/>
  <c r="K115" i="28"/>
  <c r="O115" i="28"/>
  <c r="AT115" i="28"/>
  <c r="BD115" i="28"/>
  <c r="X115" i="28"/>
  <c r="AQ115" i="28"/>
  <c r="I115" i="28"/>
  <c r="AN115" i="28"/>
  <c r="AP115" i="28"/>
  <c r="AI115" i="28"/>
  <c r="U115" i="28"/>
  <c r="AL115" i="28"/>
  <c r="V115" i="28"/>
  <c r="AG115" i="28"/>
  <c r="Z115" i="28"/>
  <c r="N115" i="28"/>
  <c r="J115" i="28"/>
  <c r="R115" i="28"/>
  <c r="AD115" i="28"/>
  <c r="AV115" i="28"/>
  <c r="BA115" i="28"/>
  <c r="AO115" i="28"/>
  <c r="M115" i="28"/>
  <c r="AW115" i="28"/>
  <c r="AH115" i="28"/>
  <c r="S115" i="28"/>
  <c r="L115" i="28"/>
  <c r="W115" i="28"/>
  <c r="BD84" i="28"/>
  <c r="N112" i="28"/>
  <c r="J112" i="28"/>
  <c r="M112" i="28"/>
  <c r="AY112" i="28"/>
  <c r="AZ112" i="28"/>
  <c r="O112" i="28"/>
  <c r="AW112" i="28"/>
  <c r="AK112" i="28"/>
  <c r="U112" i="28"/>
  <c r="AT112" i="28"/>
  <c r="AE112" i="28"/>
  <c r="AV112" i="28"/>
  <c r="AR112" i="28"/>
  <c r="AP112" i="28"/>
  <c r="I112" i="28"/>
  <c r="AD112" i="28"/>
  <c r="W112" i="28"/>
  <c r="T112" i="28"/>
  <c r="AO112" i="28"/>
  <c r="AX112" i="28"/>
  <c r="AC112" i="28"/>
  <c r="P112" i="28"/>
  <c r="AM112" i="28"/>
  <c r="AF112" i="28"/>
  <c r="Q112" i="28"/>
  <c r="V112" i="28"/>
  <c r="AA112" i="28"/>
  <c r="BA112" i="28"/>
  <c r="AN112" i="28"/>
  <c r="AH112" i="28"/>
  <c r="BB112" i="28"/>
  <c r="R112" i="28"/>
  <c r="AL112" i="28"/>
  <c r="H112" i="28"/>
  <c r="Z112" i="28"/>
  <c r="BC112" i="28"/>
  <c r="AU112" i="28"/>
  <c r="AJ112" i="28"/>
  <c r="S112" i="28"/>
  <c r="AG112" i="28"/>
  <c r="AS112" i="28"/>
  <c r="AQ112" i="28"/>
  <c r="AB112" i="28"/>
  <c r="AI112" i="28"/>
  <c r="BD112" i="28"/>
  <c r="L112" i="28"/>
  <c r="X112" i="28"/>
  <c r="K112" i="28"/>
  <c r="Y112" i="28"/>
  <c r="BD96" i="28"/>
  <c r="AD124" i="28"/>
  <c r="M124" i="28"/>
  <c r="X124" i="28"/>
  <c r="W124" i="28"/>
  <c r="T124" i="28"/>
  <c r="L124" i="28"/>
  <c r="AW124" i="28"/>
  <c r="S124" i="28"/>
  <c r="AN124" i="28"/>
  <c r="AT124" i="28"/>
  <c r="AM124" i="28"/>
  <c r="AB124" i="28"/>
  <c r="AU124" i="28"/>
  <c r="BB124" i="28"/>
  <c r="AQ124" i="28"/>
  <c r="AI124" i="28"/>
  <c r="O124" i="28"/>
  <c r="BD124" i="28"/>
  <c r="AV124" i="28"/>
  <c r="AJ124" i="28"/>
  <c r="U124" i="28"/>
  <c r="AY124" i="28"/>
  <c r="K124" i="28"/>
  <c r="AA124" i="28"/>
  <c r="Z124" i="28"/>
  <c r="I124" i="28"/>
  <c r="AS124" i="28"/>
  <c r="AF124" i="28"/>
  <c r="BA124" i="28"/>
  <c r="R124" i="28"/>
  <c r="J124" i="28"/>
  <c r="AP124" i="28"/>
  <c r="P124" i="28"/>
  <c r="AR124" i="28"/>
  <c r="N124" i="28"/>
  <c r="Q124" i="28"/>
  <c r="AX124" i="28"/>
  <c r="AK124" i="28"/>
  <c r="AE124" i="28"/>
  <c r="AL124" i="28"/>
  <c r="BC124" i="28"/>
  <c r="V124" i="28"/>
  <c r="AC124" i="28"/>
  <c r="AO124" i="28"/>
  <c r="AZ124" i="28"/>
  <c r="H124" i="28"/>
  <c r="Y124" i="28"/>
  <c r="AH124" i="28"/>
  <c r="AG124" i="28"/>
  <c r="BC94" i="28"/>
  <c r="BC96" i="28"/>
  <c r="AK61" i="30" a="1"/>
  <c r="AK61" i="30" s="1"/>
  <c r="BD94" i="28"/>
  <c r="AY122" i="28"/>
  <c r="T122" i="28"/>
  <c r="J122" i="28"/>
  <c r="AU122" i="28"/>
  <c r="U122" i="28"/>
  <c r="AS122" i="28"/>
  <c r="S122" i="28"/>
  <c r="BA122" i="28"/>
  <c r="AZ122" i="28"/>
  <c r="AX122" i="28"/>
  <c r="AE122" i="28"/>
  <c r="AT122" i="28"/>
  <c r="AN122" i="28"/>
  <c r="AR122" i="28"/>
  <c r="AP122" i="28"/>
  <c r="AC122" i="28"/>
  <c r="AH122" i="28"/>
  <c r="AI122" i="28"/>
  <c r="Z122" i="28"/>
  <c r="O122" i="28"/>
  <c r="AL122" i="28"/>
  <c r="BC122" i="28"/>
  <c r="AJ122" i="28"/>
  <c r="AK122" i="28"/>
  <c r="X122" i="28"/>
  <c r="H122" i="28"/>
  <c r="M122" i="28"/>
  <c r="N122" i="28"/>
  <c r="AG122" i="28"/>
  <c r="BD122" i="28"/>
  <c r="AB122" i="28"/>
  <c r="AA122" i="28"/>
  <c r="AQ122" i="28"/>
  <c r="AO122" i="28"/>
  <c r="Q122" i="28"/>
  <c r="L122" i="28"/>
  <c r="AW122" i="28"/>
  <c r="I122" i="28"/>
  <c r="P122" i="28"/>
  <c r="AD122" i="28"/>
  <c r="AM122" i="28"/>
  <c r="AF122" i="28"/>
  <c r="K122" i="28"/>
  <c r="R122" i="28"/>
  <c r="BB122" i="28"/>
  <c r="Y122" i="28"/>
  <c r="W122" i="28"/>
  <c r="V122" i="28"/>
  <c r="AV122" i="28"/>
  <c r="AK46" i="34" a="1"/>
  <c r="AK46" i="34" s="1"/>
  <c r="AK74" i="34" s="1"/>
  <c r="AL60" i="30" a="1"/>
  <c r="AL60" i="30" s="1"/>
  <c r="BC86" i="28"/>
  <c r="BC93" i="28"/>
  <c r="BC97" i="28"/>
  <c r="G122" i="28" l="1"/>
  <c r="G150" i="28" s="1"/>
  <c r="H38" i="28" s="1"/>
  <c r="G121" i="28"/>
  <c r="G149" i="28" s="1"/>
  <c r="H37" i="28" s="1"/>
  <c r="G114" i="28"/>
  <c r="G142" i="28" s="1"/>
  <c r="H30" i="28" s="1"/>
  <c r="H58" i="28" s="1"/>
  <c r="H142" i="28" s="1"/>
  <c r="I30" i="28" s="1"/>
  <c r="I58" i="28" s="1"/>
  <c r="I142" i="28" s="1"/>
  <c r="J30" i="28" s="1"/>
  <c r="J58" i="28" s="1"/>
  <c r="J142" i="28" s="1"/>
  <c r="K30" i="28" s="1"/>
  <c r="G120" i="28"/>
  <c r="G148" i="28" s="1"/>
  <c r="H36" i="28" s="1"/>
  <c r="G127" i="28"/>
  <c r="G155" i="28" s="1"/>
  <c r="H43" i="28" s="1"/>
  <c r="H71" i="28" s="1"/>
  <c r="H155" i="28" s="1"/>
  <c r="I43" i="28" s="1"/>
  <c r="I71" i="28" s="1"/>
  <c r="I155" i="28" s="1"/>
  <c r="J43" i="28" s="1"/>
  <c r="AL43" i="34" a="1"/>
  <c r="AL43" i="34" s="1"/>
  <c r="AL71" i="34" s="1"/>
  <c r="G115" i="28"/>
  <c r="G143" i="28" s="1"/>
  <c r="H31" i="28" s="1"/>
  <c r="H59" i="28" s="1"/>
  <c r="H143" i="28" s="1"/>
  <c r="I31" i="28" s="1"/>
  <c r="I59" i="28" s="1"/>
  <c r="I143" i="28" s="1"/>
  <c r="J31" i="28" s="1"/>
  <c r="J59" i="28" s="1"/>
  <c r="J143" i="28" s="1"/>
  <c r="K31" i="28" s="1"/>
  <c r="K59" i="28" s="1"/>
  <c r="K143" i="28" s="1"/>
  <c r="L31" i="28" s="1"/>
  <c r="L59" i="28" s="1"/>
  <c r="L143" i="28" s="1"/>
  <c r="M31" i="28" s="1"/>
  <c r="M59" i="28" s="1"/>
  <c r="M143" i="28" s="1"/>
  <c r="N31" i="28" s="1"/>
  <c r="G123" i="28"/>
  <c r="G151" i="28" s="1"/>
  <c r="H39" i="28" s="1"/>
  <c r="H67" i="28" s="1"/>
  <c r="H151" i="28" s="1"/>
  <c r="I39" i="28" s="1"/>
  <c r="G112" i="28"/>
  <c r="G140" i="28" s="1"/>
  <c r="H28" i="28" s="1"/>
  <c r="G126" i="28"/>
  <c r="G154" i="28" s="1"/>
  <c r="H42" i="28" s="1"/>
  <c r="H70" i="28" s="1"/>
  <c r="H154" i="28" s="1"/>
  <c r="I42" i="28" s="1"/>
  <c r="I70" i="28" s="1"/>
  <c r="I154" i="28" s="1"/>
  <c r="J42" i="28" s="1"/>
  <c r="J70" i="28" s="1"/>
  <c r="J154" i="28" s="1"/>
  <c r="K42" i="28" s="1"/>
  <c r="K70" i="28" s="1"/>
  <c r="K154" i="28" s="1"/>
  <c r="L42" i="28" s="1"/>
  <c r="L70" i="28" s="1"/>
  <c r="L154" i="28" s="1"/>
  <c r="M42" i="28" s="1"/>
  <c r="M70" i="28" s="1"/>
  <c r="M154" i="28" s="1"/>
  <c r="N42" i="28" s="1"/>
  <c r="N70" i="28" s="1"/>
  <c r="N154" i="28" s="1"/>
  <c r="O42" i="28" s="1"/>
  <c r="O70" i="28" s="1"/>
  <c r="O154" i="28" s="1"/>
  <c r="P42" i="28" s="1"/>
  <c r="P70" i="28" s="1"/>
  <c r="P154" i="28" s="1"/>
  <c r="Q42" i="28" s="1"/>
  <c r="Q70" i="28" s="1"/>
  <c r="Q154" i="28" s="1"/>
  <c r="R42" i="28" s="1"/>
  <c r="R70" i="28" s="1"/>
  <c r="R154" i="28" s="1"/>
  <c r="S42" i="28" s="1"/>
  <c r="S70" i="28" s="1"/>
  <c r="S154" i="28" s="1"/>
  <c r="T42" i="28" s="1"/>
  <c r="T70" i="28" s="1"/>
  <c r="T154" i="28" s="1"/>
  <c r="U42" i="28" s="1"/>
  <c r="U70" i="28" s="1"/>
  <c r="U154" i="28" s="1"/>
  <c r="V42" i="28" s="1"/>
  <c r="V70" i="28" s="1"/>
  <c r="V154" i="28" s="1"/>
  <c r="W42" i="28" s="1"/>
  <c r="AL63" i="30" a="1"/>
  <c r="AL63" i="30" s="1"/>
  <c r="AL44" i="34" a="1"/>
  <c r="AL44" i="34" s="1"/>
  <c r="AL72" i="34" s="1"/>
  <c r="G129" i="28"/>
  <c r="G157" i="28" s="1"/>
  <c r="H45" i="28" s="1"/>
  <c r="G117" i="28"/>
  <c r="G145" i="28" s="1"/>
  <c r="H33" i="28" s="1"/>
  <c r="H61" i="28" s="1"/>
  <c r="H145" i="28" s="1"/>
  <c r="I33" i="28" s="1"/>
  <c r="I61" i="28" s="1"/>
  <c r="I145" i="28" s="1"/>
  <c r="J33" i="28" s="1"/>
  <c r="J61" i="28" s="1"/>
  <c r="J145" i="28" s="1"/>
  <c r="K33" i="28" s="1"/>
  <c r="K61" i="28" s="1"/>
  <c r="K145" i="28" s="1"/>
  <c r="L33" i="28" s="1"/>
  <c r="L61" i="28" s="1"/>
  <c r="L145" i="28" s="1"/>
  <c r="M33" i="28" s="1"/>
  <c r="G119" i="28"/>
  <c r="G147" i="28" s="1"/>
  <c r="H35" i="28" s="1"/>
  <c r="AL45" i="34" a="1"/>
  <c r="AL45" i="34" s="1"/>
  <c r="AL73" i="34" s="1"/>
  <c r="G128" i="28"/>
  <c r="G156" i="28" s="1"/>
  <c r="H44" i="28" s="1"/>
  <c r="H72" i="28" s="1"/>
  <c r="H156" i="28" s="1"/>
  <c r="I44" i="28" s="1"/>
  <c r="I72" i="28" s="1"/>
  <c r="I156" i="28" s="1"/>
  <c r="J44" i="28" s="1"/>
  <c r="J72" i="28" s="1"/>
  <c r="J156" i="28" s="1"/>
  <c r="K44" i="28" s="1"/>
  <c r="K72" i="28" s="1"/>
  <c r="K156" i="28" s="1"/>
  <c r="L44" i="28" s="1"/>
  <c r="G116" i="28"/>
  <c r="G144" i="28" s="1"/>
  <c r="H32" i="28" s="1"/>
  <c r="AL49" i="34" a="1"/>
  <c r="AL49" i="34" s="1"/>
  <c r="AL77" i="34" s="1"/>
  <c r="G118" i="28"/>
  <c r="G146" i="28" s="1"/>
  <c r="H34" i="28" s="1"/>
  <c r="AL62" i="30" a="1"/>
  <c r="AL62" i="30" s="1"/>
  <c r="G124" i="28"/>
  <c r="G152" i="28" s="1"/>
  <c r="H40" i="28" s="1"/>
  <c r="H68" i="28" s="1"/>
  <c r="H152" i="28" s="1"/>
  <c r="I40" i="28" s="1"/>
  <c r="AL46" i="34" a="1"/>
  <c r="AL46" i="34" s="1"/>
  <c r="AL74" i="34" s="1"/>
  <c r="AL58" i="30" a="1"/>
  <c r="AL58" i="30" s="1"/>
  <c r="BA33" i="30"/>
  <c r="BA31" i="34"/>
  <c r="BA29" i="30"/>
  <c r="BA32" i="34"/>
  <c r="BA28" i="34"/>
  <c r="BA27" i="30"/>
  <c r="BA79" i="29"/>
  <c r="BA80" i="29" s="1"/>
  <c r="BA30" i="30"/>
  <c r="BA33" i="34"/>
  <c r="BA30" i="34"/>
  <c r="BA82" i="28"/>
  <c r="BA103" i="28" s="1"/>
  <c r="BA28" i="30"/>
  <c r="AM58" i="30" s="1" a="1"/>
  <c r="AM58" i="30" s="1"/>
  <c r="BA32" i="30"/>
  <c r="BA31" i="30"/>
  <c r="BA29" i="34"/>
  <c r="BA27" i="34"/>
  <c r="G125" i="28"/>
  <c r="G153" i="28" s="1"/>
  <c r="H41" i="28" s="1"/>
  <c r="H69" i="28" s="1"/>
  <c r="H153" i="28" s="1"/>
  <c r="I41" i="28" s="1"/>
  <c r="I69" i="28" s="1"/>
  <c r="I153" i="28" s="1"/>
  <c r="J41" i="28" s="1"/>
  <c r="J69" i="28" s="1"/>
  <c r="J153" i="28" s="1"/>
  <c r="K41" i="28" s="1"/>
  <c r="K69" i="28" s="1"/>
  <c r="K153" i="28" s="1"/>
  <c r="L41" i="28" s="1"/>
  <c r="L69" i="28" s="1"/>
  <c r="L153" i="28" s="1"/>
  <c r="M41" i="28" s="1"/>
  <c r="M69" i="28" s="1"/>
  <c r="M153" i="28" s="1"/>
  <c r="N41" i="28" s="1"/>
  <c r="N69" i="28" s="1"/>
  <c r="N153" i="28" s="1"/>
  <c r="O41" i="28" s="1"/>
  <c r="G111" i="28"/>
  <c r="G139" i="28" s="1"/>
  <c r="H27" i="28" s="1"/>
  <c r="G113" i="28"/>
  <c r="G141" i="28" s="1"/>
  <c r="H29" i="28" s="1"/>
  <c r="AM43" i="34" l="1" a="1"/>
  <c r="AM43" i="34" s="1"/>
  <c r="AM71" i="34" s="1"/>
  <c r="L72" i="28"/>
  <c r="L156" i="28" s="1"/>
  <c r="M44" i="28" s="1"/>
  <c r="M72" i="28" s="1"/>
  <c r="M156" i="28" s="1"/>
  <c r="N44" i="28" s="1"/>
  <c r="N72" i="28" s="1"/>
  <c r="N156" i="28" s="1"/>
  <c r="O44" i="28" s="1"/>
  <c r="O72" i="28" s="1"/>
  <c r="O156" i="28" s="1"/>
  <c r="P44" i="28" s="1"/>
  <c r="P72" i="28" s="1"/>
  <c r="P156" i="28" s="1"/>
  <c r="Q44" i="28" s="1"/>
  <c r="Q72" i="28" s="1"/>
  <c r="Q156" i="28" s="1"/>
  <c r="R44" i="28" s="1"/>
  <c r="R72" i="28" s="1"/>
  <c r="R156" i="28" s="1"/>
  <c r="S44" i="28" s="1"/>
  <c r="S72" i="28" s="1"/>
  <c r="S156" i="28" s="1"/>
  <c r="T44" i="28" s="1"/>
  <c r="T72" i="28" s="1"/>
  <c r="T156" i="28" s="1"/>
  <c r="U44" i="28" s="1"/>
  <c r="U72" i="28" s="1"/>
  <c r="U156" i="28" s="1"/>
  <c r="V44" i="28" s="1"/>
  <c r="V72" i="28" s="1"/>
  <c r="V156" i="28" s="1"/>
  <c r="W44" i="28" s="1"/>
  <c r="W72" i="28" s="1"/>
  <c r="W156" i="28" s="1"/>
  <c r="X44" i="28" s="1"/>
  <c r="X72" i="28" s="1"/>
  <c r="X156" i="28" s="1"/>
  <c r="Y44" i="28" s="1"/>
  <c r="Y72" i="28" s="1"/>
  <c r="Y156" i="28" s="1"/>
  <c r="Z44" i="28" s="1"/>
  <c r="Z72" i="28" s="1"/>
  <c r="Z156" i="28" s="1"/>
  <c r="AA44" i="28" s="1"/>
  <c r="AA72" i="28" s="1"/>
  <c r="AA156" i="28" s="1"/>
  <c r="AB44" i="28" s="1"/>
  <c r="AB72" i="28" s="1"/>
  <c r="AB156" i="28" s="1"/>
  <c r="AC44" i="28" s="1"/>
  <c r="AC72" i="28" s="1"/>
  <c r="AC156" i="28" s="1"/>
  <c r="AD44" i="28" s="1"/>
  <c r="AD72" i="28" s="1"/>
  <c r="AD156" i="28" s="1"/>
  <c r="AE44" i="28" s="1"/>
  <c r="AE72" i="28" s="1"/>
  <c r="AE156" i="28" s="1"/>
  <c r="AF44" i="28" s="1"/>
  <c r="AF72" i="28" s="1"/>
  <c r="AF156" i="28" s="1"/>
  <c r="AG44" i="28" s="1"/>
  <c r="AG72" i="28" s="1"/>
  <c r="AG156" i="28" s="1"/>
  <c r="AH44" i="28" s="1"/>
  <c r="AH72" i="28" s="1"/>
  <c r="AH156" i="28" s="1"/>
  <c r="AI44" i="28" s="1"/>
  <c r="AI72" i="28" s="1"/>
  <c r="AI156" i="28" s="1"/>
  <c r="AJ44" i="28" s="1"/>
  <c r="AJ72" i="28" s="1"/>
  <c r="AJ156" i="28" s="1"/>
  <c r="AK44" i="28" s="1"/>
  <c r="AK72" i="28" s="1"/>
  <c r="AK156" i="28" s="1"/>
  <c r="AL44" i="28" s="1"/>
  <c r="AL72" i="28" s="1"/>
  <c r="AL156" i="28" s="1"/>
  <c r="AM44" i="28" s="1"/>
  <c r="AM72" i="28" s="1"/>
  <c r="AM156" i="28" s="1"/>
  <c r="AN44" i="28" s="1"/>
  <c r="AN72" i="28" s="1"/>
  <c r="AN156" i="28" s="1"/>
  <c r="AO44" i="28" s="1"/>
  <c r="AO72" i="28" s="1"/>
  <c r="AO156" i="28" s="1"/>
  <c r="AP44" i="28" s="1"/>
  <c r="AP72" i="28" s="1"/>
  <c r="AP156" i="28" s="1"/>
  <c r="AQ44" i="28" s="1"/>
  <c r="AQ72" i="28" s="1"/>
  <c r="AQ156" i="28" s="1"/>
  <c r="AR44" i="28" s="1"/>
  <c r="AR72" i="28" s="1"/>
  <c r="AR156" i="28" s="1"/>
  <c r="AS44" i="28" s="1"/>
  <c r="AS72" i="28" s="1"/>
  <c r="AS156" i="28" s="1"/>
  <c r="AT44" i="28" s="1"/>
  <c r="AT72" i="28" s="1"/>
  <c r="AT156" i="28" s="1"/>
  <c r="AU44" i="28" s="1"/>
  <c r="AU72" i="28" s="1"/>
  <c r="AU156" i="28" s="1"/>
  <c r="AV44" i="28" s="1"/>
  <c r="AV72" i="28" s="1"/>
  <c r="AV156" i="28" s="1"/>
  <c r="AW44" i="28" s="1"/>
  <c r="AW72" i="28" s="1"/>
  <c r="AW156" i="28" s="1"/>
  <c r="AX44" i="28" s="1"/>
  <c r="AX72" i="28" s="1"/>
  <c r="AX156" i="28" s="1"/>
  <c r="AY44" i="28" s="1"/>
  <c r="AY72" i="28" s="1"/>
  <c r="AY156" i="28" s="1"/>
  <c r="AZ44" i="28" s="1"/>
  <c r="AZ72" i="28" s="1"/>
  <c r="AZ156" i="28" s="1"/>
  <c r="BA44" i="28" s="1"/>
  <c r="BA72" i="28" s="1"/>
  <c r="BA156" i="28" s="1"/>
  <c r="BB44" i="28" s="1"/>
  <c r="BB72" i="28" s="1"/>
  <c r="BB156" i="28" s="1"/>
  <c r="BC44" i="28" s="1"/>
  <c r="BC72" i="28" s="1"/>
  <c r="BC156" i="28" s="1"/>
  <c r="BD44" i="28" s="1"/>
  <c r="BD72" i="28" s="1"/>
  <c r="BD156" i="28" s="1"/>
  <c r="AM45" i="34" a="1"/>
  <c r="AM45" i="34" s="1"/>
  <c r="AM73" i="34" s="1"/>
  <c r="I67" i="28"/>
  <c r="I151" i="28" s="1"/>
  <c r="J39" i="28" s="1"/>
  <c r="J67" i="28" s="1"/>
  <c r="J151" i="28" s="1"/>
  <c r="K39" i="28" s="1"/>
  <c r="K67" i="28" s="1"/>
  <c r="K151" i="28" s="1"/>
  <c r="L39" i="28" s="1"/>
  <c r="L67" i="28" s="1"/>
  <c r="L151" i="28" s="1"/>
  <c r="M39" i="28" s="1"/>
  <c r="M67" i="28" s="1"/>
  <c r="M151" i="28" s="1"/>
  <c r="N39" i="28" s="1"/>
  <c r="N67" i="28" s="1"/>
  <c r="N151" i="28" s="1"/>
  <c r="O39" i="28" s="1"/>
  <c r="O67" i="28" s="1"/>
  <c r="O151" i="28" s="1"/>
  <c r="P39" i="28" s="1"/>
  <c r="P67" i="28" s="1"/>
  <c r="P151" i="28" s="1"/>
  <c r="Q39" i="28" s="1"/>
  <c r="Q67" i="28" s="1"/>
  <c r="Q151" i="28" s="1"/>
  <c r="R39" i="28" s="1"/>
  <c r="R67" i="28" s="1"/>
  <c r="R151" i="28" s="1"/>
  <c r="S39" i="28" s="1"/>
  <c r="S67" i="28" s="1"/>
  <c r="S151" i="28" s="1"/>
  <c r="T39" i="28" s="1"/>
  <c r="T67" i="28" s="1"/>
  <c r="T151" i="28" s="1"/>
  <c r="U39" i="28" s="1"/>
  <c r="U67" i="28" s="1"/>
  <c r="U151" i="28" s="1"/>
  <c r="V39" i="28" s="1"/>
  <c r="V67" i="28" s="1"/>
  <c r="V151" i="28" s="1"/>
  <c r="W39" i="28" s="1"/>
  <c r="W67" i="28" s="1"/>
  <c r="W151" i="28" s="1"/>
  <c r="X39" i="28" s="1"/>
  <c r="X67" i="28" s="1"/>
  <c r="X151" i="28" s="1"/>
  <c r="Y39" i="28" s="1"/>
  <c r="Y67" i="28" s="1"/>
  <c r="Y151" i="28" s="1"/>
  <c r="Z39" i="28" s="1"/>
  <c r="Z67" i="28" s="1"/>
  <c r="Z151" i="28" s="1"/>
  <c r="AA39" i="28" s="1"/>
  <c r="AA67" i="28" s="1"/>
  <c r="AA151" i="28" s="1"/>
  <c r="AB39" i="28" s="1"/>
  <c r="AB67" i="28" s="1"/>
  <c r="AB151" i="28" s="1"/>
  <c r="AC39" i="28" s="1"/>
  <c r="AC67" i="28" s="1"/>
  <c r="AC151" i="28" s="1"/>
  <c r="AD39" i="28" s="1"/>
  <c r="AD67" i="28" s="1"/>
  <c r="AD151" i="28" s="1"/>
  <c r="AE39" i="28" s="1"/>
  <c r="AE67" i="28" s="1"/>
  <c r="AE151" i="28" s="1"/>
  <c r="AF39" i="28" s="1"/>
  <c r="AF67" i="28" s="1"/>
  <c r="AF151" i="28" s="1"/>
  <c r="AG39" i="28" s="1"/>
  <c r="AG67" i="28" s="1"/>
  <c r="AG151" i="28" s="1"/>
  <c r="AH39" i="28" s="1"/>
  <c r="AH67" i="28" s="1"/>
  <c r="AH151" i="28" s="1"/>
  <c r="AI39" i="28" s="1"/>
  <c r="AI67" i="28" s="1"/>
  <c r="AI151" i="28" s="1"/>
  <c r="AJ39" i="28" s="1"/>
  <c r="AJ67" i="28" s="1"/>
  <c r="AJ151" i="28" s="1"/>
  <c r="AK39" i="28" s="1"/>
  <c r="AK67" i="28" s="1"/>
  <c r="AK151" i="28" s="1"/>
  <c r="AL39" i="28" s="1"/>
  <c r="AL67" i="28" s="1"/>
  <c r="AL151" i="28" s="1"/>
  <c r="AM39" i="28" s="1"/>
  <c r="AM67" i="28" s="1"/>
  <c r="AM151" i="28" s="1"/>
  <c r="AN39" i="28" s="1"/>
  <c r="AN67" i="28" s="1"/>
  <c r="AN151" i="28" s="1"/>
  <c r="AO39" i="28" s="1"/>
  <c r="AO67" i="28" s="1"/>
  <c r="AO151" i="28" s="1"/>
  <c r="AP39" i="28" s="1"/>
  <c r="AP67" i="28" s="1"/>
  <c r="AP151" i="28" s="1"/>
  <c r="AQ39" i="28" s="1"/>
  <c r="AQ67" i="28" s="1"/>
  <c r="AQ151" i="28" s="1"/>
  <c r="AR39" i="28" s="1"/>
  <c r="AR67" i="28" s="1"/>
  <c r="AR151" i="28" s="1"/>
  <c r="AS39" i="28" s="1"/>
  <c r="AS67" i="28" s="1"/>
  <c r="AS151" i="28" s="1"/>
  <c r="AT39" i="28" s="1"/>
  <c r="AT67" i="28" s="1"/>
  <c r="AT151" i="28" s="1"/>
  <c r="AU39" i="28" s="1"/>
  <c r="AU67" i="28" s="1"/>
  <c r="AU151" i="28" s="1"/>
  <c r="AV39" i="28" s="1"/>
  <c r="AV67" i="28" s="1"/>
  <c r="AV151" i="28" s="1"/>
  <c r="AW39" i="28" s="1"/>
  <c r="AW67" i="28" s="1"/>
  <c r="AW151" i="28" s="1"/>
  <c r="AX39" i="28" s="1"/>
  <c r="AX67" i="28" s="1"/>
  <c r="AX151" i="28" s="1"/>
  <c r="AY39" i="28" s="1"/>
  <c r="AY67" i="28" s="1"/>
  <c r="AY151" i="28" s="1"/>
  <c r="AZ39" i="28" s="1"/>
  <c r="AZ67" i="28" s="1"/>
  <c r="AZ151" i="28" s="1"/>
  <c r="BA39" i="28" s="1"/>
  <c r="BA67" i="28" s="1"/>
  <c r="BA151" i="28" s="1"/>
  <c r="BB39" i="28" s="1"/>
  <c r="BB67" i="28" s="1"/>
  <c r="BB151" i="28" s="1"/>
  <c r="BC39" i="28" s="1"/>
  <c r="BC67" i="28" s="1"/>
  <c r="BC151" i="28" s="1"/>
  <c r="BD39" i="28" s="1"/>
  <c r="BD67" i="28" s="1"/>
  <c r="BD151" i="28" s="1"/>
  <c r="BB29" i="34"/>
  <c r="AN45" i="34" s="1" a="1"/>
  <c r="AN45" i="34" s="1"/>
  <c r="AN73" i="34" s="1"/>
  <c r="BB27" i="34"/>
  <c r="BB31" i="30"/>
  <c r="BB33" i="34"/>
  <c r="BB79" i="29"/>
  <c r="BB80" i="29" s="1"/>
  <c r="BB30" i="34"/>
  <c r="BB31" i="34"/>
  <c r="AN47" i="34" s="1" a="1"/>
  <c r="AN47" i="34" s="1"/>
  <c r="AN75" i="34" s="1"/>
  <c r="BB32" i="34"/>
  <c r="AN48" i="34" s="1" a="1"/>
  <c r="AN48" i="34" s="1"/>
  <c r="AN76" i="34" s="1"/>
  <c r="BB82" i="28"/>
  <c r="BB103" i="28" s="1"/>
  <c r="BB32" i="30"/>
  <c r="AN62" i="30" s="1" a="1"/>
  <c r="AN62" i="30" s="1"/>
  <c r="BB29" i="30"/>
  <c r="AN59" i="30" s="1" a="1"/>
  <c r="AN59" i="30" s="1"/>
  <c r="BB27" i="30"/>
  <c r="AN57" i="30" s="1" a="1"/>
  <c r="AN57" i="30" s="1"/>
  <c r="BB28" i="34"/>
  <c r="BB28" i="30"/>
  <c r="BB33" i="30"/>
  <c r="BB30" i="30"/>
  <c r="AN60" i="30" s="1" a="1"/>
  <c r="AN60" i="30" s="1"/>
  <c r="AM62" i="30" a="1"/>
  <c r="AM62" i="30" s="1"/>
  <c r="H63" i="28"/>
  <c r="H147" i="28" s="1"/>
  <c r="I35" i="28" s="1"/>
  <c r="I63" i="28" s="1"/>
  <c r="I147" i="28" s="1"/>
  <c r="J35" i="28" s="1"/>
  <c r="J63" i="28" s="1"/>
  <c r="J147" i="28" s="1"/>
  <c r="K35" i="28" s="1"/>
  <c r="K63" i="28" s="1"/>
  <c r="K147" i="28" s="1"/>
  <c r="L35" i="28" s="1"/>
  <c r="L63" i="28" s="1"/>
  <c r="L147" i="28" s="1"/>
  <c r="M35" i="28" s="1"/>
  <c r="M63" i="28" s="1"/>
  <c r="M147" i="28" s="1"/>
  <c r="N35" i="28" s="1"/>
  <c r="N63" i="28" s="1"/>
  <c r="N147" i="28" s="1"/>
  <c r="O35" i="28" s="1"/>
  <c r="O63" i="28" s="1"/>
  <c r="O147" i="28" s="1"/>
  <c r="P35" i="28" s="1"/>
  <c r="P63" i="28" s="1"/>
  <c r="P147" i="28" s="1"/>
  <c r="Q35" i="28" s="1"/>
  <c r="Q63" i="28" s="1"/>
  <c r="Q147" i="28" s="1"/>
  <c r="R35" i="28" s="1"/>
  <c r="R63" i="28" s="1"/>
  <c r="R147" i="28" s="1"/>
  <c r="S35" i="28" s="1"/>
  <c r="S63" i="28" s="1"/>
  <c r="S147" i="28" s="1"/>
  <c r="T35" i="28" s="1"/>
  <c r="T63" i="28" s="1"/>
  <c r="T147" i="28" s="1"/>
  <c r="U35" i="28" s="1"/>
  <c r="U63" i="28" s="1"/>
  <c r="U147" i="28" s="1"/>
  <c r="V35" i="28" s="1"/>
  <c r="V63" i="28" s="1"/>
  <c r="V147" i="28" s="1"/>
  <c r="W35" i="28" s="1"/>
  <c r="W63" i="28" s="1"/>
  <c r="W147" i="28" s="1"/>
  <c r="X35" i="28" s="1"/>
  <c r="X63" i="28" s="1"/>
  <c r="X147" i="28" s="1"/>
  <c r="Y35" i="28" s="1"/>
  <c r="Y63" i="28" s="1"/>
  <c r="Y147" i="28" s="1"/>
  <c r="Z35" i="28" s="1"/>
  <c r="Z63" i="28" s="1"/>
  <c r="Z147" i="28" s="1"/>
  <c r="AA35" i="28" s="1"/>
  <c r="AA63" i="28" s="1"/>
  <c r="AA147" i="28" s="1"/>
  <c r="AB35" i="28" s="1"/>
  <c r="AB63" i="28" s="1"/>
  <c r="AB147" i="28" s="1"/>
  <c r="AC35" i="28" s="1"/>
  <c r="AC63" i="28" s="1"/>
  <c r="AC147" i="28" s="1"/>
  <c r="AD35" i="28" s="1"/>
  <c r="AD63" i="28" s="1"/>
  <c r="AD147" i="28" s="1"/>
  <c r="AE35" i="28" s="1"/>
  <c r="AE63" i="28" s="1"/>
  <c r="AE147" i="28" s="1"/>
  <c r="AF35" i="28" s="1"/>
  <c r="AF63" i="28" s="1"/>
  <c r="AF147" i="28" s="1"/>
  <c r="AG35" i="28" s="1"/>
  <c r="AG63" i="28" s="1"/>
  <c r="AG147" i="28" s="1"/>
  <c r="AH35" i="28" s="1"/>
  <c r="AH63" i="28" s="1"/>
  <c r="AH147" i="28" s="1"/>
  <c r="AI35" i="28" s="1"/>
  <c r="AI63" i="28" s="1"/>
  <c r="AI147" i="28" s="1"/>
  <c r="AJ35" i="28" s="1"/>
  <c r="AJ63" i="28" s="1"/>
  <c r="AJ147" i="28" s="1"/>
  <c r="AK35" i="28" s="1"/>
  <c r="AK63" i="28" s="1"/>
  <c r="AK147" i="28" s="1"/>
  <c r="AL35" i="28" s="1"/>
  <c r="AL63" i="28" s="1"/>
  <c r="AL147" i="28" s="1"/>
  <c r="AM35" i="28" s="1"/>
  <c r="AM63" i="28" s="1"/>
  <c r="AM147" i="28" s="1"/>
  <c r="AN35" i="28" s="1"/>
  <c r="AN63" i="28" s="1"/>
  <c r="AN147" i="28" s="1"/>
  <c r="AO35" i="28" s="1"/>
  <c r="AO63" i="28" s="1"/>
  <c r="AO147" i="28" s="1"/>
  <c r="AP35" i="28" s="1"/>
  <c r="AP63" i="28" s="1"/>
  <c r="AP147" i="28" s="1"/>
  <c r="AQ35" i="28" s="1"/>
  <c r="AQ63" i="28" s="1"/>
  <c r="AQ147" i="28" s="1"/>
  <c r="AR35" i="28" s="1"/>
  <c r="AR63" i="28" s="1"/>
  <c r="AR147" i="28" s="1"/>
  <c r="AS35" i="28" s="1"/>
  <c r="AS63" i="28" s="1"/>
  <c r="AS147" i="28" s="1"/>
  <c r="AT35" i="28" s="1"/>
  <c r="AT63" i="28" s="1"/>
  <c r="AT147" i="28" s="1"/>
  <c r="AU35" i="28" s="1"/>
  <c r="AU63" i="28" s="1"/>
  <c r="AU147" i="28" s="1"/>
  <c r="AV35" i="28" s="1"/>
  <c r="AV63" i="28" s="1"/>
  <c r="AV147" i="28" s="1"/>
  <c r="AW35" i="28" s="1"/>
  <c r="AW63" i="28" s="1"/>
  <c r="AW147" i="28" s="1"/>
  <c r="AX35" i="28" s="1"/>
  <c r="AX63" i="28" s="1"/>
  <c r="AX147" i="28" s="1"/>
  <c r="AY35" i="28" s="1"/>
  <c r="AY63" i="28" s="1"/>
  <c r="AY147" i="28" s="1"/>
  <c r="AZ35" i="28" s="1"/>
  <c r="AZ63" i="28" s="1"/>
  <c r="AZ147" i="28" s="1"/>
  <c r="BA35" i="28" s="1"/>
  <c r="BA63" i="28" s="1"/>
  <c r="BA147" i="28" s="1"/>
  <c r="BB35" i="28" s="1"/>
  <c r="BB63" i="28" s="1"/>
  <c r="BB147" i="28" s="1"/>
  <c r="BC35" i="28" s="1"/>
  <c r="BC63" i="28" s="1"/>
  <c r="BC147" i="28" s="1"/>
  <c r="BD35" i="28" s="1"/>
  <c r="BD63" i="28" s="1"/>
  <c r="BD147" i="28" s="1"/>
  <c r="J71" i="28"/>
  <c r="J155" i="28" s="1"/>
  <c r="K43" i="28" s="1"/>
  <c r="K71" i="28" s="1"/>
  <c r="K155" i="28" s="1"/>
  <c r="L43" i="28" s="1"/>
  <c r="L71" i="28" s="1"/>
  <c r="L155" i="28" s="1"/>
  <c r="M43" i="28" s="1"/>
  <c r="M71" i="28" s="1"/>
  <c r="M155" i="28" s="1"/>
  <c r="N43" i="28" s="1"/>
  <c r="N71" i="28" s="1"/>
  <c r="N155" i="28" s="1"/>
  <c r="O43" i="28" s="1"/>
  <c r="O71" i="28" s="1"/>
  <c r="O155" i="28" s="1"/>
  <c r="P43" i="28" s="1"/>
  <c r="P71" i="28" s="1"/>
  <c r="P155" i="28" s="1"/>
  <c r="Q43" i="28" s="1"/>
  <c r="Q71" i="28" s="1"/>
  <c r="Q155" i="28" s="1"/>
  <c r="R43" i="28" s="1"/>
  <c r="R71" i="28" s="1"/>
  <c r="R155" i="28" s="1"/>
  <c r="S43" i="28" s="1"/>
  <c r="S71" i="28" s="1"/>
  <c r="S155" i="28" s="1"/>
  <c r="T43" i="28" s="1"/>
  <c r="T71" i="28" s="1"/>
  <c r="T155" i="28" s="1"/>
  <c r="U43" i="28" s="1"/>
  <c r="U71" i="28" s="1"/>
  <c r="U155" i="28" s="1"/>
  <c r="V43" i="28" s="1"/>
  <c r="V71" i="28" s="1"/>
  <c r="V155" i="28" s="1"/>
  <c r="W43" i="28" s="1"/>
  <c r="W71" i="28" s="1"/>
  <c r="W155" i="28" s="1"/>
  <c r="X43" i="28" s="1"/>
  <c r="X71" i="28" s="1"/>
  <c r="X155" i="28" s="1"/>
  <c r="Y43" i="28" s="1"/>
  <c r="Y71" i="28" s="1"/>
  <c r="Y155" i="28" s="1"/>
  <c r="Z43" i="28" s="1"/>
  <c r="Z71" i="28" s="1"/>
  <c r="Z155" i="28" s="1"/>
  <c r="AA43" i="28" s="1"/>
  <c r="AA71" i="28" s="1"/>
  <c r="AA155" i="28" s="1"/>
  <c r="AB43" i="28" s="1"/>
  <c r="AB71" i="28" s="1"/>
  <c r="AB155" i="28" s="1"/>
  <c r="AC43" i="28" s="1"/>
  <c r="AC71" i="28" s="1"/>
  <c r="AC155" i="28" s="1"/>
  <c r="AD43" i="28" s="1"/>
  <c r="AD71" i="28" s="1"/>
  <c r="AD155" i="28" s="1"/>
  <c r="AE43" i="28" s="1"/>
  <c r="AE71" i="28" s="1"/>
  <c r="AE155" i="28" s="1"/>
  <c r="AF43" i="28" s="1"/>
  <c r="AF71" i="28" s="1"/>
  <c r="AF155" i="28" s="1"/>
  <c r="AG43" i="28" s="1"/>
  <c r="AG71" i="28" s="1"/>
  <c r="AG155" i="28" s="1"/>
  <c r="AH43" i="28" s="1"/>
  <c r="AH71" i="28" s="1"/>
  <c r="AH155" i="28" s="1"/>
  <c r="AI43" i="28" s="1"/>
  <c r="AI71" i="28" s="1"/>
  <c r="AI155" i="28" s="1"/>
  <c r="AJ43" i="28" s="1"/>
  <c r="AJ71" i="28" s="1"/>
  <c r="AJ155" i="28" s="1"/>
  <c r="AK43" i="28" s="1"/>
  <c r="AK71" i="28" s="1"/>
  <c r="AK155" i="28" s="1"/>
  <c r="AL43" i="28" s="1"/>
  <c r="AL71" i="28" s="1"/>
  <c r="AL155" i="28" s="1"/>
  <c r="AM43" i="28" s="1"/>
  <c r="AM71" i="28" s="1"/>
  <c r="AM155" i="28" s="1"/>
  <c r="AN43" i="28" s="1"/>
  <c r="AN71" i="28" s="1"/>
  <c r="AN155" i="28" s="1"/>
  <c r="AO43" i="28" s="1"/>
  <c r="AO71" i="28" s="1"/>
  <c r="AO155" i="28" s="1"/>
  <c r="AP43" i="28" s="1"/>
  <c r="AP71" i="28" s="1"/>
  <c r="AP155" i="28" s="1"/>
  <c r="AQ43" i="28" s="1"/>
  <c r="AQ71" i="28" s="1"/>
  <c r="AQ155" i="28" s="1"/>
  <c r="AR43" i="28" s="1"/>
  <c r="AR71" i="28" s="1"/>
  <c r="AR155" i="28" s="1"/>
  <c r="AS43" i="28" s="1"/>
  <c r="AS71" i="28" s="1"/>
  <c r="AS155" i="28" s="1"/>
  <c r="AT43" i="28" s="1"/>
  <c r="AT71" i="28" s="1"/>
  <c r="AT155" i="28" s="1"/>
  <c r="AU43" i="28" s="1"/>
  <c r="AU71" i="28" s="1"/>
  <c r="AU155" i="28" s="1"/>
  <c r="AV43" i="28" s="1"/>
  <c r="AV71" i="28" s="1"/>
  <c r="AV155" i="28" s="1"/>
  <c r="AW43" i="28" s="1"/>
  <c r="AW71" i="28" s="1"/>
  <c r="AW155" i="28" s="1"/>
  <c r="AX43" i="28" s="1"/>
  <c r="AX71" i="28" s="1"/>
  <c r="AX155" i="28" s="1"/>
  <c r="AY43" i="28" s="1"/>
  <c r="AY71" i="28" s="1"/>
  <c r="AY155" i="28" s="1"/>
  <c r="AZ43" i="28" s="1"/>
  <c r="AZ71" i="28" s="1"/>
  <c r="AZ155" i="28" s="1"/>
  <c r="BA43" i="28" s="1"/>
  <c r="BA71" i="28" s="1"/>
  <c r="BA155" i="28" s="1"/>
  <c r="BB43" i="28" s="1"/>
  <c r="BB71" i="28" s="1"/>
  <c r="BB155" i="28" s="1"/>
  <c r="BC43" i="28" s="1"/>
  <c r="BC71" i="28" s="1"/>
  <c r="BC155" i="28" s="1"/>
  <c r="BD43" i="28" s="1"/>
  <c r="BD71" i="28" s="1"/>
  <c r="BD155" i="28" s="1"/>
  <c r="H66" i="28"/>
  <c r="H150" i="28" s="1"/>
  <c r="I38" i="28" s="1"/>
  <c r="I66" i="28" s="1"/>
  <c r="I150" i="28" s="1"/>
  <c r="J38" i="28" s="1"/>
  <c r="J66" i="28" s="1"/>
  <c r="J150" i="28" s="1"/>
  <c r="K38" i="28" s="1"/>
  <c r="K66" i="28" s="1"/>
  <c r="K150" i="28" s="1"/>
  <c r="L38" i="28" s="1"/>
  <c r="L66" i="28" s="1"/>
  <c r="L150" i="28" s="1"/>
  <c r="M38" i="28" s="1"/>
  <c r="M66" i="28" s="1"/>
  <c r="M150" i="28" s="1"/>
  <c r="N38" i="28" s="1"/>
  <c r="N66" i="28" s="1"/>
  <c r="N150" i="28" s="1"/>
  <c r="O38" i="28" s="1"/>
  <c r="O66" i="28" s="1"/>
  <c r="O150" i="28" s="1"/>
  <c r="P38" i="28" s="1"/>
  <c r="P66" i="28" s="1"/>
  <c r="P150" i="28" s="1"/>
  <c r="Q38" i="28" s="1"/>
  <c r="Q66" i="28" s="1"/>
  <c r="Q150" i="28" s="1"/>
  <c r="R38" i="28" s="1"/>
  <c r="R66" i="28" s="1"/>
  <c r="R150" i="28" s="1"/>
  <c r="S38" i="28" s="1"/>
  <c r="S66" i="28" s="1"/>
  <c r="S150" i="28" s="1"/>
  <c r="T38" i="28" s="1"/>
  <c r="T66" i="28" s="1"/>
  <c r="T150" i="28" s="1"/>
  <c r="U38" i="28" s="1"/>
  <c r="U66" i="28" s="1"/>
  <c r="U150" i="28" s="1"/>
  <c r="V38" i="28" s="1"/>
  <c r="V66" i="28" s="1"/>
  <c r="V150" i="28" s="1"/>
  <c r="W38" i="28" s="1"/>
  <c r="W66" i="28" s="1"/>
  <c r="W150" i="28" s="1"/>
  <c r="X38" i="28" s="1"/>
  <c r="X66" i="28" s="1"/>
  <c r="X150" i="28" s="1"/>
  <c r="Y38" i="28" s="1"/>
  <c r="Y66" i="28" s="1"/>
  <c r="Y150" i="28" s="1"/>
  <c r="Z38" i="28" s="1"/>
  <c r="Z66" i="28" s="1"/>
  <c r="Z150" i="28" s="1"/>
  <c r="AA38" i="28" s="1"/>
  <c r="AA66" i="28" s="1"/>
  <c r="AA150" i="28" s="1"/>
  <c r="AB38" i="28" s="1"/>
  <c r="AB66" i="28" s="1"/>
  <c r="AB150" i="28" s="1"/>
  <c r="AC38" i="28" s="1"/>
  <c r="AC66" i="28" s="1"/>
  <c r="AC150" i="28" s="1"/>
  <c r="AD38" i="28" s="1"/>
  <c r="AD66" i="28" s="1"/>
  <c r="AD150" i="28" s="1"/>
  <c r="AE38" i="28" s="1"/>
  <c r="AE66" i="28" s="1"/>
  <c r="AE150" i="28" s="1"/>
  <c r="AF38" i="28" s="1"/>
  <c r="AF66" i="28" s="1"/>
  <c r="AF150" i="28" s="1"/>
  <c r="AG38" i="28" s="1"/>
  <c r="AG66" i="28" s="1"/>
  <c r="AG150" i="28" s="1"/>
  <c r="AH38" i="28" s="1"/>
  <c r="AH66" i="28" s="1"/>
  <c r="AH150" i="28" s="1"/>
  <c r="AI38" i="28" s="1"/>
  <c r="AI66" i="28" s="1"/>
  <c r="AI150" i="28" s="1"/>
  <c r="AJ38" i="28" s="1"/>
  <c r="AJ66" i="28" s="1"/>
  <c r="AJ150" i="28" s="1"/>
  <c r="AK38" i="28" s="1"/>
  <c r="AK66" i="28" s="1"/>
  <c r="AK150" i="28" s="1"/>
  <c r="AL38" i="28" s="1"/>
  <c r="AL66" i="28" s="1"/>
  <c r="AL150" i="28" s="1"/>
  <c r="AM38" i="28" s="1"/>
  <c r="AM66" i="28" s="1"/>
  <c r="AM150" i="28" s="1"/>
  <c r="AN38" i="28" s="1"/>
  <c r="AN66" i="28" s="1"/>
  <c r="AN150" i="28" s="1"/>
  <c r="AO38" i="28" s="1"/>
  <c r="AO66" i="28" s="1"/>
  <c r="AO150" i="28" s="1"/>
  <c r="AP38" i="28" s="1"/>
  <c r="AP66" i="28" s="1"/>
  <c r="AP150" i="28" s="1"/>
  <c r="AQ38" i="28" s="1"/>
  <c r="AQ66" i="28" s="1"/>
  <c r="AQ150" i="28" s="1"/>
  <c r="AR38" i="28" s="1"/>
  <c r="AR66" i="28" s="1"/>
  <c r="AR150" i="28" s="1"/>
  <c r="AS38" i="28" s="1"/>
  <c r="AS66" i="28" s="1"/>
  <c r="AS150" i="28" s="1"/>
  <c r="AT38" i="28" s="1"/>
  <c r="AT66" i="28" s="1"/>
  <c r="AT150" i="28" s="1"/>
  <c r="AU38" i="28" s="1"/>
  <c r="AU66" i="28" s="1"/>
  <c r="AU150" i="28" s="1"/>
  <c r="AV38" i="28" s="1"/>
  <c r="AV66" i="28" s="1"/>
  <c r="AV150" i="28" s="1"/>
  <c r="AW38" i="28" s="1"/>
  <c r="AW66" i="28" s="1"/>
  <c r="AW150" i="28" s="1"/>
  <c r="AX38" i="28" s="1"/>
  <c r="AX66" i="28" s="1"/>
  <c r="AX150" i="28" s="1"/>
  <c r="AY38" i="28" s="1"/>
  <c r="AY66" i="28" s="1"/>
  <c r="AY150" i="28" s="1"/>
  <c r="AZ38" i="28" s="1"/>
  <c r="AZ66" i="28" s="1"/>
  <c r="AZ150" i="28" s="1"/>
  <c r="BA38" i="28" s="1"/>
  <c r="BA66" i="28" s="1"/>
  <c r="BA150" i="28" s="1"/>
  <c r="BB38" i="28" s="1"/>
  <c r="BB66" i="28" s="1"/>
  <c r="BB150" i="28" s="1"/>
  <c r="BC38" i="28" s="1"/>
  <c r="BC66" i="28" s="1"/>
  <c r="BC150" i="28" s="1"/>
  <c r="BD38" i="28" s="1"/>
  <c r="BD66" i="28" s="1"/>
  <c r="BD150" i="28" s="1"/>
  <c r="H65" i="28"/>
  <c r="H149" i="28" s="1"/>
  <c r="I37" i="28" s="1"/>
  <c r="I65" i="28" s="1"/>
  <c r="I149" i="28" s="1"/>
  <c r="J37" i="28" s="1"/>
  <c r="J65" i="28" s="1"/>
  <c r="J149" i="28" s="1"/>
  <c r="K37" i="28" s="1"/>
  <c r="K65" i="28" s="1"/>
  <c r="K149" i="28" s="1"/>
  <c r="L37" i="28" s="1"/>
  <c r="L65" i="28" s="1"/>
  <c r="L149" i="28" s="1"/>
  <c r="M37" i="28" s="1"/>
  <c r="M65" i="28" s="1"/>
  <c r="M149" i="28" s="1"/>
  <c r="N37" i="28" s="1"/>
  <c r="N65" i="28" s="1"/>
  <c r="N149" i="28" s="1"/>
  <c r="O37" i="28" s="1"/>
  <c r="O65" i="28" s="1"/>
  <c r="O149" i="28" s="1"/>
  <c r="P37" i="28" s="1"/>
  <c r="P65" i="28" s="1"/>
  <c r="P149" i="28" s="1"/>
  <c r="Q37" i="28" s="1"/>
  <c r="Q65" i="28" s="1"/>
  <c r="Q149" i="28" s="1"/>
  <c r="R37" i="28" s="1"/>
  <c r="R65" i="28" s="1"/>
  <c r="R149" i="28" s="1"/>
  <c r="S37" i="28" s="1"/>
  <c r="S65" i="28" s="1"/>
  <c r="S149" i="28" s="1"/>
  <c r="T37" i="28" s="1"/>
  <c r="T65" i="28" s="1"/>
  <c r="T149" i="28" s="1"/>
  <c r="U37" i="28" s="1"/>
  <c r="U65" i="28" s="1"/>
  <c r="U149" i="28" s="1"/>
  <c r="V37" i="28" s="1"/>
  <c r="V65" i="28" s="1"/>
  <c r="V149" i="28" s="1"/>
  <c r="W37" i="28" s="1"/>
  <c r="W65" i="28" s="1"/>
  <c r="W149" i="28" s="1"/>
  <c r="X37" i="28" s="1"/>
  <c r="X65" i="28" s="1"/>
  <c r="X149" i="28" s="1"/>
  <c r="Y37" i="28" s="1"/>
  <c r="Y65" i="28" s="1"/>
  <c r="Y149" i="28" s="1"/>
  <c r="Z37" i="28" s="1"/>
  <c r="Z65" i="28" s="1"/>
  <c r="Z149" i="28" s="1"/>
  <c r="AA37" i="28" s="1"/>
  <c r="AA65" i="28" s="1"/>
  <c r="AA149" i="28" s="1"/>
  <c r="AB37" i="28" s="1"/>
  <c r="AB65" i="28" s="1"/>
  <c r="AB149" i="28" s="1"/>
  <c r="AC37" i="28" s="1"/>
  <c r="AC65" i="28" s="1"/>
  <c r="AC149" i="28" s="1"/>
  <c r="AD37" i="28" s="1"/>
  <c r="AD65" i="28" s="1"/>
  <c r="AD149" i="28" s="1"/>
  <c r="AE37" i="28" s="1"/>
  <c r="AE65" i="28" s="1"/>
  <c r="AE149" i="28" s="1"/>
  <c r="AF37" i="28" s="1"/>
  <c r="AF65" i="28" s="1"/>
  <c r="AF149" i="28" s="1"/>
  <c r="AG37" i="28" s="1"/>
  <c r="AG65" i="28" s="1"/>
  <c r="AG149" i="28" s="1"/>
  <c r="AH37" i="28" s="1"/>
  <c r="AH65" i="28" s="1"/>
  <c r="AH149" i="28" s="1"/>
  <c r="AI37" i="28" s="1"/>
  <c r="AI65" i="28" s="1"/>
  <c r="AI149" i="28" s="1"/>
  <c r="AJ37" i="28" s="1"/>
  <c r="AJ65" i="28" s="1"/>
  <c r="AJ149" i="28" s="1"/>
  <c r="AK37" i="28" s="1"/>
  <c r="AK65" i="28" s="1"/>
  <c r="AK149" i="28" s="1"/>
  <c r="AL37" i="28" s="1"/>
  <c r="AL65" i="28" s="1"/>
  <c r="AL149" i="28" s="1"/>
  <c r="AM37" i="28" s="1"/>
  <c r="AM65" i="28" s="1"/>
  <c r="AM149" i="28" s="1"/>
  <c r="AN37" i="28" s="1"/>
  <c r="AN65" i="28" s="1"/>
  <c r="AN149" i="28" s="1"/>
  <c r="AO37" i="28" s="1"/>
  <c r="AO65" i="28" s="1"/>
  <c r="AO149" i="28" s="1"/>
  <c r="AP37" i="28" s="1"/>
  <c r="AP65" i="28" s="1"/>
  <c r="AP149" i="28" s="1"/>
  <c r="AQ37" i="28" s="1"/>
  <c r="AQ65" i="28" s="1"/>
  <c r="AQ149" i="28" s="1"/>
  <c r="AR37" i="28" s="1"/>
  <c r="AR65" i="28" s="1"/>
  <c r="AR149" i="28" s="1"/>
  <c r="AS37" i="28" s="1"/>
  <c r="AS65" i="28" s="1"/>
  <c r="AS149" i="28" s="1"/>
  <c r="AT37" i="28" s="1"/>
  <c r="AT65" i="28" s="1"/>
  <c r="AT149" i="28" s="1"/>
  <c r="AU37" i="28" s="1"/>
  <c r="AU65" i="28" s="1"/>
  <c r="AU149" i="28" s="1"/>
  <c r="AV37" i="28" s="1"/>
  <c r="AV65" i="28" s="1"/>
  <c r="AV149" i="28" s="1"/>
  <c r="AW37" i="28" s="1"/>
  <c r="AW65" i="28" s="1"/>
  <c r="AW149" i="28" s="1"/>
  <c r="AX37" i="28" s="1"/>
  <c r="AX65" i="28" s="1"/>
  <c r="AX149" i="28" s="1"/>
  <c r="AY37" i="28" s="1"/>
  <c r="AY65" i="28" s="1"/>
  <c r="AY149" i="28" s="1"/>
  <c r="AZ37" i="28" s="1"/>
  <c r="AZ65" i="28" s="1"/>
  <c r="AZ149" i="28" s="1"/>
  <c r="BA37" i="28" s="1"/>
  <c r="BA65" i="28" s="1"/>
  <c r="BA149" i="28" s="1"/>
  <c r="BB37" i="28" s="1"/>
  <c r="BB65" i="28" s="1"/>
  <c r="BB149" i="28" s="1"/>
  <c r="BC37" i="28" s="1"/>
  <c r="BC65" i="28" s="1"/>
  <c r="BC149" i="28" s="1"/>
  <c r="BD37" i="28" s="1"/>
  <c r="BD65" i="28" s="1"/>
  <c r="BD149" i="28" s="1"/>
  <c r="H57" i="28"/>
  <c r="H141" i="28" s="1"/>
  <c r="I29" i="28" s="1"/>
  <c r="I57" i="28" s="1"/>
  <c r="I141" i="28" s="1"/>
  <c r="J29" i="28" s="1"/>
  <c r="J57" i="28" s="1"/>
  <c r="J141" i="28" s="1"/>
  <c r="K29" i="28" s="1"/>
  <c r="K57" i="28" s="1"/>
  <c r="K141" i="28" s="1"/>
  <c r="L29" i="28" s="1"/>
  <c r="L57" i="28" s="1"/>
  <c r="L141" i="28" s="1"/>
  <c r="M29" i="28" s="1"/>
  <c r="M57" i="28" s="1"/>
  <c r="M141" i="28" s="1"/>
  <c r="N29" i="28" s="1"/>
  <c r="N57" i="28" s="1"/>
  <c r="N141" i="28" s="1"/>
  <c r="O29" i="28" s="1"/>
  <c r="O57" i="28" s="1"/>
  <c r="O141" i="28" s="1"/>
  <c r="P29" i="28" s="1"/>
  <c r="P57" i="28" s="1"/>
  <c r="P141" i="28" s="1"/>
  <c r="Q29" i="28" s="1"/>
  <c r="Q57" i="28" s="1"/>
  <c r="Q141" i="28" s="1"/>
  <c r="R29" i="28" s="1"/>
  <c r="R57" i="28" s="1"/>
  <c r="R141" i="28" s="1"/>
  <c r="S29" i="28" s="1"/>
  <c r="S57" i="28" s="1"/>
  <c r="S141" i="28" s="1"/>
  <c r="T29" i="28" s="1"/>
  <c r="T57" i="28" s="1"/>
  <c r="T141" i="28" s="1"/>
  <c r="U29" i="28" s="1"/>
  <c r="U57" i="28" s="1"/>
  <c r="U141" i="28" s="1"/>
  <c r="V29" i="28" s="1"/>
  <c r="V57" i="28" s="1"/>
  <c r="V141" i="28" s="1"/>
  <c r="W29" i="28" s="1"/>
  <c r="W57" i="28" s="1"/>
  <c r="W141" i="28" s="1"/>
  <c r="X29" i="28" s="1"/>
  <c r="X57" i="28" s="1"/>
  <c r="X141" i="28" s="1"/>
  <c r="Y29" i="28" s="1"/>
  <c r="Y57" i="28" s="1"/>
  <c r="Y141" i="28" s="1"/>
  <c r="Z29" i="28" s="1"/>
  <c r="Z57" i="28" s="1"/>
  <c r="Z141" i="28" s="1"/>
  <c r="AA29" i="28" s="1"/>
  <c r="AA57" i="28" s="1"/>
  <c r="AA141" i="28" s="1"/>
  <c r="AB29" i="28" s="1"/>
  <c r="AB57" i="28" s="1"/>
  <c r="AB141" i="28" s="1"/>
  <c r="AC29" i="28" s="1"/>
  <c r="AC57" i="28" s="1"/>
  <c r="AC141" i="28" s="1"/>
  <c r="AD29" i="28" s="1"/>
  <c r="AD57" i="28" s="1"/>
  <c r="AD141" i="28" s="1"/>
  <c r="AE29" i="28" s="1"/>
  <c r="AE57" i="28" s="1"/>
  <c r="AE141" i="28" s="1"/>
  <c r="AF29" i="28" s="1"/>
  <c r="AF57" i="28" s="1"/>
  <c r="AF141" i="28" s="1"/>
  <c r="AG29" i="28" s="1"/>
  <c r="AG57" i="28" s="1"/>
  <c r="AG141" i="28" s="1"/>
  <c r="AH29" i="28" s="1"/>
  <c r="AH57" i="28" s="1"/>
  <c r="AH141" i="28" s="1"/>
  <c r="AI29" i="28" s="1"/>
  <c r="AI57" i="28" s="1"/>
  <c r="AI141" i="28" s="1"/>
  <c r="AJ29" i="28" s="1"/>
  <c r="AJ57" i="28" s="1"/>
  <c r="AJ141" i="28" s="1"/>
  <c r="AK29" i="28" s="1"/>
  <c r="AK57" i="28" s="1"/>
  <c r="AK141" i="28" s="1"/>
  <c r="AL29" i="28" s="1"/>
  <c r="AL57" i="28" s="1"/>
  <c r="AL141" i="28" s="1"/>
  <c r="AM29" i="28" s="1"/>
  <c r="AM57" i="28" s="1"/>
  <c r="AM141" i="28" s="1"/>
  <c r="AN29" i="28" s="1"/>
  <c r="AN57" i="28" s="1"/>
  <c r="AN141" i="28" s="1"/>
  <c r="AO29" i="28" s="1"/>
  <c r="AO57" i="28" s="1"/>
  <c r="AO141" i="28" s="1"/>
  <c r="AP29" i="28" s="1"/>
  <c r="AP57" i="28" s="1"/>
  <c r="AP141" i="28" s="1"/>
  <c r="AQ29" i="28" s="1"/>
  <c r="AQ57" i="28" s="1"/>
  <c r="AQ141" i="28" s="1"/>
  <c r="AR29" i="28" s="1"/>
  <c r="AR57" i="28" s="1"/>
  <c r="AR141" i="28" s="1"/>
  <c r="AS29" i="28" s="1"/>
  <c r="AS57" i="28" s="1"/>
  <c r="AS141" i="28" s="1"/>
  <c r="AT29" i="28" s="1"/>
  <c r="AT57" i="28" s="1"/>
  <c r="AT141" i="28" s="1"/>
  <c r="AU29" i="28" s="1"/>
  <c r="AU57" i="28" s="1"/>
  <c r="AU141" i="28" s="1"/>
  <c r="AV29" i="28" s="1"/>
  <c r="AV57" i="28" s="1"/>
  <c r="AV141" i="28" s="1"/>
  <c r="AW29" i="28" s="1"/>
  <c r="AW57" i="28" s="1"/>
  <c r="AW141" i="28" s="1"/>
  <c r="AX29" i="28" s="1"/>
  <c r="AX57" i="28" s="1"/>
  <c r="AX141" i="28" s="1"/>
  <c r="AY29" i="28" s="1"/>
  <c r="AY57" i="28" s="1"/>
  <c r="AY141" i="28" s="1"/>
  <c r="AZ29" i="28" s="1"/>
  <c r="AZ57" i="28" s="1"/>
  <c r="AZ141" i="28" s="1"/>
  <c r="BA29" i="28" s="1"/>
  <c r="BA57" i="28" s="1"/>
  <c r="BA141" i="28" s="1"/>
  <c r="BB29" i="28" s="1"/>
  <c r="BB57" i="28" s="1"/>
  <c r="BB141" i="28" s="1"/>
  <c r="BC29" i="28" s="1"/>
  <c r="BC57" i="28" s="1"/>
  <c r="BC141" i="28" s="1"/>
  <c r="BD29" i="28" s="1"/>
  <c r="BD57" i="28" s="1"/>
  <c r="BD141" i="28" s="1"/>
  <c r="AM48" i="34" a="1"/>
  <c r="AM48" i="34" s="1"/>
  <c r="AM76" i="34" s="1"/>
  <c r="AM46" i="34" a="1"/>
  <c r="AM46" i="34" s="1"/>
  <c r="AM74" i="34" s="1"/>
  <c r="I68" i="28"/>
  <c r="I152" i="28" s="1"/>
  <c r="J40" i="28" s="1"/>
  <c r="J68" i="28" s="1"/>
  <c r="J152" i="28" s="1"/>
  <c r="K40" i="28" s="1"/>
  <c r="K68" i="28" s="1"/>
  <c r="K152" i="28" s="1"/>
  <c r="L40" i="28" s="1"/>
  <c r="L68" i="28" s="1"/>
  <c r="L152" i="28" s="1"/>
  <c r="M40" i="28" s="1"/>
  <c r="M68" i="28" s="1"/>
  <c r="M152" i="28" s="1"/>
  <c r="N40" i="28" s="1"/>
  <c r="N68" i="28" s="1"/>
  <c r="N152" i="28" s="1"/>
  <c r="O40" i="28" s="1"/>
  <c r="O68" i="28" s="1"/>
  <c r="O152" i="28" s="1"/>
  <c r="P40" i="28" s="1"/>
  <c r="P68" i="28" s="1"/>
  <c r="P152" i="28" s="1"/>
  <c r="Q40" i="28" s="1"/>
  <c r="Q68" i="28" s="1"/>
  <c r="Q152" i="28" s="1"/>
  <c r="R40" i="28" s="1"/>
  <c r="R68" i="28" s="1"/>
  <c r="R152" i="28" s="1"/>
  <c r="S40" i="28" s="1"/>
  <c r="S68" i="28" s="1"/>
  <c r="S152" i="28" s="1"/>
  <c r="T40" i="28" s="1"/>
  <c r="T68" i="28" s="1"/>
  <c r="T152" i="28" s="1"/>
  <c r="U40" i="28" s="1"/>
  <c r="U68" i="28" s="1"/>
  <c r="U152" i="28" s="1"/>
  <c r="V40" i="28" s="1"/>
  <c r="V68" i="28" s="1"/>
  <c r="V152" i="28" s="1"/>
  <c r="W40" i="28" s="1"/>
  <c r="W68" i="28" s="1"/>
  <c r="W152" i="28" s="1"/>
  <c r="X40" i="28" s="1"/>
  <c r="X68" i="28" s="1"/>
  <c r="X152" i="28" s="1"/>
  <c r="Y40" i="28" s="1"/>
  <c r="Y68" i="28" s="1"/>
  <c r="Y152" i="28" s="1"/>
  <c r="Z40" i="28" s="1"/>
  <c r="Z68" i="28" s="1"/>
  <c r="Z152" i="28" s="1"/>
  <c r="AA40" i="28" s="1"/>
  <c r="AA68" i="28" s="1"/>
  <c r="AA152" i="28" s="1"/>
  <c r="AB40" i="28" s="1"/>
  <c r="AB68" i="28" s="1"/>
  <c r="AB152" i="28" s="1"/>
  <c r="AC40" i="28" s="1"/>
  <c r="AC68" i="28" s="1"/>
  <c r="AC152" i="28" s="1"/>
  <c r="AD40" i="28" s="1"/>
  <c r="AD68" i="28" s="1"/>
  <c r="AD152" i="28" s="1"/>
  <c r="AE40" i="28" s="1"/>
  <c r="AE68" i="28" s="1"/>
  <c r="AE152" i="28" s="1"/>
  <c r="AF40" i="28" s="1"/>
  <c r="AF68" i="28" s="1"/>
  <c r="AF152" i="28" s="1"/>
  <c r="AG40" i="28" s="1"/>
  <c r="AG68" i="28" s="1"/>
  <c r="AG152" i="28" s="1"/>
  <c r="AH40" i="28" s="1"/>
  <c r="AH68" i="28" s="1"/>
  <c r="AH152" i="28" s="1"/>
  <c r="AI40" i="28" s="1"/>
  <c r="AI68" i="28" s="1"/>
  <c r="AI152" i="28" s="1"/>
  <c r="AJ40" i="28" s="1"/>
  <c r="AJ68" i="28" s="1"/>
  <c r="AJ152" i="28" s="1"/>
  <c r="AK40" i="28" s="1"/>
  <c r="AK68" i="28" s="1"/>
  <c r="AK152" i="28" s="1"/>
  <c r="AL40" i="28" s="1"/>
  <c r="AL68" i="28" s="1"/>
  <c r="AL152" i="28" s="1"/>
  <c r="AM40" i="28" s="1"/>
  <c r="AM68" i="28" s="1"/>
  <c r="AM152" i="28" s="1"/>
  <c r="AN40" i="28" s="1"/>
  <c r="AN68" i="28" s="1"/>
  <c r="AN152" i="28" s="1"/>
  <c r="AO40" i="28" s="1"/>
  <c r="AO68" i="28" s="1"/>
  <c r="AO152" i="28" s="1"/>
  <c r="AP40" i="28" s="1"/>
  <c r="AP68" i="28" s="1"/>
  <c r="AP152" i="28" s="1"/>
  <c r="AQ40" i="28" s="1"/>
  <c r="AQ68" i="28" s="1"/>
  <c r="AQ152" i="28" s="1"/>
  <c r="AR40" i="28" s="1"/>
  <c r="AR68" i="28" s="1"/>
  <c r="AR152" i="28" s="1"/>
  <c r="AS40" i="28" s="1"/>
  <c r="AS68" i="28" s="1"/>
  <c r="AS152" i="28" s="1"/>
  <c r="AT40" i="28" s="1"/>
  <c r="AT68" i="28" s="1"/>
  <c r="AT152" i="28" s="1"/>
  <c r="AU40" i="28" s="1"/>
  <c r="AU68" i="28" s="1"/>
  <c r="AU152" i="28" s="1"/>
  <c r="AV40" i="28" s="1"/>
  <c r="AV68" i="28" s="1"/>
  <c r="AV152" i="28" s="1"/>
  <c r="AW40" i="28" s="1"/>
  <c r="AW68" i="28" s="1"/>
  <c r="AW152" i="28" s="1"/>
  <c r="AX40" i="28" s="1"/>
  <c r="AX68" i="28" s="1"/>
  <c r="AX152" i="28" s="1"/>
  <c r="AY40" i="28" s="1"/>
  <c r="AY68" i="28" s="1"/>
  <c r="AY152" i="28" s="1"/>
  <c r="AZ40" i="28" s="1"/>
  <c r="AZ68" i="28" s="1"/>
  <c r="AZ152" i="28" s="1"/>
  <c r="BA40" i="28" s="1"/>
  <c r="BA68" i="28" s="1"/>
  <c r="BA152" i="28" s="1"/>
  <c r="BB40" i="28" s="1"/>
  <c r="BB68" i="28" s="1"/>
  <c r="BB152" i="28" s="1"/>
  <c r="BC40" i="28" s="1"/>
  <c r="BC68" i="28" s="1"/>
  <c r="BC152" i="28" s="1"/>
  <c r="BD40" i="28" s="1"/>
  <c r="BD68" i="28" s="1"/>
  <c r="BD152" i="28" s="1"/>
  <c r="AM57" i="30" a="1"/>
  <c r="AM57" i="30" s="1"/>
  <c r="M61" i="28"/>
  <c r="M145" i="28" s="1"/>
  <c r="N33" i="28" s="1"/>
  <c r="N61" i="28" s="1"/>
  <c r="N145" i="28" s="1"/>
  <c r="O33" i="28" s="1"/>
  <c r="O61" i="28" s="1"/>
  <c r="O145" i="28" s="1"/>
  <c r="P33" i="28" s="1"/>
  <c r="P61" i="28" s="1"/>
  <c r="P145" i="28" s="1"/>
  <c r="Q33" i="28" s="1"/>
  <c r="Q61" i="28" s="1"/>
  <c r="Q145" i="28" s="1"/>
  <c r="R33" i="28" s="1"/>
  <c r="R61" i="28" s="1"/>
  <c r="R145" i="28" s="1"/>
  <c r="S33" i="28" s="1"/>
  <c r="S61" i="28" s="1"/>
  <c r="S145" i="28" s="1"/>
  <c r="T33" i="28" s="1"/>
  <c r="T61" i="28" s="1"/>
  <c r="T145" i="28" s="1"/>
  <c r="U33" i="28" s="1"/>
  <c r="U61" i="28" s="1"/>
  <c r="U145" i="28" s="1"/>
  <c r="V33" i="28" s="1"/>
  <c r="V61" i="28" s="1"/>
  <c r="V145" i="28" s="1"/>
  <c r="W33" i="28" s="1"/>
  <c r="W61" i="28" s="1"/>
  <c r="W145" i="28" s="1"/>
  <c r="X33" i="28" s="1"/>
  <c r="X61" i="28" s="1"/>
  <c r="X145" i="28" s="1"/>
  <c r="Y33" i="28" s="1"/>
  <c r="Y61" i="28" s="1"/>
  <c r="Y145" i="28" s="1"/>
  <c r="Z33" i="28" s="1"/>
  <c r="Z61" i="28" s="1"/>
  <c r="Z145" i="28" s="1"/>
  <c r="AA33" i="28" s="1"/>
  <c r="AA61" i="28" s="1"/>
  <c r="AA145" i="28" s="1"/>
  <c r="AB33" i="28" s="1"/>
  <c r="AB61" i="28" s="1"/>
  <c r="AB145" i="28" s="1"/>
  <c r="AC33" i="28" s="1"/>
  <c r="AC61" i="28" s="1"/>
  <c r="AC145" i="28" s="1"/>
  <c r="AD33" i="28" s="1"/>
  <c r="AD61" i="28" s="1"/>
  <c r="AD145" i="28" s="1"/>
  <c r="AE33" i="28" s="1"/>
  <c r="AE61" i="28" s="1"/>
  <c r="AE145" i="28" s="1"/>
  <c r="AF33" i="28" s="1"/>
  <c r="AF61" i="28" s="1"/>
  <c r="AF145" i="28" s="1"/>
  <c r="AG33" i="28" s="1"/>
  <c r="AG61" i="28" s="1"/>
  <c r="AG145" i="28" s="1"/>
  <c r="AH33" i="28" s="1"/>
  <c r="AH61" i="28" s="1"/>
  <c r="AH145" i="28" s="1"/>
  <c r="AI33" i="28" s="1"/>
  <c r="AI61" i="28" s="1"/>
  <c r="AI145" i="28" s="1"/>
  <c r="AJ33" i="28" s="1"/>
  <c r="AJ61" i="28" s="1"/>
  <c r="AJ145" i="28" s="1"/>
  <c r="AK33" i="28" s="1"/>
  <c r="AK61" i="28" s="1"/>
  <c r="AK145" i="28" s="1"/>
  <c r="AL33" i="28" s="1"/>
  <c r="AL61" i="28" s="1"/>
  <c r="AL145" i="28" s="1"/>
  <c r="AM33" i="28" s="1"/>
  <c r="AM61" i="28" s="1"/>
  <c r="AM145" i="28" s="1"/>
  <c r="AN33" i="28" s="1"/>
  <c r="AN61" i="28" s="1"/>
  <c r="AN145" i="28" s="1"/>
  <c r="AO33" i="28" s="1"/>
  <c r="AO61" i="28" s="1"/>
  <c r="AO145" i="28" s="1"/>
  <c r="AP33" i="28" s="1"/>
  <c r="AP61" i="28" s="1"/>
  <c r="AP145" i="28" s="1"/>
  <c r="AQ33" i="28" s="1"/>
  <c r="AQ61" i="28" s="1"/>
  <c r="AQ145" i="28" s="1"/>
  <c r="AR33" i="28" s="1"/>
  <c r="AR61" i="28" s="1"/>
  <c r="AR145" i="28" s="1"/>
  <c r="AS33" i="28" s="1"/>
  <c r="AS61" i="28" s="1"/>
  <c r="AS145" i="28" s="1"/>
  <c r="AT33" i="28" s="1"/>
  <c r="AT61" i="28" s="1"/>
  <c r="AT145" i="28" s="1"/>
  <c r="AU33" i="28" s="1"/>
  <c r="AU61" i="28" s="1"/>
  <c r="AU145" i="28" s="1"/>
  <c r="AV33" i="28" s="1"/>
  <c r="AV61" i="28" s="1"/>
  <c r="AV145" i="28" s="1"/>
  <c r="AW33" i="28" s="1"/>
  <c r="AW61" i="28" s="1"/>
  <c r="AW145" i="28" s="1"/>
  <c r="AX33" i="28" s="1"/>
  <c r="AX61" i="28" s="1"/>
  <c r="AX145" i="28" s="1"/>
  <c r="AY33" i="28" s="1"/>
  <c r="AY61" i="28" s="1"/>
  <c r="AY145" i="28" s="1"/>
  <c r="AZ33" i="28" s="1"/>
  <c r="AZ61" i="28" s="1"/>
  <c r="AZ145" i="28" s="1"/>
  <c r="BA33" i="28" s="1"/>
  <c r="BA61" i="28" s="1"/>
  <c r="BA145" i="28" s="1"/>
  <c r="BB33" i="28" s="1"/>
  <c r="BB61" i="28" s="1"/>
  <c r="BB145" i="28" s="1"/>
  <c r="BC33" i="28" s="1"/>
  <c r="BC61" i="28" s="1"/>
  <c r="BC145" i="28" s="1"/>
  <c r="BD33" i="28" s="1"/>
  <c r="BD61" i="28" s="1"/>
  <c r="BD145" i="28" s="1"/>
  <c r="H56" i="28"/>
  <c r="H140" i="28" s="1"/>
  <c r="I28" i="28" s="1"/>
  <c r="I56" i="28" s="1"/>
  <c r="I140" i="28" s="1"/>
  <c r="J28" i="28" s="1"/>
  <c r="J56" i="28" s="1"/>
  <c r="J140" i="28" s="1"/>
  <c r="K28" i="28" s="1"/>
  <c r="K56" i="28" s="1"/>
  <c r="K140" i="28" s="1"/>
  <c r="L28" i="28" s="1"/>
  <c r="L56" i="28" s="1"/>
  <c r="L140" i="28" s="1"/>
  <c r="M28" i="28" s="1"/>
  <c r="M56" i="28" s="1"/>
  <c r="M140" i="28" s="1"/>
  <c r="N28" i="28" s="1"/>
  <c r="N56" i="28" s="1"/>
  <c r="N140" i="28" s="1"/>
  <c r="O28" i="28" s="1"/>
  <c r="O56" i="28" s="1"/>
  <c r="O140" i="28" s="1"/>
  <c r="P28" i="28" s="1"/>
  <c r="P56" i="28" s="1"/>
  <c r="P140" i="28" s="1"/>
  <c r="Q28" i="28" s="1"/>
  <c r="Q56" i="28" s="1"/>
  <c r="Q140" i="28" s="1"/>
  <c r="R28" i="28" s="1"/>
  <c r="R56" i="28" s="1"/>
  <c r="R140" i="28" s="1"/>
  <c r="S28" i="28" s="1"/>
  <c r="S56" i="28" s="1"/>
  <c r="S140" i="28" s="1"/>
  <c r="T28" i="28" s="1"/>
  <c r="T56" i="28" s="1"/>
  <c r="T140" i="28" s="1"/>
  <c r="U28" i="28" s="1"/>
  <c r="U56" i="28" s="1"/>
  <c r="U140" i="28" s="1"/>
  <c r="V28" i="28" s="1"/>
  <c r="V56" i="28" s="1"/>
  <c r="V140" i="28" s="1"/>
  <c r="W28" i="28" s="1"/>
  <c r="W56" i="28" s="1"/>
  <c r="W140" i="28" s="1"/>
  <c r="X28" i="28" s="1"/>
  <c r="X56" i="28" s="1"/>
  <c r="X140" i="28" s="1"/>
  <c r="Y28" i="28" s="1"/>
  <c r="Y56" i="28" s="1"/>
  <c r="Y140" i="28" s="1"/>
  <c r="Z28" i="28" s="1"/>
  <c r="Z56" i="28" s="1"/>
  <c r="Z140" i="28" s="1"/>
  <c r="AA28" i="28" s="1"/>
  <c r="AA56" i="28" s="1"/>
  <c r="AA140" i="28" s="1"/>
  <c r="AB28" i="28" s="1"/>
  <c r="AB56" i="28" s="1"/>
  <c r="AB140" i="28" s="1"/>
  <c r="AC28" i="28" s="1"/>
  <c r="AC56" i="28" s="1"/>
  <c r="AC140" i="28" s="1"/>
  <c r="AD28" i="28" s="1"/>
  <c r="AD56" i="28" s="1"/>
  <c r="AD140" i="28" s="1"/>
  <c r="AE28" i="28" s="1"/>
  <c r="AE56" i="28" s="1"/>
  <c r="AE140" i="28" s="1"/>
  <c r="AF28" i="28" s="1"/>
  <c r="AF56" i="28" s="1"/>
  <c r="AF140" i="28" s="1"/>
  <c r="AG28" i="28" s="1"/>
  <c r="AG56" i="28" s="1"/>
  <c r="AG140" i="28" s="1"/>
  <c r="AH28" i="28" s="1"/>
  <c r="AH56" i="28" s="1"/>
  <c r="AH140" i="28" s="1"/>
  <c r="AI28" i="28" s="1"/>
  <c r="AI56" i="28" s="1"/>
  <c r="AI140" i="28" s="1"/>
  <c r="AJ28" i="28" s="1"/>
  <c r="AJ56" i="28" s="1"/>
  <c r="AJ140" i="28" s="1"/>
  <c r="AK28" i="28" s="1"/>
  <c r="AK56" i="28" s="1"/>
  <c r="AK140" i="28" s="1"/>
  <c r="AL28" i="28" s="1"/>
  <c r="AL56" i="28" s="1"/>
  <c r="AL140" i="28" s="1"/>
  <c r="AM28" i="28" s="1"/>
  <c r="AM56" i="28" s="1"/>
  <c r="AM140" i="28" s="1"/>
  <c r="AN28" i="28" s="1"/>
  <c r="AN56" i="28" s="1"/>
  <c r="AN140" i="28" s="1"/>
  <c r="AO28" i="28" s="1"/>
  <c r="AO56" i="28" s="1"/>
  <c r="AO140" i="28" s="1"/>
  <c r="AP28" i="28" s="1"/>
  <c r="AP56" i="28" s="1"/>
  <c r="AP140" i="28" s="1"/>
  <c r="AQ28" i="28" s="1"/>
  <c r="AQ56" i="28" s="1"/>
  <c r="AQ140" i="28" s="1"/>
  <c r="AR28" i="28" s="1"/>
  <c r="AR56" i="28" s="1"/>
  <c r="AR140" i="28" s="1"/>
  <c r="AS28" i="28" s="1"/>
  <c r="AS56" i="28" s="1"/>
  <c r="AS140" i="28" s="1"/>
  <c r="AT28" i="28" s="1"/>
  <c r="AT56" i="28" s="1"/>
  <c r="AT140" i="28" s="1"/>
  <c r="AU28" i="28" s="1"/>
  <c r="AU56" i="28" s="1"/>
  <c r="AU140" i="28" s="1"/>
  <c r="AV28" i="28" s="1"/>
  <c r="AV56" i="28" s="1"/>
  <c r="AV140" i="28" s="1"/>
  <c r="AW28" i="28" s="1"/>
  <c r="AW56" i="28" s="1"/>
  <c r="AW140" i="28" s="1"/>
  <c r="AX28" i="28" s="1"/>
  <c r="AX56" i="28" s="1"/>
  <c r="AX140" i="28" s="1"/>
  <c r="AY28" i="28" s="1"/>
  <c r="AY56" i="28" s="1"/>
  <c r="AY140" i="28" s="1"/>
  <c r="AZ28" i="28" s="1"/>
  <c r="AZ56" i="28" s="1"/>
  <c r="AZ140" i="28" s="1"/>
  <c r="BA28" i="28" s="1"/>
  <c r="BA56" i="28" s="1"/>
  <c r="BA140" i="28" s="1"/>
  <c r="BB28" i="28" s="1"/>
  <c r="BB56" i="28" s="1"/>
  <c r="BB140" i="28" s="1"/>
  <c r="BC28" i="28" s="1"/>
  <c r="BC56" i="28" s="1"/>
  <c r="BC140" i="28" s="1"/>
  <c r="BD28" i="28" s="1"/>
  <c r="BD56" i="28" s="1"/>
  <c r="BD140" i="28" s="1"/>
  <c r="AM49" i="34" a="1"/>
  <c r="AM49" i="34" s="1"/>
  <c r="AM77" i="34" s="1"/>
  <c r="AN63" i="30" a="1"/>
  <c r="AN63" i="30" s="1"/>
  <c r="H64" i="28"/>
  <c r="H148" i="28" s="1"/>
  <c r="I36" i="28" s="1"/>
  <c r="I64" i="28" s="1"/>
  <c r="I148" i="28" s="1"/>
  <c r="J36" i="28" s="1"/>
  <c r="J64" i="28" s="1"/>
  <c r="J148" i="28" s="1"/>
  <c r="K36" i="28" s="1"/>
  <c r="K64" i="28" s="1"/>
  <c r="K148" i="28" s="1"/>
  <c r="L36" i="28" s="1"/>
  <c r="L64" i="28" s="1"/>
  <c r="L148" i="28" s="1"/>
  <c r="M36" i="28" s="1"/>
  <c r="M64" i="28" s="1"/>
  <c r="M148" i="28" s="1"/>
  <c r="N36" i="28" s="1"/>
  <c r="N64" i="28" s="1"/>
  <c r="N148" i="28" s="1"/>
  <c r="O36" i="28" s="1"/>
  <c r="O64" i="28" s="1"/>
  <c r="O148" i="28" s="1"/>
  <c r="P36" i="28" s="1"/>
  <c r="P64" i="28" s="1"/>
  <c r="P148" i="28" s="1"/>
  <c r="Q36" i="28" s="1"/>
  <c r="Q64" i="28" s="1"/>
  <c r="Q148" i="28" s="1"/>
  <c r="R36" i="28" s="1"/>
  <c r="R64" i="28" s="1"/>
  <c r="R148" i="28" s="1"/>
  <c r="S36" i="28" s="1"/>
  <c r="S64" i="28" s="1"/>
  <c r="S148" i="28" s="1"/>
  <c r="T36" i="28" s="1"/>
  <c r="T64" i="28" s="1"/>
  <c r="T148" i="28" s="1"/>
  <c r="U36" i="28" s="1"/>
  <c r="U64" i="28" s="1"/>
  <c r="U148" i="28" s="1"/>
  <c r="V36" i="28" s="1"/>
  <c r="V64" i="28" s="1"/>
  <c r="V148" i="28" s="1"/>
  <c r="W36" i="28" s="1"/>
  <c r="W64" i="28" s="1"/>
  <c r="W148" i="28" s="1"/>
  <c r="X36" i="28" s="1"/>
  <c r="X64" i="28" s="1"/>
  <c r="X148" i="28" s="1"/>
  <c r="Y36" i="28" s="1"/>
  <c r="Y64" i="28" s="1"/>
  <c r="Y148" i="28" s="1"/>
  <c r="Z36" i="28" s="1"/>
  <c r="Z64" i="28" s="1"/>
  <c r="Z148" i="28" s="1"/>
  <c r="AA36" i="28" s="1"/>
  <c r="AA64" i="28" s="1"/>
  <c r="AA148" i="28" s="1"/>
  <c r="AB36" i="28" s="1"/>
  <c r="AB64" i="28" s="1"/>
  <c r="AB148" i="28" s="1"/>
  <c r="AC36" i="28" s="1"/>
  <c r="AC64" i="28" s="1"/>
  <c r="AC148" i="28" s="1"/>
  <c r="AD36" i="28" s="1"/>
  <c r="AD64" i="28" s="1"/>
  <c r="AD148" i="28" s="1"/>
  <c r="AE36" i="28" s="1"/>
  <c r="AE64" i="28" s="1"/>
  <c r="AE148" i="28" s="1"/>
  <c r="AF36" i="28" s="1"/>
  <c r="AF64" i="28" s="1"/>
  <c r="AF148" i="28" s="1"/>
  <c r="AG36" i="28" s="1"/>
  <c r="AG64" i="28" s="1"/>
  <c r="AG148" i="28" s="1"/>
  <c r="AH36" i="28" s="1"/>
  <c r="AH64" i="28" s="1"/>
  <c r="AH148" i="28" s="1"/>
  <c r="AI36" i="28" s="1"/>
  <c r="AI64" i="28" s="1"/>
  <c r="AI148" i="28" s="1"/>
  <c r="AJ36" i="28" s="1"/>
  <c r="AJ64" i="28" s="1"/>
  <c r="AJ148" i="28" s="1"/>
  <c r="AK36" i="28" s="1"/>
  <c r="AK64" i="28" s="1"/>
  <c r="AK148" i="28" s="1"/>
  <c r="AL36" i="28" s="1"/>
  <c r="AL64" i="28" s="1"/>
  <c r="AL148" i="28" s="1"/>
  <c r="AM36" i="28" s="1"/>
  <c r="AM64" i="28" s="1"/>
  <c r="AM148" i="28" s="1"/>
  <c r="AN36" i="28" s="1"/>
  <c r="AN64" i="28" s="1"/>
  <c r="AN148" i="28" s="1"/>
  <c r="AO36" i="28" s="1"/>
  <c r="AO64" i="28" s="1"/>
  <c r="AO148" i="28" s="1"/>
  <c r="AP36" i="28" s="1"/>
  <c r="AP64" i="28" s="1"/>
  <c r="AP148" i="28" s="1"/>
  <c r="AQ36" i="28" s="1"/>
  <c r="AQ64" i="28" s="1"/>
  <c r="AQ148" i="28" s="1"/>
  <c r="AR36" i="28" s="1"/>
  <c r="AR64" i="28" s="1"/>
  <c r="AR148" i="28" s="1"/>
  <c r="AS36" i="28" s="1"/>
  <c r="AS64" i="28" s="1"/>
  <c r="AS148" i="28" s="1"/>
  <c r="AT36" i="28" s="1"/>
  <c r="AT64" i="28" s="1"/>
  <c r="AT148" i="28" s="1"/>
  <c r="AU36" i="28" s="1"/>
  <c r="AU64" i="28" s="1"/>
  <c r="AU148" i="28" s="1"/>
  <c r="AV36" i="28" s="1"/>
  <c r="AV64" i="28" s="1"/>
  <c r="AV148" i="28" s="1"/>
  <c r="AW36" i="28" s="1"/>
  <c r="AW64" i="28" s="1"/>
  <c r="AW148" i="28" s="1"/>
  <c r="AX36" i="28" s="1"/>
  <c r="AX64" i="28" s="1"/>
  <c r="AX148" i="28" s="1"/>
  <c r="AY36" i="28" s="1"/>
  <c r="AY64" i="28" s="1"/>
  <c r="AY148" i="28" s="1"/>
  <c r="AZ36" i="28" s="1"/>
  <c r="AZ64" i="28" s="1"/>
  <c r="AZ148" i="28" s="1"/>
  <c r="BA36" i="28" s="1"/>
  <c r="BA64" i="28" s="1"/>
  <c r="BA148" i="28" s="1"/>
  <c r="BB36" i="28" s="1"/>
  <c r="BB64" i="28" s="1"/>
  <c r="BB148" i="28" s="1"/>
  <c r="BC36" i="28" s="1"/>
  <c r="BC64" i="28" s="1"/>
  <c r="BC148" i="28" s="1"/>
  <c r="BD36" i="28" s="1"/>
  <c r="BD64" i="28" s="1"/>
  <c r="BD148" i="28" s="1"/>
  <c r="H60" i="28"/>
  <c r="H144" i="28" s="1"/>
  <c r="I32" i="28" s="1"/>
  <c r="I60" i="28" s="1"/>
  <c r="I144" i="28" s="1"/>
  <c r="J32" i="28" s="1"/>
  <c r="J60" i="28" s="1"/>
  <c r="J144" i="28" s="1"/>
  <c r="K32" i="28" s="1"/>
  <c r="K60" i="28" s="1"/>
  <c r="K144" i="28" s="1"/>
  <c r="L32" i="28" s="1"/>
  <c r="L60" i="28" s="1"/>
  <c r="L144" i="28" s="1"/>
  <c r="M32" i="28" s="1"/>
  <c r="M60" i="28" s="1"/>
  <c r="M144" i="28" s="1"/>
  <c r="N32" i="28" s="1"/>
  <c r="N60" i="28" s="1"/>
  <c r="N144" i="28" s="1"/>
  <c r="O32" i="28" s="1"/>
  <c r="O60" i="28" s="1"/>
  <c r="O144" i="28" s="1"/>
  <c r="P32" i="28" s="1"/>
  <c r="P60" i="28" s="1"/>
  <c r="P144" i="28" s="1"/>
  <c r="Q32" i="28" s="1"/>
  <c r="Q60" i="28" s="1"/>
  <c r="Q144" i="28" s="1"/>
  <c r="R32" i="28" s="1"/>
  <c r="R60" i="28" s="1"/>
  <c r="R144" i="28" s="1"/>
  <c r="S32" i="28" s="1"/>
  <c r="S60" i="28" s="1"/>
  <c r="S144" i="28" s="1"/>
  <c r="T32" i="28" s="1"/>
  <c r="T60" i="28" s="1"/>
  <c r="T144" i="28" s="1"/>
  <c r="U32" i="28" s="1"/>
  <c r="U60" i="28" s="1"/>
  <c r="U144" i="28" s="1"/>
  <c r="V32" i="28" s="1"/>
  <c r="V60" i="28" s="1"/>
  <c r="V144" i="28" s="1"/>
  <c r="W32" i="28" s="1"/>
  <c r="W60" i="28" s="1"/>
  <c r="W144" i="28" s="1"/>
  <c r="X32" i="28" s="1"/>
  <c r="X60" i="28" s="1"/>
  <c r="X144" i="28" s="1"/>
  <c r="Y32" i="28" s="1"/>
  <c r="Y60" i="28" s="1"/>
  <c r="Y144" i="28" s="1"/>
  <c r="Z32" i="28" s="1"/>
  <c r="Z60" i="28" s="1"/>
  <c r="Z144" i="28" s="1"/>
  <c r="AA32" i="28" s="1"/>
  <c r="AA60" i="28" s="1"/>
  <c r="AA144" i="28" s="1"/>
  <c r="AB32" i="28" s="1"/>
  <c r="AB60" i="28" s="1"/>
  <c r="AB144" i="28" s="1"/>
  <c r="AC32" i="28" s="1"/>
  <c r="AC60" i="28" s="1"/>
  <c r="AC144" i="28" s="1"/>
  <c r="AD32" i="28" s="1"/>
  <c r="AD60" i="28" s="1"/>
  <c r="AD144" i="28" s="1"/>
  <c r="AE32" i="28" s="1"/>
  <c r="AE60" i="28" s="1"/>
  <c r="AE144" i="28" s="1"/>
  <c r="AF32" i="28" s="1"/>
  <c r="AF60" i="28" s="1"/>
  <c r="AF144" i="28" s="1"/>
  <c r="AG32" i="28" s="1"/>
  <c r="AG60" i="28" s="1"/>
  <c r="AG144" i="28" s="1"/>
  <c r="AH32" i="28" s="1"/>
  <c r="AH60" i="28" s="1"/>
  <c r="AH144" i="28" s="1"/>
  <c r="AI32" i="28" s="1"/>
  <c r="AI60" i="28" s="1"/>
  <c r="AI144" i="28" s="1"/>
  <c r="AJ32" i="28" s="1"/>
  <c r="AJ60" i="28" s="1"/>
  <c r="AJ144" i="28" s="1"/>
  <c r="AK32" i="28" s="1"/>
  <c r="AK60" i="28" s="1"/>
  <c r="AK144" i="28" s="1"/>
  <c r="AL32" i="28" s="1"/>
  <c r="AL60" i="28" s="1"/>
  <c r="AL144" i="28" s="1"/>
  <c r="AM32" i="28" s="1"/>
  <c r="AM60" i="28" s="1"/>
  <c r="AM144" i="28" s="1"/>
  <c r="AN32" i="28" s="1"/>
  <c r="AN60" i="28" s="1"/>
  <c r="AN144" i="28" s="1"/>
  <c r="AO32" i="28" s="1"/>
  <c r="AO60" i="28" s="1"/>
  <c r="AO144" i="28" s="1"/>
  <c r="AP32" i="28" s="1"/>
  <c r="AP60" i="28" s="1"/>
  <c r="AP144" i="28" s="1"/>
  <c r="AQ32" i="28" s="1"/>
  <c r="AQ60" i="28" s="1"/>
  <c r="AQ144" i="28" s="1"/>
  <c r="AR32" i="28" s="1"/>
  <c r="AR60" i="28" s="1"/>
  <c r="AR144" i="28" s="1"/>
  <c r="AS32" i="28" s="1"/>
  <c r="AS60" i="28" s="1"/>
  <c r="AS144" i="28" s="1"/>
  <c r="AT32" i="28" s="1"/>
  <c r="AT60" i="28" s="1"/>
  <c r="AT144" i="28" s="1"/>
  <c r="AU32" i="28" s="1"/>
  <c r="AU60" i="28" s="1"/>
  <c r="AU144" i="28" s="1"/>
  <c r="AV32" i="28" s="1"/>
  <c r="AV60" i="28" s="1"/>
  <c r="AV144" i="28" s="1"/>
  <c r="AW32" i="28" s="1"/>
  <c r="AW60" i="28" s="1"/>
  <c r="AW144" i="28" s="1"/>
  <c r="AX32" i="28" s="1"/>
  <c r="AX60" i="28" s="1"/>
  <c r="AX144" i="28" s="1"/>
  <c r="AY32" i="28" s="1"/>
  <c r="AY60" i="28" s="1"/>
  <c r="AY144" i="28" s="1"/>
  <c r="AZ32" i="28" s="1"/>
  <c r="AZ60" i="28" s="1"/>
  <c r="AZ144" i="28" s="1"/>
  <c r="BA32" i="28" s="1"/>
  <c r="BA60" i="28" s="1"/>
  <c r="BA144" i="28" s="1"/>
  <c r="BB32" i="28" s="1"/>
  <c r="BB60" i="28" s="1"/>
  <c r="BB144" i="28" s="1"/>
  <c r="BC32" i="28" s="1"/>
  <c r="BC60" i="28" s="1"/>
  <c r="BC144" i="28" s="1"/>
  <c r="BD32" i="28" s="1"/>
  <c r="BD60" i="28" s="1"/>
  <c r="BD144" i="28" s="1"/>
  <c r="H73" i="28"/>
  <c r="H157" i="28" s="1"/>
  <c r="I45" i="28" s="1"/>
  <c r="I73" i="28" s="1"/>
  <c r="I157" i="28" s="1"/>
  <c r="J45" i="28" s="1"/>
  <c r="J73" i="28" s="1"/>
  <c r="J157" i="28" s="1"/>
  <c r="K45" i="28" s="1"/>
  <c r="K73" i="28" s="1"/>
  <c r="K157" i="28" s="1"/>
  <c r="L45" i="28" s="1"/>
  <c r="L73" i="28" s="1"/>
  <c r="L157" i="28" s="1"/>
  <c r="M45" i="28" s="1"/>
  <c r="M73" i="28" s="1"/>
  <c r="M157" i="28" s="1"/>
  <c r="N45" i="28" s="1"/>
  <c r="N73" i="28" s="1"/>
  <c r="N157" i="28" s="1"/>
  <c r="O45" i="28" s="1"/>
  <c r="O73" i="28" s="1"/>
  <c r="O157" i="28" s="1"/>
  <c r="P45" i="28" s="1"/>
  <c r="P73" i="28" s="1"/>
  <c r="P157" i="28" s="1"/>
  <c r="Q45" i="28" s="1"/>
  <c r="Q73" i="28" s="1"/>
  <c r="Q157" i="28" s="1"/>
  <c r="R45" i="28" s="1"/>
  <c r="R73" i="28" s="1"/>
  <c r="R157" i="28" s="1"/>
  <c r="S45" i="28" s="1"/>
  <c r="S73" i="28" s="1"/>
  <c r="S157" i="28" s="1"/>
  <c r="T45" i="28" s="1"/>
  <c r="T73" i="28" s="1"/>
  <c r="T157" i="28" s="1"/>
  <c r="U45" i="28" s="1"/>
  <c r="U73" i="28" s="1"/>
  <c r="U157" i="28" s="1"/>
  <c r="V45" i="28" s="1"/>
  <c r="V73" i="28" s="1"/>
  <c r="V157" i="28" s="1"/>
  <c r="W45" i="28" s="1"/>
  <c r="W73" i="28" s="1"/>
  <c r="W157" i="28" s="1"/>
  <c r="X45" i="28" s="1"/>
  <c r="X73" i="28" s="1"/>
  <c r="X157" i="28" s="1"/>
  <c r="Y45" i="28" s="1"/>
  <c r="Y73" i="28" s="1"/>
  <c r="Y157" i="28" s="1"/>
  <c r="Z45" i="28" s="1"/>
  <c r="Z73" i="28" s="1"/>
  <c r="Z157" i="28" s="1"/>
  <c r="AA45" i="28" s="1"/>
  <c r="AA73" i="28" s="1"/>
  <c r="AA157" i="28" s="1"/>
  <c r="AB45" i="28" s="1"/>
  <c r="AB73" i="28" s="1"/>
  <c r="AB157" i="28" s="1"/>
  <c r="AC45" i="28" s="1"/>
  <c r="AC73" i="28" s="1"/>
  <c r="AC157" i="28" s="1"/>
  <c r="AD45" i="28" s="1"/>
  <c r="AD73" i="28" s="1"/>
  <c r="AD157" i="28" s="1"/>
  <c r="AE45" i="28" s="1"/>
  <c r="AE73" i="28" s="1"/>
  <c r="AE157" i="28" s="1"/>
  <c r="AF45" i="28" s="1"/>
  <c r="AF73" i="28" s="1"/>
  <c r="AF157" i="28" s="1"/>
  <c r="AG45" i="28" s="1"/>
  <c r="AG73" i="28" s="1"/>
  <c r="AG157" i="28" s="1"/>
  <c r="AH45" i="28" s="1"/>
  <c r="AH73" i="28" s="1"/>
  <c r="AH157" i="28" s="1"/>
  <c r="AI45" i="28" s="1"/>
  <c r="AI73" i="28" s="1"/>
  <c r="AI157" i="28" s="1"/>
  <c r="AJ45" i="28" s="1"/>
  <c r="AJ73" i="28" s="1"/>
  <c r="AJ157" i="28" s="1"/>
  <c r="AK45" i="28" s="1"/>
  <c r="AK73" i="28" s="1"/>
  <c r="AK157" i="28" s="1"/>
  <c r="AL45" i="28" s="1"/>
  <c r="AL73" i="28" s="1"/>
  <c r="AL157" i="28" s="1"/>
  <c r="AM45" i="28" s="1"/>
  <c r="AM73" i="28" s="1"/>
  <c r="AM157" i="28" s="1"/>
  <c r="AN45" i="28" s="1"/>
  <c r="AN73" i="28" s="1"/>
  <c r="AN157" i="28" s="1"/>
  <c r="AO45" i="28" s="1"/>
  <c r="AO73" i="28" s="1"/>
  <c r="AO157" i="28" s="1"/>
  <c r="AP45" i="28" s="1"/>
  <c r="AP73" i="28" s="1"/>
  <c r="AP157" i="28" s="1"/>
  <c r="AQ45" i="28" s="1"/>
  <c r="AQ73" i="28" s="1"/>
  <c r="AQ157" i="28" s="1"/>
  <c r="AR45" i="28" s="1"/>
  <c r="AR73" i="28" s="1"/>
  <c r="AR157" i="28" s="1"/>
  <c r="AS45" i="28" s="1"/>
  <c r="AS73" i="28" s="1"/>
  <c r="AS157" i="28" s="1"/>
  <c r="AT45" i="28" s="1"/>
  <c r="AT73" i="28" s="1"/>
  <c r="AT157" i="28" s="1"/>
  <c r="AU45" i="28" s="1"/>
  <c r="AU73" i="28" s="1"/>
  <c r="AU157" i="28" s="1"/>
  <c r="AV45" i="28" s="1"/>
  <c r="AV73" i="28" s="1"/>
  <c r="AV157" i="28" s="1"/>
  <c r="AW45" i="28" s="1"/>
  <c r="AW73" i="28" s="1"/>
  <c r="AW157" i="28" s="1"/>
  <c r="AX45" i="28" s="1"/>
  <c r="AX73" i="28" s="1"/>
  <c r="AX157" i="28" s="1"/>
  <c r="AY45" i="28" s="1"/>
  <c r="AY73" i="28" s="1"/>
  <c r="AY157" i="28" s="1"/>
  <c r="AZ45" i="28" s="1"/>
  <c r="AZ73" i="28" s="1"/>
  <c r="AZ157" i="28" s="1"/>
  <c r="BA45" i="28" s="1"/>
  <c r="BA73" i="28" s="1"/>
  <c r="BA157" i="28" s="1"/>
  <c r="BB45" i="28" s="1"/>
  <c r="BB73" i="28" s="1"/>
  <c r="BB157" i="28" s="1"/>
  <c r="BC45" i="28" s="1"/>
  <c r="BC73" i="28" s="1"/>
  <c r="BC157" i="28" s="1"/>
  <c r="BD45" i="28" s="1"/>
  <c r="BD73" i="28" s="1"/>
  <c r="BD157" i="28" s="1"/>
  <c r="AM47" i="34" a="1"/>
  <c r="AM47" i="34" s="1"/>
  <c r="AM75" i="34" s="1"/>
  <c r="N59" i="28"/>
  <c r="N143" i="28" s="1"/>
  <c r="O31" i="28" s="1"/>
  <c r="O59" i="28" s="1"/>
  <c r="O143" i="28" s="1"/>
  <c r="P31" i="28" s="1"/>
  <c r="P59" i="28" s="1"/>
  <c r="P143" i="28" s="1"/>
  <c r="Q31" i="28" s="1"/>
  <c r="Q59" i="28" s="1"/>
  <c r="Q143" i="28" s="1"/>
  <c r="R31" i="28" s="1"/>
  <c r="R59" i="28" s="1"/>
  <c r="R143" i="28" s="1"/>
  <c r="S31" i="28" s="1"/>
  <c r="S59" i="28" s="1"/>
  <c r="S143" i="28" s="1"/>
  <c r="T31" i="28" s="1"/>
  <c r="T59" i="28" s="1"/>
  <c r="T143" i="28" s="1"/>
  <c r="U31" i="28" s="1"/>
  <c r="U59" i="28" s="1"/>
  <c r="U143" i="28" s="1"/>
  <c r="V31" i="28" s="1"/>
  <c r="V59" i="28" s="1"/>
  <c r="V143" i="28" s="1"/>
  <c r="W31" i="28" s="1"/>
  <c r="W59" i="28" s="1"/>
  <c r="W143" i="28" s="1"/>
  <c r="X31" i="28" s="1"/>
  <c r="X59" i="28" s="1"/>
  <c r="X143" i="28" s="1"/>
  <c r="Y31" i="28" s="1"/>
  <c r="Y59" i="28" s="1"/>
  <c r="Y143" i="28" s="1"/>
  <c r="Z31" i="28" s="1"/>
  <c r="Z59" i="28" s="1"/>
  <c r="Z143" i="28" s="1"/>
  <c r="AA31" i="28" s="1"/>
  <c r="AA59" i="28" s="1"/>
  <c r="AA143" i="28" s="1"/>
  <c r="AB31" i="28" s="1"/>
  <c r="AB59" i="28" s="1"/>
  <c r="AB143" i="28" s="1"/>
  <c r="AC31" i="28" s="1"/>
  <c r="AC59" i="28" s="1"/>
  <c r="AC143" i="28" s="1"/>
  <c r="AD31" i="28" s="1"/>
  <c r="AD59" i="28" s="1"/>
  <c r="AD143" i="28" s="1"/>
  <c r="AE31" i="28" s="1"/>
  <c r="AE59" i="28" s="1"/>
  <c r="AE143" i="28" s="1"/>
  <c r="AF31" i="28" s="1"/>
  <c r="AF59" i="28" s="1"/>
  <c r="AF143" i="28" s="1"/>
  <c r="AG31" i="28" s="1"/>
  <c r="AG59" i="28" s="1"/>
  <c r="AG143" i="28" s="1"/>
  <c r="AH31" i="28" s="1"/>
  <c r="AH59" i="28" s="1"/>
  <c r="AH143" i="28" s="1"/>
  <c r="AI31" i="28" s="1"/>
  <c r="AI59" i="28" s="1"/>
  <c r="AI143" i="28" s="1"/>
  <c r="AJ31" i="28" s="1"/>
  <c r="AJ59" i="28" s="1"/>
  <c r="AJ143" i="28" s="1"/>
  <c r="AK31" i="28" s="1"/>
  <c r="AK59" i="28" s="1"/>
  <c r="AK143" i="28" s="1"/>
  <c r="AL31" i="28" s="1"/>
  <c r="AL59" i="28" s="1"/>
  <c r="AL143" i="28" s="1"/>
  <c r="AM31" i="28" s="1"/>
  <c r="AM59" i="28" s="1"/>
  <c r="AM143" i="28" s="1"/>
  <c r="AN31" i="28" s="1"/>
  <c r="AN59" i="28" s="1"/>
  <c r="AN143" i="28" s="1"/>
  <c r="AO31" i="28" s="1"/>
  <c r="AO59" i="28" s="1"/>
  <c r="AO143" i="28" s="1"/>
  <c r="AP31" i="28" s="1"/>
  <c r="AP59" i="28" s="1"/>
  <c r="AP143" i="28" s="1"/>
  <c r="AQ31" i="28" s="1"/>
  <c r="AQ59" i="28" s="1"/>
  <c r="AQ143" i="28" s="1"/>
  <c r="AR31" i="28" s="1"/>
  <c r="AR59" i="28" s="1"/>
  <c r="AR143" i="28" s="1"/>
  <c r="AS31" i="28" s="1"/>
  <c r="AS59" i="28" s="1"/>
  <c r="AS143" i="28" s="1"/>
  <c r="AT31" i="28" s="1"/>
  <c r="AT59" i="28" s="1"/>
  <c r="AT143" i="28" s="1"/>
  <c r="AU31" i="28" s="1"/>
  <c r="AU59" i="28" s="1"/>
  <c r="AU143" i="28" s="1"/>
  <c r="AV31" i="28" s="1"/>
  <c r="AV59" i="28" s="1"/>
  <c r="AV143" i="28" s="1"/>
  <c r="AW31" i="28" s="1"/>
  <c r="AW59" i="28" s="1"/>
  <c r="AW143" i="28" s="1"/>
  <c r="AX31" i="28" s="1"/>
  <c r="AX59" i="28" s="1"/>
  <c r="AX143" i="28" s="1"/>
  <c r="AY31" i="28" s="1"/>
  <c r="AY59" i="28" s="1"/>
  <c r="AY143" i="28" s="1"/>
  <c r="AZ31" i="28" s="1"/>
  <c r="AZ59" i="28" s="1"/>
  <c r="AZ143" i="28" s="1"/>
  <c r="BA31" i="28" s="1"/>
  <c r="BA59" i="28" s="1"/>
  <c r="BA143" i="28" s="1"/>
  <c r="BB31" i="28" s="1"/>
  <c r="BB59" i="28" s="1"/>
  <c r="BB143" i="28" s="1"/>
  <c r="BC31" i="28" s="1"/>
  <c r="BC59" i="28" s="1"/>
  <c r="BC143" i="28" s="1"/>
  <c r="BD31" i="28" s="1"/>
  <c r="BD59" i="28" s="1"/>
  <c r="BD143" i="28" s="1"/>
  <c r="AM59" i="30" a="1"/>
  <c r="AM59" i="30" s="1"/>
  <c r="AM60" i="30" a="1"/>
  <c r="AM60" i="30" s="1"/>
  <c r="H55" i="28"/>
  <c r="H139" i="28" s="1"/>
  <c r="I27" i="28" s="1"/>
  <c r="I55" i="28" s="1"/>
  <c r="I139" i="28" s="1"/>
  <c r="J27" i="28" s="1"/>
  <c r="J55" i="28" s="1"/>
  <c r="J139" i="28" s="1"/>
  <c r="K27" i="28" s="1"/>
  <c r="K55" i="28" s="1"/>
  <c r="K139" i="28" s="1"/>
  <c r="L27" i="28" s="1"/>
  <c r="L55" i="28" s="1"/>
  <c r="L139" i="28" s="1"/>
  <c r="M27" i="28" s="1"/>
  <c r="M55" i="28" s="1"/>
  <c r="M139" i="28" s="1"/>
  <c r="N27" i="28" s="1"/>
  <c r="N55" i="28" s="1"/>
  <c r="N139" i="28" s="1"/>
  <c r="O27" i="28" s="1"/>
  <c r="O55" i="28" s="1"/>
  <c r="O139" i="28" s="1"/>
  <c r="P27" i="28" s="1"/>
  <c r="P55" i="28" s="1"/>
  <c r="P139" i="28" s="1"/>
  <c r="Q27" i="28" s="1"/>
  <c r="Q55" i="28" s="1"/>
  <c r="Q139" i="28" s="1"/>
  <c r="R27" i="28" s="1"/>
  <c r="R55" i="28" s="1"/>
  <c r="R139" i="28" s="1"/>
  <c r="S27" i="28" s="1"/>
  <c r="S55" i="28" s="1"/>
  <c r="S139" i="28" s="1"/>
  <c r="T27" i="28" s="1"/>
  <c r="T55" i="28" s="1"/>
  <c r="T139" i="28" s="1"/>
  <c r="U27" i="28" s="1"/>
  <c r="U55" i="28" s="1"/>
  <c r="U139" i="28" s="1"/>
  <c r="V27" i="28" s="1"/>
  <c r="V55" i="28" s="1"/>
  <c r="V139" i="28" s="1"/>
  <c r="W27" i="28" s="1"/>
  <c r="W55" i="28" s="1"/>
  <c r="W139" i="28" s="1"/>
  <c r="X27" i="28" s="1"/>
  <c r="X55" i="28" s="1"/>
  <c r="X139" i="28" s="1"/>
  <c r="Y27" i="28" s="1"/>
  <c r="Y55" i="28" s="1"/>
  <c r="Y139" i="28" s="1"/>
  <c r="Z27" i="28" s="1"/>
  <c r="Z55" i="28" s="1"/>
  <c r="Z139" i="28" s="1"/>
  <c r="AA27" i="28" s="1"/>
  <c r="AA55" i="28" s="1"/>
  <c r="AA139" i="28" s="1"/>
  <c r="AB27" i="28" s="1"/>
  <c r="AB55" i="28" s="1"/>
  <c r="AB139" i="28" s="1"/>
  <c r="AC27" i="28" s="1"/>
  <c r="AC55" i="28" s="1"/>
  <c r="AC139" i="28" s="1"/>
  <c r="AD27" i="28" s="1"/>
  <c r="AD55" i="28" s="1"/>
  <c r="AD139" i="28" s="1"/>
  <c r="AE27" i="28" s="1"/>
  <c r="AE55" i="28" s="1"/>
  <c r="AE139" i="28" s="1"/>
  <c r="AF27" i="28" s="1"/>
  <c r="AF55" i="28" s="1"/>
  <c r="AF139" i="28" s="1"/>
  <c r="AG27" i="28" s="1"/>
  <c r="AG55" i="28" s="1"/>
  <c r="AG139" i="28" s="1"/>
  <c r="AH27" i="28" s="1"/>
  <c r="AH55" i="28" s="1"/>
  <c r="AH139" i="28" s="1"/>
  <c r="AI27" i="28" s="1"/>
  <c r="AI55" i="28" s="1"/>
  <c r="AI139" i="28" s="1"/>
  <c r="AJ27" i="28" s="1"/>
  <c r="AJ55" i="28" s="1"/>
  <c r="AJ139" i="28" s="1"/>
  <c r="AK27" i="28" s="1"/>
  <c r="AK55" i="28" s="1"/>
  <c r="AK139" i="28" s="1"/>
  <c r="AL27" i="28" s="1"/>
  <c r="AL55" i="28" s="1"/>
  <c r="AL139" i="28" s="1"/>
  <c r="AM27" i="28" s="1"/>
  <c r="AM55" i="28" s="1"/>
  <c r="AM139" i="28" s="1"/>
  <c r="AN27" i="28" s="1"/>
  <c r="AN55" i="28" s="1"/>
  <c r="AN139" i="28" s="1"/>
  <c r="AO27" i="28" s="1"/>
  <c r="AO55" i="28" s="1"/>
  <c r="AO139" i="28" s="1"/>
  <c r="AP27" i="28" s="1"/>
  <c r="AP55" i="28" s="1"/>
  <c r="AP139" i="28" s="1"/>
  <c r="AQ27" i="28" s="1"/>
  <c r="AQ55" i="28" s="1"/>
  <c r="AQ139" i="28" s="1"/>
  <c r="AR27" i="28" s="1"/>
  <c r="AR55" i="28" s="1"/>
  <c r="AR139" i="28" s="1"/>
  <c r="AS27" i="28" s="1"/>
  <c r="AS55" i="28" s="1"/>
  <c r="AS139" i="28" s="1"/>
  <c r="AT27" i="28" s="1"/>
  <c r="AT55" i="28" s="1"/>
  <c r="AT139" i="28" s="1"/>
  <c r="AU27" i="28" s="1"/>
  <c r="AU55" i="28" s="1"/>
  <c r="AU139" i="28" s="1"/>
  <c r="AV27" i="28" s="1"/>
  <c r="AV55" i="28" s="1"/>
  <c r="AV139" i="28" s="1"/>
  <c r="AW27" i="28" s="1"/>
  <c r="AW55" i="28" s="1"/>
  <c r="AW139" i="28" s="1"/>
  <c r="AX27" i="28" s="1"/>
  <c r="AX55" i="28" s="1"/>
  <c r="AX139" i="28" s="1"/>
  <c r="AY27" i="28" s="1"/>
  <c r="AY55" i="28" s="1"/>
  <c r="AY139" i="28" s="1"/>
  <c r="AZ27" i="28" s="1"/>
  <c r="AZ55" i="28" s="1"/>
  <c r="AZ139" i="28" s="1"/>
  <c r="BA27" i="28" s="1"/>
  <c r="BA55" i="28" s="1"/>
  <c r="BA139" i="28" s="1"/>
  <c r="BB27" i="28" s="1"/>
  <c r="BB55" i="28" s="1"/>
  <c r="BB139" i="28" s="1"/>
  <c r="BC27" i="28" s="1"/>
  <c r="BC55" i="28" s="1"/>
  <c r="BC139" i="28" s="1"/>
  <c r="BD27" i="28" s="1"/>
  <c r="BD55" i="28" s="1"/>
  <c r="BD139" i="28" s="1"/>
  <c r="O69" i="28"/>
  <c r="O153" i="28" s="1"/>
  <c r="P41" i="28" s="1"/>
  <c r="P69" i="28" s="1"/>
  <c r="P153" i="28" s="1"/>
  <c r="Q41" i="28" s="1"/>
  <c r="Q69" i="28" s="1"/>
  <c r="Q153" i="28" s="1"/>
  <c r="R41" i="28" s="1"/>
  <c r="R69" i="28" s="1"/>
  <c r="R153" i="28" s="1"/>
  <c r="S41" i="28" s="1"/>
  <c r="S69" i="28" s="1"/>
  <c r="S153" i="28" s="1"/>
  <c r="T41" i="28" s="1"/>
  <c r="T69" i="28" s="1"/>
  <c r="T153" i="28" s="1"/>
  <c r="U41" i="28" s="1"/>
  <c r="U69" i="28" s="1"/>
  <c r="U153" i="28" s="1"/>
  <c r="V41" i="28" s="1"/>
  <c r="V69" i="28" s="1"/>
  <c r="V153" i="28" s="1"/>
  <c r="W41" i="28" s="1"/>
  <c r="W69" i="28" s="1"/>
  <c r="W153" i="28" s="1"/>
  <c r="X41" i="28" s="1"/>
  <c r="X69" i="28" s="1"/>
  <c r="X153" i="28" s="1"/>
  <c r="Y41" i="28" s="1"/>
  <c r="Y69" i="28" s="1"/>
  <c r="Y153" i="28" s="1"/>
  <c r="Z41" i="28" s="1"/>
  <c r="Z69" i="28" s="1"/>
  <c r="Z153" i="28" s="1"/>
  <c r="AA41" i="28" s="1"/>
  <c r="AA69" i="28" s="1"/>
  <c r="AA153" i="28" s="1"/>
  <c r="AB41" i="28" s="1"/>
  <c r="AB69" i="28" s="1"/>
  <c r="AB153" i="28" s="1"/>
  <c r="AC41" i="28" s="1"/>
  <c r="AC69" i="28" s="1"/>
  <c r="AC153" i="28" s="1"/>
  <c r="AD41" i="28" s="1"/>
  <c r="AD69" i="28" s="1"/>
  <c r="AD153" i="28" s="1"/>
  <c r="AE41" i="28" s="1"/>
  <c r="AE69" i="28" s="1"/>
  <c r="AE153" i="28" s="1"/>
  <c r="AF41" i="28" s="1"/>
  <c r="AF69" i="28" s="1"/>
  <c r="AF153" i="28" s="1"/>
  <c r="AG41" i="28" s="1"/>
  <c r="AG69" i="28" s="1"/>
  <c r="AG153" i="28" s="1"/>
  <c r="AH41" i="28" s="1"/>
  <c r="AH69" i="28" s="1"/>
  <c r="AH153" i="28" s="1"/>
  <c r="AI41" i="28" s="1"/>
  <c r="AI69" i="28" s="1"/>
  <c r="AI153" i="28" s="1"/>
  <c r="AJ41" i="28" s="1"/>
  <c r="AJ69" i="28" s="1"/>
  <c r="AJ153" i="28" s="1"/>
  <c r="AK41" i="28" s="1"/>
  <c r="AK69" i="28" s="1"/>
  <c r="AK153" i="28" s="1"/>
  <c r="AL41" i="28" s="1"/>
  <c r="AL69" i="28" s="1"/>
  <c r="AL153" i="28" s="1"/>
  <c r="AM41" i="28" s="1"/>
  <c r="AM69" i="28" s="1"/>
  <c r="AM153" i="28" s="1"/>
  <c r="AN41" i="28" s="1"/>
  <c r="AN69" i="28" s="1"/>
  <c r="AN153" i="28" s="1"/>
  <c r="AO41" i="28" s="1"/>
  <c r="AO69" i="28" s="1"/>
  <c r="AO153" i="28" s="1"/>
  <c r="AP41" i="28" s="1"/>
  <c r="AP69" i="28" s="1"/>
  <c r="AP153" i="28" s="1"/>
  <c r="AQ41" i="28" s="1"/>
  <c r="AQ69" i="28" s="1"/>
  <c r="AQ153" i="28" s="1"/>
  <c r="AR41" i="28" s="1"/>
  <c r="AR69" i="28" s="1"/>
  <c r="AR153" i="28" s="1"/>
  <c r="AS41" i="28" s="1"/>
  <c r="AS69" i="28" s="1"/>
  <c r="AS153" i="28" s="1"/>
  <c r="AT41" i="28" s="1"/>
  <c r="AT69" i="28" s="1"/>
  <c r="AT153" i="28" s="1"/>
  <c r="AU41" i="28" s="1"/>
  <c r="AU69" i="28" s="1"/>
  <c r="AU153" i="28" s="1"/>
  <c r="AV41" i="28" s="1"/>
  <c r="AV69" i="28" s="1"/>
  <c r="AV153" i="28" s="1"/>
  <c r="AW41" i="28" s="1"/>
  <c r="AW69" i="28" s="1"/>
  <c r="AW153" i="28" s="1"/>
  <c r="AX41" i="28" s="1"/>
  <c r="AX69" i="28" s="1"/>
  <c r="AX153" i="28" s="1"/>
  <c r="AY41" i="28" s="1"/>
  <c r="AY69" i="28" s="1"/>
  <c r="AY153" i="28" s="1"/>
  <c r="AZ41" i="28" s="1"/>
  <c r="AZ69" i="28" s="1"/>
  <c r="AZ153" i="28" s="1"/>
  <c r="BA41" i="28" s="1"/>
  <c r="BA69" i="28" s="1"/>
  <c r="BA153" i="28" s="1"/>
  <c r="BB41" i="28" s="1"/>
  <c r="BB69" i="28" s="1"/>
  <c r="BB153" i="28" s="1"/>
  <c r="BC41" i="28" s="1"/>
  <c r="BC69" i="28" s="1"/>
  <c r="BC153" i="28" s="1"/>
  <c r="BD41" i="28" s="1"/>
  <c r="BD69" i="28" s="1"/>
  <c r="BD153" i="28" s="1"/>
  <c r="AM63" i="30" a="1"/>
  <c r="AM63" i="30" s="1"/>
  <c r="AM61" i="30" a="1"/>
  <c r="AM61" i="30" s="1"/>
  <c r="H62" i="28"/>
  <c r="H146" i="28" s="1"/>
  <c r="I34" i="28" s="1"/>
  <c r="I62" i="28" s="1"/>
  <c r="I146" i="28" s="1"/>
  <c r="J34" i="28" s="1"/>
  <c r="J62" i="28" s="1"/>
  <c r="J146" i="28" s="1"/>
  <c r="K34" i="28" s="1"/>
  <c r="K62" i="28" s="1"/>
  <c r="K146" i="28" s="1"/>
  <c r="L34" i="28" s="1"/>
  <c r="L62" i="28" s="1"/>
  <c r="L146" i="28" s="1"/>
  <c r="M34" i="28" s="1"/>
  <c r="M62" i="28" s="1"/>
  <c r="M146" i="28" s="1"/>
  <c r="N34" i="28" s="1"/>
  <c r="N62" i="28" s="1"/>
  <c r="N146" i="28" s="1"/>
  <c r="O34" i="28" s="1"/>
  <c r="O62" i="28" s="1"/>
  <c r="O146" i="28" s="1"/>
  <c r="P34" i="28" s="1"/>
  <c r="P62" i="28" s="1"/>
  <c r="P146" i="28" s="1"/>
  <c r="Q34" i="28" s="1"/>
  <c r="Q62" i="28" s="1"/>
  <c r="Q146" i="28" s="1"/>
  <c r="R34" i="28" s="1"/>
  <c r="R62" i="28" s="1"/>
  <c r="R146" i="28" s="1"/>
  <c r="S34" i="28" s="1"/>
  <c r="S62" i="28" s="1"/>
  <c r="S146" i="28" s="1"/>
  <c r="T34" i="28" s="1"/>
  <c r="T62" i="28" s="1"/>
  <c r="T146" i="28" s="1"/>
  <c r="U34" i="28" s="1"/>
  <c r="U62" i="28" s="1"/>
  <c r="U146" i="28" s="1"/>
  <c r="V34" i="28" s="1"/>
  <c r="V62" i="28" s="1"/>
  <c r="V146" i="28" s="1"/>
  <c r="W34" i="28" s="1"/>
  <c r="W62" i="28" s="1"/>
  <c r="W146" i="28" s="1"/>
  <c r="X34" i="28" s="1"/>
  <c r="X62" i="28" s="1"/>
  <c r="X146" i="28" s="1"/>
  <c r="Y34" i="28" s="1"/>
  <c r="Y62" i="28" s="1"/>
  <c r="Y146" i="28" s="1"/>
  <c r="Z34" i="28" s="1"/>
  <c r="Z62" i="28" s="1"/>
  <c r="Z146" i="28" s="1"/>
  <c r="AA34" i="28" s="1"/>
  <c r="AA62" i="28" s="1"/>
  <c r="AA146" i="28" s="1"/>
  <c r="AB34" i="28" s="1"/>
  <c r="AB62" i="28" s="1"/>
  <c r="AB146" i="28" s="1"/>
  <c r="AC34" i="28" s="1"/>
  <c r="AC62" i="28" s="1"/>
  <c r="AC146" i="28" s="1"/>
  <c r="AD34" i="28" s="1"/>
  <c r="AD62" i="28" s="1"/>
  <c r="AD146" i="28" s="1"/>
  <c r="AE34" i="28" s="1"/>
  <c r="AE62" i="28" s="1"/>
  <c r="AE146" i="28" s="1"/>
  <c r="AF34" i="28" s="1"/>
  <c r="AF62" i="28" s="1"/>
  <c r="AF146" i="28" s="1"/>
  <c r="AG34" i="28" s="1"/>
  <c r="AG62" i="28" s="1"/>
  <c r="AG146" i="28" s="1"/>
  <c r="AH34" i="28" s="1"/>
  <c r="AH62" i="28" s="1"/>
  <c r="AH146" i="28" s="1"/>
  <c r="AI34" i="28" s="1"/>
  <c r="AI62" i="28" s="1"/>
  <c r="AI146" i="28" s="1"/>
  <c r="AJ34" i="28" s="1"/>
  <c r="AJ62" i="28" s="1"/>
  <c r="AJ146" i="28" s="1"/>
  <c r="AK34" i="28" s="1"/>
  <c r="AK62" i="28" s="1"/>
  <c r="AK146" i="28" s="1"/>
  <c r="AL34" i="28" s="1"/>
  <c r="AL62" i="28" s="1"/>
  <c r="AL146" i="28" s="1"/>
  <c r="AM34" i="28" s="1"/>
  <c r="AM62" i="28" s="1"/>
  <c r="AM146" i="28" s="1"/>
  <c r="AN34" i="28" s="1"/>
  <c r="AN62" i="28" s="1"/>
  <c r="AN146" i="28" s="1"/>
  <c r="AO34" i="28" s="1"/>
  <c r="AO62" i="28" s="1"/>
  <c r="AO146" i="28" s="1"/>
  <c r="AP34" i="28" s="1"/>
  <c r="AP62" i="28" s="1"/>
  <c r="AP146" i="28" s="1"/>
  <c r="AQ34" i="28" s="1"/>
  <c r="AQ62" i="28" s="1"/>
  <c r="AQ146" i="28" s="1"/>
  <c r="AR34" i="28" s="1"/>
  <c r="AR62" i="28" s="1"/>
  <c r="AR146" i="28" s="1"/>
  <c r="AS34" i="28" s="1"/>
  <c r="AS62" i="28" s="1"/>
  <c r="AS146" i="28" s="1"/>
  <c r="AT34" i="28" s="1"/>
  <c r="AT62" i="28" s="1"/>
  <c r="AT146" i="28" s="1"/>
  <c r="AU34" i="28" s="1"/>
  <c r="AU62" i="28" s="1"/>
  <c r="AU146" i="28" s="1"/>
  <c r="AV34" i="28" s="1"/>
  <c r="AV62" i="28" s="1"/>
  <c r="AV146" i="28" s="1"/>
  <c r="AW34" i="28" s="1"/>
  <c r="AW62" i="28" s="1"/>
  <c r="AW146" i="28" s="1"/>
  <c r="AX34" i="28" s="1"/>
  <c r="AX62" i="28" s="1"/>
  <c r="AX146" i="28" s="1"/>
  <c r="AY34" i="28" s="1"/>
  <c r="AY62" i="28" s="1"/>
  <c r="AY146" i="28" s="1"/>
  <c r="AZ34" i="28" s="1"/>
  <c r="AZ62" i="28" s="1"/>
  <c r="AZ146" i="28" s="1"/>
  <c r="BA34" i="28" s="1"/>
  <c r="BA62" i="28" s="1"/>
  <c r="BA146" i="28" s="1"/>
  <c r="BB34" i="28" s="1"/>
  <c r="BB62" i="28" s="1"/>
  <c r="BB146" i="28" s="1"/>
  <c r="BC34" i="28" s="1"/>
  <c r="BC62" i="28" s="1"/>
  <c r="BC146" i="28" s="1"/>
  <c r="BD34" i="28" s="1"/>
  <c r="BD62" i="28" s="1"/>
  <c r="BD146" i="28" s="1"/>
  <c r="AM44" i="34" a="1"/>
  <c r="AM44" i="34" s="1"/>
  <c r="AM72" i="34" s="1"/>
  <c r="W70" i="28"/>
  <c r="W154" i="28" s="1"/>
  <c r="X42" i="28" s="1"/>
  <c r="X70" i="28" s="1"/>
  <c r="X154" i="28" s="1"/>
  <c r="Y42" i="28" s="1"/>
  <c r="Y70" i="28" s="1"/>
  <c r="Y154" i="28" s="1"/>
  <c r="Z42" i="28" s="1"/>
  <c r="Z70" i="28" s="1"/>
  <c r="Z154" i="28" s="1"/>
  <c r="AA42" i="28" s="1"/>
  <c r="AA70" i="28" s="1"/>
  <c r="AA154" i="28" s="1"/>
  <c r="AB42" i="28" s="1"/>
  <c r="AB70" i="28" s="1"/>
  <c r="AB154" i="28" s="1"/>
  <c r="AC42" i="28" s="1"/>
  <c r="AC70" i="28" s="1"/>
  <c r="AC154" i="28" s="1"/>
  <c r="AD42" i="28" s="1"/>
  <c r="AD70" i="28" s="1"/>
  <c r="AD154" i="28" s="1"/>
  <c r="AE42" i="28" s="1"/>
  <c r="AE70" i="28" s="1"/>
  <c r="AE154" i="28" s="1"/>
  <c r="AF42" i="28" s="1"/>
  <c r="AF70" i="28" s="1"/>
  <c r="AF154" i="28" s="1"/>
  <c r="AG42" i="28" s="1"/>
  <c r="AG70" i="28" s="1"/>
  <c r="AG154" i="28" s="1"/>
  <c r="AH42" i="28" s="1"/>
  <c r="AH70" i="28" s="1"/>
  <c r="AH154" i="28" s="1"/>
  <c r="AI42" i="28" s="1"/>
  <c r="AI70" i="28" s="1"/>
  <c r="AI154" i="28" s="1"/>
  <c r="AJ42" i="28" s="1"/>
  <c r="AJ70" i="28" s="1"/>
  <c r="AJ154" i="28" s="1"/>
  <c r="AK42" i="28" s="1"/>
  <c r="AK70" i="28" s="1"/>
  <c r="AK154" i="28" s="1"/>
  <c r="AL42" i="28" s="1"/>
  <c r="AL70" i="28" s="1"/>
  <c r="AL154" i="28" s="1"/>
  <c r="AM42" i="28" s="1"/>
  <c r="AM70" i="28" s="1"/>
  <c r="AM154" i="28" s="1"/>
  <c r="AN42" i="28" s="1"/>
  <c r="AN70" i="28" s="1"/>
  <c r="AN154" i="28" s="1"/>
  <c r="AO42" i="28" s="1"/>
  <c r="AO70" i="28" s="1"/>
  <c r="AO154" i="28" s="1"/>
  <c r="AP42" i="28" s="1"/>
  <c r="AP70" i="28" s="1"/>
  <c r="AP154" i="28" s="1"/>
  <c r="AQ42" i="28" s="1"/>
  <c r="AQ70" i="28" s="1"/>
  <c r="AQ154" i="28" s="1"/>
  <c r="AR42" i="28" s="1"/>
  <c r="AR70" i="28" s="1"/>
  <c r="AR154" i="28" s="1"/>
  <c r="AS42" i="28" s="1"/>
  <c r="AS70" i="28" s="1"/>
  <c r="AS154" i="28" s="1"/>
  <c r="AT42" i="28" s="1"/>
  <c r="AT70" i="28" s="1"/>
  <c r="AT154" i="28" s="1"/>
  <c r="AU42" i="28" s="1"/>
  <c r="AU70" i="28" s="1"/>
  <c r="AU154" i="28" s="1"/>
  <c r="AV42" i="28" s="1"/>
  <c r="AV70" i="28" s="1"/>
  <c r="AV154" i="28" s="1"/>
  <c r="AW42" i="28" s="1"/>
  <c r="AW70" i="28" s="1"/>
  <c r="AW154" i="28" s="1"/>
  <c r="AX42" i="28" s="1"/>
  <c r="AX70" i="28" s="1"/>
  <c r="AX154" i="28" s="1"/>
  <c r="AY42" i="28" s="1"/>
  <c r="AY70" i="28" s="1"/>
  <c r="AY154" i="28" s="1"/>
  <c r="AZ42" i="28" s="1"/>
  <c r="AZ70" i="28" s="1"/>
  <c r="AZ154" i="28" s="1"/>
  <c r="BA42" i="28" s="1"/>
  <c r="BA70" i="28" s="1"/>
  <c r="BA154" i="28" s="1"/>
  <c r="BB42" i="28" s="1"/>
  <c r="BB70" i="28" s="1"/>
  <c r="BB154" i="28" s="1"/>
  <c r="BC42" i="28" s="1"/>
  <c r="BC70" i="28" s="1"/>
  <c r="BC154" i="28" s="1"/>
  <c r="BD42" i="28" s="1"/>
  <c r="BD70" i="28" s="1"/>
  <c r="BD154" i="28" s="1"/>
  <c r="K58" i="28"/>
  <c r="K142" i="28" s="1"/>
  <c r="L30" i="28" s="1"/>
  <c r="L58" i="28" s="1"/>
  <c r="L142" i="28" s="1"/>
  <c r="M30" i="28" s="1"/>
  <c r="M58" i="28" s="1"/>
  <c r="M142" i="28" s="1"/>
  <c r="N30" i="28" s="1"/>
  <c r="N58" i="28" s="1"/>
  <c r="N142" i="28" s="1"/>
  <c r="O30" i="28" s="1"/>
  <c r="O58" i="28" s="1"/>
  <c r="O142" i="28" s="1"/>
  <c r="P30" i="28" s="1"/>
  <c r="P58" i="28" s="1"/>
  <c r="P142" i="28" s="1"/>
  <c r="Q30" i="28" s="1"/>
  <c r="Q58" i="28" s="1"/>
  <c r="Q142" i="28" s="1"/>
  <c r="R30" i="28" s="1"/>
  <c r="R58" i="28" s="1"/>
  <c r="R142" i="28" s="1"/>
  <c r="S30" i="28" s="1"/>
  <c r="S58" i="28" s="1"/>
  <c r="S142" i="28" s="1"/>
  <c r="T30" i="28" s="1"/>
  <c r="T58" i="28" s="1"/>
  <c r="T142" i="28" s="1"/>
  <c r="U30" i="28" s="1"/>
  <c r="U58" i="28" s="1"/>
  <c r="U142" i="28" s="1"/>
  <c r="V30" i="28" s="1"/>
  <c r="V58" i="28" s="1"/>
  <c r="V142" i="28" s="1"/>
  <c r="W30" i="28" s="1"/>
  <c r="W58" i="28" s="1"/>
  <c r="W142" i="28" s="1"/>
  <c r="X30" i="28" s="1"/>
  <c r="X58" i="28" s="1"/>
  <c r="X142" i="28" s="1"/>
  <c r="Y30" i="28" s="1"/>
  <c r="Y58" i="28" s="1"/>
  <c r="Y142" i="28" s="1"/>
  <c r="Z30" i="28" s="1"/>
  <c r="Z58" i="28" s="1"/>
  <c r="Z142" i="28" s="1"/>
  <c r="AA30" i="28" s="1"/>
  <c r="AA58" i="28" s="1"/>
  <c r="AA142" i="28" s="1"/>
  <c r="AB30" i="28" s="1"/>
  <c r="AB58" i="28" s="1"/>
  <c r="AB142" i="28" s="1"/>
  <c r="AC30" i="28" s="1"/>
  <c r="AC58" i="28" s="1"/>
  <c r="AC142" i="28" s="1"/>
  <c r="AD30" i="28" s="1"/>
  <c r="AD58" i="28" s="1"/>
  <c r="AD142" i="28" s="1"/>
  <c r="AE30" i="28" s="1"/>
  <c r="AE58" i="28" s="1"/>
  <c r="AE142" i="28" s="1"/>
  <c r="AF30" i="28" s="1"/>
  <c r="AF58" i="28" s="1"/>
  <c r="AF142" i="28" s="1"/>
  <c r="AG30" i="28" s="1"/>
  <c r="AG58" i="28" s="1"/>
  <c r="AG142" i="28" s="1"/>
  <c r="AH30" i="28" s="1"/>
  <c r="AH58" i="28" s="1"/>
  <c r="AH142" i="28" s="1"/>
  <c r="AI30" i="28" s="1"/>
  <c r="AI58" i="28" s="1"/>
  <c r="AI142" i="28" s="1"/>
  <c r="AJ30" i="28" s="1"/>
  <c r="AJ58" i="28" s="1"/>
  <c r="AJ142" i="28" s="1"/>
  <c r="AK30" i="28" s="1"/>
  <c r="AK58" i="28" s="1"/>
  <c r="AK142" i="28" s="1"/>
  <c r="AL30" i="28" s="1"/>
  <c r="AL58" i="28" s="1"/>
  <c r="AL142" i="28" s="1"/>
  <c r="AM30" i="28" s="1"/>
  <c r="AM58" i="28" s="1"/>
  <c r="AM142" i="28" s="1"/>
  <c r="AN30" i="28" s="1"/>
  <c r="AN58" i="28" s="1"/>
  <c r="AN142" i="28" s="1"/>
  <c r="AO30" i="28" s="1"/>
  <c r="AO58" i="28" s="1"/>
  <c r="AO142" i="28" s="1"/>
  <c r="AP30" i="28" s="1"/>
  <c r="AP58" i="28" s="1"/>
  <c r="AP142" i="28" s="1"/>
  <c r="AQ30" i="28" s="1"/>
  <c r="AQ58" i="28" s="1"/>
  <c r="AQ142" i="28" s="1"/>
  <c r="AR30" i="28" s="1"/>
  <c r="AR58" i="28" s="1"/>
  <c r="AR142" i="28" s="1"/>
  <c r="AS30" i="28" s="1"/>
  <c r="AS58" i="28" s="1"/>
  <c r="AS142" i="28" s="1"/>
  <c r="AT30" i="28" s="1"/>
  <c r="AT58" i="28" s="1"/>
  <c r="AT142" i="28" s="1"/>
  <c r="AU30" i="28" s="1"/>
  <c r="AU58" i="28" s="1"/>
  <c r="AU142" i="28" s="1"/>
  <c r="AV30" i="28" s="1"/>
  <c r="AV58" i="28" s="1"/>
  <c r="AV142" i="28" s="1"/>
  <c r="AW30" i="28" s="1"/>
  <c r="AW58" i="28" s="1"/>
  <c r="AW142" i="28" s="1"/>
  <c r="AX30" i="28" s="1"/>
  <c r="AX58" i="28" s="1"/>
  <c r="AX142" i="28" s="1"/>
  <c r="AY30" i="28" s="1"/>
  <c r="AY58" i="28" s="1"/>
  <c r="AY142" i="28" s="1"/>
  <c r="AZ30" i="28" s="1"/>
  <c r="AZ58" i="28" s="1"/>
  <c r="AZ142" i="28" s="1"/>
  <c r="BA30" i="28" s="1"/>
  <c r="BA58" i="28" s="1"/>
  <c r="BA142" i="28" s="1"/>
  <c r="BB30" i="28" s="1"/>
  <c r="BB58" i="28" s="1"/>
  <c r="BB142" i="28" s="1"/>
  <c r="BC30" i="28" s="1"/>
  <c r="BC58" i="28" s="1"/>
  <c r="BC142" i="28" s="1"/>
  <c r="BD30" i="28" s="1"/>
  <c r="BD58" i="28" s="1"/>
  <c r="BD142" i="28" s="1"/>
  <c r="AN49" i="34" l="1" a="1"/>
  <c r="AN49" i="34" s="1"/>
  <c r="AN77" i="34" s="1"/>
  <c r="BC29" i="34"/>
  <c r="AO45" i="34" s="1" a="1"/>
  <c r="AO45" i="34" s="1"/>
  <c r="AO73" i="34" s="1"/>
  <c r="BC79" i="29"/>
  <c r="BC80" i="29" s="1"/>
  <c r="BC31" i="34"/>
  <c r="BC32" i="34"/>
  <c r="AO48" i="34" s="1" a="1"/>
  <c r="AO48" i="34" s="1"/>
  <c r="AO76" i="34" s="1"/>
  <c r="BC28" i="34"/>
  <c r="AO44" i="34" s="1" a="1"/>
  <c r="AO44" i="34" s="1"/>
  <c r="AO72" i="34" s="1"/>
  <c r="BC33" i="34"/>
  <c r="AO49" i="34" s="1" a="1"/>
  <c r="AO49" i="34" s="1"/>
  <c r="AO77" i="34" s="1"/>
  <c r="BC27" i="30"/>
  <c r="BC27" i="34"/>
  <c r="BC28" i="30"/>
  <c r="BC30" i="34"/>
  <c r="BC82" i="28"/>
  <c r="BC103" i="28" s="1"/>
  <c r="BC32" i="30"/>
  <c r="AO62" i="30" s="1" a="1"/>
  <c r="AO62" i="30" s="1"/>
  <c r="BC29" i="30"/>
  <c r="BC30" i="30"/>
  <c r="BC33" i="30"/>
  <c r="BC31" i="30"/>
  <c r="AN61" i="30" a="1"/>
  <c r="AN61" i="30" s="1"/>
  <c r="AN44" i="34" a="1"/>
  <c r="AN44" i="34" s="1"/>
  <c r="AN72" i="34" s="1"/>
  <c r="AN58" i="30" a="1"/>
  <c r="AN58" i="30" s="1"/>
  <c r="AN46" i="34" a="1"/>
  <c r="AN46" i="34" s="1"/>
  <c r="AN74" i="34" s="1"/>
  <c r="AN43" i="34" a="1"/>
  <c r="AN43" i="34" s="1"/>
  <c r="AN71" i="34" s="1"/>
  <c r="AO61" i="30" l="1" a="1"/>
  <c r="AO61" i="30" s="1"/>
  <c r="BD28" i="30"/>
  <c r="AQ58" i="30" s="1" a="1"/>
  <c r="AQ58" i="30" s="1"/>
  <c r="BD30" i="34"/>
  <c r="AV46" i="34" s="1" a="1"/>
  <c r="AV46" i="34" s="1"/>
  <c r="AV74" i="34" s="1"/>
  <c r="BD27" i="30"/>
  <c r="BB57" i="30" s="1" a="1"/>
  <c r="BB57" i="30" s="1"/>
  <c r="BD31" i="30"/>
  <c r="AT61" i="30" s="1" a="1"/>
  <c r="AT61" i="30" s="1"/>
  <c r="BD29" i="34"/>
  <c r="AT45" i="34" s="1" a="1"/>
  <c r="AT45" i="34" s="1"/>
  <c r="AT73" i="34" s="1"/>
  <c r="BD79" i="29"/>
  <c r="BD80" i="29" s="1"/>
  <c r="BD29" i="30"/>
  <c r="AY59" i="30" s="1" a="1"/>
  <c r="AY59" i="30" s="1"/>
  <c r="BD27" i="34"/>
  <c r="AQ43" i="34" s="1" a="1"/>
  <c r="AQ43" i="34" s="1"/>
  <c r="AQ71" i="34" s="1"/>
  <c r="BD82" i="28"/>
  <c r="BD103" i="28" s="1"/>
  <c r="BD32" i="34"/>
  <c r="BD30" i="30"/>
  <c r="BA60" i="30" s="1" a="1"/>
  <c r="BA60" i="30" s="1"/>
  <c r="BD32" i="30"/>
  <c r="AP62" i="30" s="1" a="1"/>
  <c r="AP62" i="30" s="1"/>
  <c r="BD28" i="34"/>
  <c r="AY44" i="34" s="1" a="1"/>
  <c r="AY44" i="34" s="1"/>
  <c r="AY72" i="34" s="1"/>
  <c r="BD33" i="30"/>
  <c r="AX63" i="30" s="1" a="1"/>
  <c r="AX63" i="30" s="1"/>
  <c r="BD33" i="34"/>
  <c r="BA49" i="34" s="1" a="1"/>
  <c r="BA49" i="34" s="1"/>
  <c r="BA77" i="34" s="1"/>
  <c r="BD31" i="34"/>
  <c r="AW47" i="34" s="1" a="1"/>
  <c r="AW47" i="34" s="1"/>
  <c r="AW75" i="34" s="1"/>
  <c r="AO46" i="34" a="1"/>
  <c r="AO46" i="34" s="1"/>
  <c r="AO74" i="34" s="1"/>
  <c r="AO47" i="34" a="1"/>
  <c r="AO47" i="34" s="1"/>
  <c r="AO75" i="34" s="1"/>
  <c r="AO58" i="30" a="1"/>
  <c r="AO58" i="30" s="1"/>
  <c r="AQ61" i="30" a="1"/>
  <c r="AQ61" i="30" s="1"/>
  <c r="AZ63" i="30" a="1"/>
  <c r="AZ63" i="30" s="1"/>
  <c r="AO63" i="30" a="1"/>
  <c r="AO63" i="30" s="1"/>
  <c r="AO60" i="30" a="1"/>
  <c r="AO60" i="30" s="1"/>
  <c r="AO43" i="34" a="1"/>
  <c r="AO43" i="34" s="1"/>
  <c r="AO71" i="34" s="1"/>
  <c r="AO59" i="30" a="1"/>
  <c r="AO59" i="30" s="1"/>
  <c r="AU59" i="30" a="1"/>
  <c r="AU59" i="30" s="1"/>
  <c r="AO57" i="30" a="1"/>
  <c r="AO57" i="30" s="1"/>
  <c r="AW59" i="30" l="1" a="1"/>
  <c r="AW59" i="30" s="1"/>
  <c r="AV49" i="34" a="1"/>
  <c r="AV49" i="34" s="1"/>
  <c r="AV77" i="34" s="1"/>
  <c r="AQ59" i="30" a="1"/>
  <c r="AQ59" i="30" s="1"/>
  <c r="AS49" i="34" a="1"/>
  <c r="AS49" i="34" s="1"/>
  <c r="AS77" i="34" s="1"/>
  <c r="AX59" i="30" a="1"/>
  <c r="AX59" i="30" s="1"/>
  <c r="AV59" i="30" a="1"/>
  <c r="AV59" i="30" s="1"/>
  <c r="AP49" i="34" a="1"/>
  <c r="AP49" i="34" s="1"/>
  <c r="AP77" i="34" s="1"/>
  <c r="BC49" i="34" a="1"/>
  <c r="BC49" i="34" s="1"/>
  <c r="BC77" i="34" s="1"/>
  <c r="BC59" i="30" a="1"/>
  <c r="BC59" i="30" s="1"/>
  <c r="AU49" i="34" a="1"/>
  <c r="AU49" i="34" s="1"/>
  <c r="AU77" i="34" s="1"/>
  <c r="AP59" i="30" a="1"/>
  <c r="AP59" i="30" s="1"/>
  <c r="BC43" i="34" a="1"/>
  <c r="BC43" i="34" s="1"/>
  <c r="BC71" i="34" s="1"/>
  <c r="AR49" i="34" a="1"/>
  <c r="AR49" i="34" s="1"/>
  <c r="AR77" i="34" s="1"/>
  <c r="AR61" i="30" a="1"/>
  <c r="AR61" i="30" s="1"/>
  <c r="AT49" i="34" a="1"/>
  <c r="AT49" i="34" s="1"/>
  <c r="AT77" i="34" s="1"/>
  <c r="BC61" i="30" a="1"/>
  <c r="BC61" i="30" s="1"/>
  <c r="BA59" i="30" a="1"/>
  <c r="BA59" i="30" s="1"/>
  <c r="AU61" i="30" a="1"/>
  <c r="AU61" i="30" s="1"/>
  <c r="AT57" i="30" a="1"/>
  <c r="AT57" i="30" s="1"/>
  <c r="AV44" i="34" a="1"/>
  <c r="AV44" i="34" s="1"/>
  <c r="AV72" i="34" s="1"/>
  <c r="AV57" i="30" a="1"/>
  <c r="AV57" i="30" s="1"/>
  <c r="AX60" i="30" a="1"/>
  <c r="AX60" i="30" s="1"/>
  <c r="AY60" i="30" a="1"/>
  <c r="AY60" i="30" s="1"/>
  <c r="AP60" i="30" a="1"/>
  <c r="AP60" i="30" s="1"/>
  <c r="BC45" i="34" a="1"/>
  <c r="BC45" i="34" s="1"/>
  <c r="BC73" i="34" s="1"/>
  <c r="AS60" i="30" a="1"/>
  <c r="AS60" i="30" s="1"/>
  <c r="AR43" i="34" a="1"/>
  <c r="AR43" i="34" s="1"/>
  <c r="AR71" i="34" s="1"/>
  <c r="BA63" i="30" a="1"/>
  <c r="BA63" i="30" s="1"/>
  <c r="AR63" i="30" a="1"/>
  <c r="AR63" i="30" s="1"/>
  <c r="AT63" i="30" a="1"/>
  <c r="AT63" i="30" s="1"/>
  <c r="AS63" i="30" a="1"/>
  <c r="AS63" i="30" s="1"/>
  <c r="AW63" i="30" a="1"/>
  <c r="AW63" i="30" s="1"/>
  <c r="BA58" i="30" a="1"/>
  <c r="BA58" i="30" s="1"/>
  <c r="AS58" i="30" a="1"/>
  <c r="AS58" i="30" s="1"/>
  <c r="AW46" i="34" a="1"/>
  <c r="AW46" i="34" s="1"/>
  <c r="AW74" i="34" s="1"/>
  <c r="AU44" i="34" a="1"/>
  <c r="AU44" i="34" s="1"/>
  <c r="AU72" i="34" s="1"/>
  <c r="BA45" i="34" a="1"/>
  <c r="BA45" i="34" s="1"/>
  <c r="BA73" i="34" s="1"/>
  <c r="AV43" i="34" a="1"/>
  <c r="AV43" i="34" s="1"/>
  <c r="AV71" i="34" s="1"/>
  <c r="AP61" i="30" a="1"/>
  <c r="AP61" i="30" s="1"/>
  <c r="AV61" i="30" a="1"/>
  <c r="AV61" i="30" s="1"/>
  <c r="AW58" i="30" a="1"/>
  <c r="AW58" i="30" s="1"/>
  <c r="BA44" i="34" a="1"/>
  <c r="BA44" i="34" s="1"/>
  <c r="BA72" i="34" s="1"/>
  <c r="AS59" i="30" a="1"/>
  <c r="AS59" i="30" s="1"/>
  <c r="AU43" i="34" a="1"/>
  <c r="AU43" i="34" s="1"/>
  <c r="AU71" i="34" s="1"/>
  <c r="AQ60" i="30" a="1"/>
  <c r="AQ60" i="30" s="1"/>
  <c r="AS61" i="30" a="1"/>
  <c r="AS61" i="30" s="1"/>
  <c r="AR58" i="30" a="1"/>
  <c r="AR58" i="30" s="1"/>
  <c r="BC44" i="34" a="1"/>
  <c r="BC44" i="34" s="1"/>
  <c r="BC72" i="34" s="1"/>
  <c r="BC58" i="30" a="1"/>
  <c r="BC58" i="30" s="1"/>
  <c r="AX43" i="34" a="1"/>
  <c r="AX43" i="34" s="1"/>
  <c r="AX71" i="34" s="1"/>
  <c r="AT44" i="34" a="1"/>
  <c r="AT44" i="34" s="1"/>
  <c r="AT72" i="34" s="1"/>
  <c r="AW61" i="30" a="1"/>
  <c r="AW61" i="30" s="1"/>
  <c r="AR59" i="30" a="1"/>
  <c r="AR59" i="30" s="1"/>
  <c r="AZ43" i="34" a="1"/>
  <c r="AZ43" i="34" s="1"/>
  <c r="AZ71" i="34" s="1"/>
  <c r="BB61" i="30" a="1"/>
  <c r="BB61" i="30" s="1"/>
  <c r="AT60" i="30" a="1"/>
  <c r="AT60" i="30" s="1"/>
  <c r="BA43" i="34" a="1"/>
  <c r="BA43" i="34" s="1"/>
  <c r="BA71" i="34" s="1"/>
  <c r="AS45" i="34" a="1"/>
  <c r="AS45" i="34" s="1"/>
  <c r="AS73" i="34" s="1"/>
  <c r="AQ63" i="30" a="1"/>
  <c r="AQ63" i="30" s="1"/>
  <c r="AY43" i="34" a="1"/>
  <c r="AY43" i="34" s="1"/>
  <c r="AY71" i="34" s="1"/>
  <c r="AX45" i="34" a="1"/>
  <c r="AX45" i="34" s="1"/>
  <c r="AX73" i="34" s="1"/>
  <c r="AR45" i="34" a="1"/>
  <c r="AR45" i="34" s="1"/>
  <c r="AR73" i="34" s="1"/>
  <c r="AU60" i="30" a="1"/>
  <c r="AU60" i="30" s="1"/>
  <c r="AY63" i="30" a="1"/>
  <c r="AY63" i="30" s="1"/>
  <c r="AQ44" i="34" a="1"/>
  <c r="AQ44" i="34" s="1"/>
  <c r="AQ72" i="34" s="1"/>
  <c r="AW44" i="34" a="1"/>
  <c r="AW44" i="34" s="1"/>
  <c r="AW72" i="34" s="1"/>
  <c r="AW45" i="34" a="1"/>
  <c r="AW45" i="34" s="1"/>
  <c r="AW73" i="34" s="1"/>
  <c r="AS43" i="34" a="1"/>
  <c r="AS43" i="34" s="1"/>
  <c r="AS71" i="34" s="1"/>
  <c r="AY57" i="30" a="1"/>
  <c r="AY57" i="30" s="1"/>
  <c r="BB63" i="30" a="1"/>
  <c r="BB63" i="30" s="1"/>
  <c r="BC60" i="30" a="1"/>
  <c r="BC60" i="30" s="1"/>
  <c r="AP63" i="30" a="1"/>
  <c r="AP63" i="30" s="1"/>
  <c r="BC63" i="30" a="1"/>
  <c r="BC63" i="30" s="1"/>
  <c r="AU63" i="30" a="1"/>
  <c r="AU63" i="30" s="1"/>
  <c r="AZ45" i="34" a="1"/>
  <c r="AZ45" i="34" s="1"/>
  <c r="AZ73" i="34" s="1"/>
  <c r="AR57" i="30" a="1"/>
  <c r="AR57" i="30" s="1"/>
  <c r="BA46" i="34" a="1"/>
  <c r="BA46" i="34" s="1"/>
  <c r="BA74" i="34" s="1"/>
  <c r="BC46" i="34" a="1"/>
  <c r="BC46" i="34" s="1"/>
  <c r="BC74" i="34" s="1"/>
  <c r="AY58" i="30" a="1"/>
  <c r="AY58" i="30" s="1"/>
  <c r="AU46" i="34" a="1"/>
  <c r="AU46" i="34" s="1"/>
  <c r="AU74" i="34" s="1"/>
  <c r="AR46" i="34" a="1"/>
  <c r="AR46" i="34" s="1"/>
  <c r="AR74" i="34" s="1"/>
  <c r="AQ46" i="34" a="1"/>
  <c r="AQ46" i="34" s="1"/>
  <c r="AQ74" i="34" s="1"/>
  <c r="AY46" i="34" a="1"/>
  <c r="AY46" i="34" s="1"/>
  <c r="AY74" i="34" s="1"/>
  <c r="AX46" i="34" a="1"/>
  <c r="AX46" i="34" s="1"/>
  <c r="AX74" i="34" s="1"/>
  <c r="AZ46" i="34" a="1"/>
  <c r="AZ46" i="34" s="1"/>
  <c r="AZ74" i="34" s="1"/>
  <c r="AT46" i="34" a="1"/>
  <c r="AT46" i="34" s="1"/>
  <c r="AT74" i="34" s="1"/>
  <c r="AW137" i="29"/>
  <c r="AW138" i="29" s="1"/>
  <c r="AW110" i="28"/>
  <c r="AW131" i="28" s="1"/>
  <c r="AO137" i="29"/>
  <c r="AO138" i="29" s="1"/>
  <c r="AO110" i="28"/>
  <c r="AO131" i="28" s="1"/>
  <c r="BC137" i="29"/>
  <c r="BC138" i="29" s="1"/>
  <c r="BC110" i="28"/>
  <c r="BC131" i="28" s="1"/>
  <c r="Y137" i="29"/>
  <c r="Y138" i="29" s="1"/>
  <c r="Y110" i="28"/>
  <c r="Y131" i="28" s="1"/>
  <c r="AL110" i="28"/>
  <c r="AL131" i="28" s="1"/>
  <c r="AL137" i="29"/>
  <c r="AL138" i="29" s="1"/>
  <c r="AY110" i="28"/>
  <c r="AY131" i="28" s="1"/>
  <c r="AY137" i="29"/>
  <c r="AY138" i="29" s="1"/>
  <c r="AX137" i="29"/>
  <c r="AX138" i="29" s="1"/>
  <c r="AX110" i="28"/>
  <c r="AX131" i="28" s="1"/>
  <c r="AQ110" i="28"/>
  <c r="AQ131" i="28" s="1"/>
  <c r="AQ137" i="29"/>
  <c r="AQ138" i="29" s="1"/>
  <c r="AU57" i="30" a="1"/>
  <c r="AU57" i="30" s="1"/>
  <c r="BB48" i="34" a="1"/>
  <c r="BB48" i="34" s="1"/>
  <c r="BB76" i="34" s="1"/>
  <c r="BD48" i="34" a="1"/>
  <c r="BD48" i="34" s="1"/>
  <c r="BD76" i="34" s="1"/>
  <c r="AZ48" i="34" a="1"/>
  <c r="AZ48" i="34" s="1"/>
  <c r="AZ76" i="34" s="1"/>
  <c r="BD46" i="34" a="1"/>
  <c r="BD46" i="34" s="1"/>
  <c r="BD74" i="34" s="1"/>
  <c r="BB46" i="34" a="1"/>
  <c r="BB46" i="34" s="1"/>
  <c r="BB74" i="34" s="1"/>
  <c r="AS46" i="34" a="1"/>
  <c r="AS46" i="34" s="1"/>
  <c r="AS74" i="34" s="1"/>
  <c r="AR137" i="29"/>
  <c r="AR138" i="29" s="1"/>
  <c r="AR110" i="28"/>
  <c r="AR131" i="28" s="1"/>
  <c r="AX47" i="34" a="1"/>
  <c r="AX47" i="34" s="1"/>
  <c r="AX75" i="34" s="1"/>
  <c r="AS47" i="34" a="1"/>
  <c r="AS47" i="34" s="1"/>
  <c r="AS75" i="34" s="1"/>
  <c r="BA48" i="34" a="1"/>
  <c r="BA48" i="34" s="1"/>
  <c r="BA76" i="34" s="1"/>
  <c r="AW48" i="34" a="1"/>
  <c r="AW48" i="34" s="1"/>
  <c r="AW76" i="34" s="1"/>
  <c r="AV62" i="30" a="1"/>
  <c r="AV62" i="30" s="1"/>
  <c r="BB43" i="34" a="1"/>
  <c r="BB43" i="34" s="1"/>
  <c r="BB71" i="34" s="1"/>
  <c r="BC57" i="30" a="1"/>
  <c r="BC57" i="30" s="1"/>
  <c r="AD110" i="28"/>
  <c r="AD131" i="28" s="1"/>
  <c r="AD137" i="29"/>
  <c r="AD138" i="29" s="1"/>
  <c r="AN110" i="28"/>
  <c r="AN131" i="28" s="1"/>
  <c r="AN137" i="29"/>
  <c r="AN138" i="29" s="1"/>
  <c r="U110" i="28"/>
  <c r="U131" i="28" s="1"/>
  <c r="U137" i="29"/>
  <c r="U138" i="29" s="1"/>
  <c r="BA57" i="30" a="1"/>
  <c r="BA57" i="30" s="1"/>
  <c r="AZ58" i="30" a="1"/>
  <c r="AZ58" i="30" s="1"/>
  <c r="BD58" i="30" a="1"/>
  <c r="BD58" i="30" s="1"/>
  <c r="AX58" i="30" a="1"/>
  <c r="AX58" i="30" s="1"/>
  <c r="AU58" i="30" a="1"/>
  <c r="AU58" i="30" s="1"/>
  <c r="AT58" i="30" a="1"/>
  <c r="AT58" i="30" s="1"/>
  <c r="AP58" i="30" a="1"/>
  <c r="AP58" i="30" s="1"/>
  <c r="BB58" i="30" a="1"/>
  <c r="BB58" i="30" s="1"/>
  <c r="AY47" i="34" a="1"/>
  <c r="AY47" i="34" s="1"/>
  <c r="AY75" i="34" s="1"/>
  <c r="P110" i="28"/>
  <c r="P131" i="28" s="1"/>
  <c r="P137" i="29"/>
  <c r="P138" i="29" s="1"/>
  <c r="AP48" i="34" a="1"/>
  <c r="AP48" i="34" s="1"/>
  <c r="AP76" i="34" s="1"/>
  <c r="AR48" i="34" a="1"/>
  <c r="AR48" i="34" s="1"/>
  <c r="AR76" i="34" s="1"/>
  <c r="AS62" i="30" a="1"/>
  <c r="AS62" i="30" s="1"/>
  <c r="AZ61" i="30" a="1"/>
  <c r="AZ61" i="30" s="1"/>
  <c r="AG110" i="28"/>
  <c r="AG131" i="28" s="1"/>
  <c r="AG137" i="29"/>
  <c r="AG138" i="29" s="1"/>
  <c r="AU137" i="29"/>
  <c r="AU138" i="29" s="1"/>
  <c r="AU110" i="28"/>
  <c r="AU131" i="28" s="1"/>
  <c r="BB110" i="28"/>
  <c r="BB131" i="28" s="1"/>
  <c r="BB137" i="29"/>
  <c r="BB138" i="29" s="1"/>
  <c r="AS137" i="29"/>
  <c r="AS138" i="29" s="1"/>
  <c r="AS110" i="28"/>
  <c r="AS131" i="28" s="1"/>
  <c r="AT110" i="28"/>
  <c r="AT131" i="28" s="1"/>
  <c r="AT137" i="29"/>
  <c r="AT138" i="29" s="1"/>
  <c r="AE110" i="28"/>
  <c r="AE131" i="28" s="1"/>
  <c r="AE137" i="29"/>
  <c r="AE138" i="29" s="1"/>
  <c r="H137" i="29"/>
  <c r="H138" i="29" s="1"/>
  <c r="H110" i="28"/>
  <c r="H131" i="28" s="1"/>
  <c r="AP110" i="28"/>
  <c r="AP131" i="28" s="1"/>
  <c r="AP137" i="29"/>
  <c r="AP138" i="29" s="1"/>
  <c r="AR47" i="34" a="1"/>
  <c r="AR47" i="34" s="1"/>
  <c r="AR75" i="34" s="1"/>
  <c r="BD47" i="34" a="1"/>
  <c r="BD47" i="34" s="1"/>
  <c r="BD75" i="34" s="1"/>
  <c r="BB47" i="34" a="1"/>
  <c r="BB47" i="34" s="1"/>
  <c r="BB75" i="34" s="1"/>
  <c r="AW43" i="34" a="1"/>
  <c r="AW43" i="34" s="1"/>
  <c r="AW71" i="34" s="1"/>
  <c r="BD43" i="34" a="1"/>
  <c r="BD43" i="34" s="1"/>
  <c r="BD71" i="34" s="1"/>
  <c r="O110" i="28"/>
  <c r="O131" i="28" s="1"/>
  <c r="O137" i="29"/>
  <c r="O138" i="29" s="1"/>
  <c r="AT47" i="34" a="1"/>
  <c r="AT47" i="34" s="1"/>
  <c r="AT75" i="34" s="1"/>
  <c r="AP47" i="34" a="1"/>
  <c r="AP47" i="34" s="1"/>
  <c r="AP75" i="34" s="1"/>
  <c r="AT48" i="34" a="1"/>
  <c r="AT48" i="34" s="1"/>
  <c r="AT76" i="34" s="1"/>
  <c r="AY48" i="34" a="1"/>
  <c r="AY48" i="34" s="1"/>
  <c r="AY76" i="34" s="1"/>
  <c r="AT62" i="30" a="1"/>
  <c r="AT62" i="30" s="1"/>
  <c r="AQ45" i="34" a="1"/>
  <c r="AQ45" i="34" s="1"/>
  <c r="AQ73" i="34" s="1"/>
  <c r="AT43" i="34" a="1"/>
  <c r="AT43" i="34" s="1"/>
  <c r="AT71" i="34" s="1"/>
  <c r="R137" i="29"/>
  <c r="R138" i="29" s="1"/>
  <c r="R110" i="28"/>
  <c r="R131" i="28" s="1"/>
  <c r="T110" i="28"/>
  <c r="T131" i="28" s="1"/>
  <c r="T137" i="29"/>
  <c r="T138" i="29" s="1"/>
  <c r="BB49" i="34" a="1"/>
  <c r="BB49" i="34" s="1"/>
  <c r="BB77" i="34" s="1"/>
  <c r="BD49" i="34" a="1"/>
  <c r="BD49" i="34" s="1"/>
  <c r="BD77" i="34" s="1"/>
  <c r="AY49" i="34" a="1"/>
  <c r="AY49" i="34" s="1"/>
  <c r="AY77" i="34" s="1"/>
  <c r="AX49" i="34" a="1"/>
  <c r="AX49" i="34" s="1"/>
  <c r="AX77" i="34" s="1"/>
  <c r="AZ49" i="34" a="1"/>
  <c r="AZ49" i="34" s="1"/>
  <c r="AZ77" i="34" s="1"/>
  <c r="AW49" i="34" a="1"/>
  <c r="AW49" i="34" s="1"/>
  <c r="AW77" i="34" s="1"/>
  <c r="AQ49" i="34" a="1"/>
  <c r="AQ49" i="34" s="1"/>
  <c r="AQ77" i="34" s="1"/>
  <c r="AT59" i="30" a="1"/>
  <c r="AT59" i="30" s="1"/>
  <c r="BD59" i="30" a="1"/>
  <c r="BD59" i="30" s="1"/>
  <c r="AC110" i="28"/>
  <c r="AC131" i="28" s="1"/>
  <c r="AC137" i="29"/>
  <c r="AC138" i="29" s="1"/>
  <c r="AQ47" i="34" a="1"/>
  <c r="AQ47" i="34" s="1"/>
  <c r="AQ75" i="34" s="1"/>
  <c r="BC47" i="34" a="1"/>
  <c r="BC47" i="34" s="1"/>
  <c r="BC75" i="34" s="1"/>
  <c r="X137" i="29"/>
  <c r="X138" i="29" s="1"/>
  <c r="X110" i="28"/>
  <c r="X131" i="28" s="1"/>
  <c r="S137" i="29"/>
  <c r="S138" i="29" s="1"/>
  <c r="S110" i="28"/>
  <c r="S131" i="28" s="1"/>
  <c r="AX48" i="34" a="1"/>
  <c r="AX48" i="34" s="1"/>
  <c r="AX76" i="34" s="1"/>
  <c r="BC48" i="34" a="1"/>
  <c r="BC48" i="34" s="1"/>
  <c r="BC76" i="34" s="1"/>
  <c r="AW62" i="30" a="1"/>
  <c r="AW62" i="30" s="1"/>
  <c r="AK110" i="28"/>
  <c r="AK131" i="28" s="1"/>
  <c r="AK137" i="29"/>
  <c r="AK138" i="29" s="1"/>
  <c r="W110" i="28"/>
  <c r="W131" i="28" s="1"/>
  <c r="W137" i="29"/>
  <c r="W138" i="29" s="1"/>
  <c r="AZ110" i="28"/>
  <c r="AZ131" i="28" s="1"/>
  <c r="AZ137" i="29"/>
  <c r="AZ138" i="29" s="1"/>
  <c r="V110" i="28"/>
  <c r="V131" i="28" s="1"/>
  <c r="V137" i="29"/>
  <c r="V138" i="29" s="1"/>
  <c r="BD63" i="30" a="1"/>
  <c r="BD63" i="30" s="1"/>
  <c r="AV63" i="30" a="1"/>
  <c r="AV63" i="30" s="1"/>
  <c r="AF137" i="29"/>
  <c r="AF138" i="29" s="1"/>
  <c r="AF110" i="28"/>
  <c r="AF131" i="28" s="1"/>
  <c r="AZ47" i="34" a="1"/>
  <c r="AZ47" i="34" s="1"/>
  <c r="AZ75" i="34" s="1"/>
  <c r="BA61" i="30" a="1"/>
  <c r="BA61" i="30" s="1"/>
  <c r="AU48" i="34" a="1"/>
  <c r="AU48" i="34" s="1"/>
  <c r="AU76" i="34" s="1"/>
  <c r="AZ62" i="30" a="1"/>
  <c r="AZ62" i="30" s="1"/>
  <c r="AX62" i="30" a="1"/>
  <c r="AX62" i="30" s="1"/>
  <c r="AV58" i="30" a="1"/>
  <c r="AV58" i="30" s="1"/>
  <c r="AV110" i="28"/>
  <c r="AV131" i="28" s="1"/>
  <c r="AV137" i="29"/>
  <c r="AV138" i="29" s="1"/>
  <c r="AB110" i="28"/>
  <c r="AB131" i="28" s="1"/>
  <c r="AB137" i="29"/>
  <c r="AB138" i="29" s="1"/>
  <c r="L110" i="28"/>
  <c r="L131" i="28" s="1"/>
  <c r="L137" i="29"/>
  <c r="L138" i="29" s="1"/>
  <c r="BD44" i="34" a="1"/>
  <c r="BD44" i="34" s="1"/>
  <c r="BD72" i="34" s="1"/>
  <c r="AZ44" i="34" a="1"/>
  <c r="AZ44" i="34" s="1"/>
  <c r="AZ72" i="34" s="1"/>
  <c r="AS44" i="34" a="1"/>
  <c r="AS44" i="34" s="1"/>
  <c r="AS72" i="34" s="1"/>
  <c r="AX44" i="34" a="1"/>
  <c r="AX44" i="34" s="1"/>
  <c r="AX72" i="34" s="1"/>
  <c r="AR44" i="34" a="1"/>
  <c r="AR44" i="34" s="1"/>
  <c r="AR72" i="34" s="1"/>
  <c r="AP44" i="34" a="1"/>
  <c r="AP44" i="34" s="1"/>
  <c r="AP72" i="34" s="1"/>
  <c r="AY45" i="34" a="1"/>
  <c r="AY45" i="34" s="1"/>
  <c r="AY73" i="34" s="1"/>
  <c r="BD45" i="34" a="1"/>
  <c r="BD45" i="34" s="1"/>
  <c r="BD73" i="34" s="1"/>
  <c r="AU45" i="34" a="1"/>
  <c r="AU45" i="34" s="1"/>
  <c r="AU73" i="34" s="1"/>
  <c r="AV45" i="34" a="1"/>
  <c r="AV45" i="34" s="1"/>
  <c r="AV73" i="34" s="1"/>
  <c r="BB45" i="34" a="1"/>
  <c r="BB45" i="34" s="1"/>
  <c r="BB73" i="34" s="1"/>
  <c r="AP45" i="34" a="1"/>
  <c r="AP45" i="34" s="1"/>
  <c r="AP73" i="34" s="1"/>
  <c r="AV47" i="34" a="1"/>
  <c r="AV47" i="34" s="1"/>
  <c r="AV75" i="34" s="1"/>
  <c r="BB44" i="34" a="1"/>
  <c r="BB44" i="34" s="1"/>
  <c r="BB72" i="34" s="1"/>
  <c r="J110" i="28"/>
  <c r="J131" i="28" s="1"/>
  <c r="J137" i="29"/>
  <c r="J138" i="29" s="1"/>
  <c r="Q110" i="28"/>
  <c r="Q131" i="28" s="1"/>
  <c r="Q137" i="29"/>
  <c r="Q138" i="29" s="1"/>
  <c r="AV48" i="34" a="1"/>
  <c r="AV48" i="34" s="1"/>
  <c r="AV76" i="34" s="1"/>
  <c r="BA62" i="30" a="1"/>
  <c r="BA62" i="30" s="1"/>
  <c r="AZ57" i="30" a="1"/>
  <c r="AZ57" i="30" s="1"/>
  <c r="M137" i="29"/>
  <c r="M138" i="29" s="1"/>
  <c r="M110" i="28"/>
  <c r="M131" i="28" s="1"/>
  <c r="AH137" i="29"/>
  <c r="AH138" i="29" s="1"/>
  <c r="AH110" i="28"/>
  <c r="AH131" i="28" s="1"/>
  <c r="AJ110" i="28"/>
  <c r="AJ131" i="28" s="1"/>
  <c r="AJ137" i="29"/>
  <c r="AJ138" i="29" s="1"/>
  <c r="AM137" i="29"/>
  <c r="AM138" i="29" s="1"/>
  <c r="AM110" i="28"/>
  <c r="AM131" i="28" s="1"/>
  <c r="AI110" i="28"/>
  <c r="AI131" i="28" s="1"/>
  <c r="AI137" i="29"/>
  <c r="AI138" i="29" s="1"/>
  <c r="I137" i="29"/>
  <c r="I138" i="29" s="1"/>
  <c r="I110" i="28"/>
  <c r="I131" i="28" s="1"/>
  <c r="Z137" i="29"/>
  <c r="Z138" i="29" s="1"/>
  <c r="Z110" i="28"/>
  <c r="Z131" i="28" s="1"/>
  <c r="BD62" i="30" a="1"/>
  <c r="BD62" i="30" s="1"/>
  <c r="BB62" i="30" a="1"/>
  <c r="BB62" i="30" s="1"/>
  <c r="AU62" i="30" a="1"/>
  <c r="AU62" i="30" s="1"/>
  <c r="AY61" i="30" a="1"/>
  <c r="AY61" i="30" s="1"/>
  <c r="BD61" i="30" a="1"/>
  <c r="BD61" i="30" s="1"/>
  <c r="G110" i="28"/>
  <c r="G137" i="29"/>
  <c r="G138" i="29" s="1"/>
  <c r="N137" i="29"/>
  <c r="N138" i="29" s="1"/>
  <c r="N110" i="28"/>
  <c r="N131" i="28" s="1"/>
  <c r="AU47" i="34" a="1"/>
  <c r="AU47" i="34" s="1"/>
  <c r="AU75" i="34" s="1"/>
  <c r="AS48" i="34" a="1"/>
  <c r="AS48" i="34" s="1"/>
  <c r="AS76" i="34" s="1"/>
  <c r="AR62" i="30" a="1"/>
  <c r="AR62" i="30" s="1"/>
  <c r="AY62" i="30" a="1"/>
  <c r="AY62" i="30" s="1"/>
  <c r="AP43" i="34" a="1"/>
  <c r="AP43" i="34" s="1"/>
  <c r="AP71" i="34" s="1"/>
  <c r="AP46" i="34" a="1"/>
  <c r="AP46" i="34" s="1"/>
  <c r="AP74" i="34" s="1"/>
  <c r="AA137" i="29"/>
  <c r="AA138" i="29" s="1"/>
  <c r="AA110" i="28"/>
  <c r="AA131" i="28" s="1"/>
  <c r="K137" i="29"/>
  <c r="K138" i="29" s="1"/>
  <c r="K110" i="28"/>
  <c r="K131" i="28" s="1"/>
  <c r="BA110" i="28"/>
  <c r="BA131" i="28" s="1"/>
  <c r="BA137" i="29"/>
  <c r="BA138" i="29" s="1"/>
  <c r="AV60" i="30" a="1"/>
  <c r="AV60" i="30" s="1"/>
  <c r="BD60" i="30" a="1"/>
  <c r="BD60" i="30" s="1"/>
  <c r="AW60" i="30" a="1"/>
  <c r="AW60" i="30" s="1"/>
  <c r="BB60" i="30" a="1"/>
  <c r="BB60" i="30" s="1"/>
  <c r="AR60" i="30" a="1"/>
  <c r="AR60" i="30" s="1"/>
  <c r="AZ60" i="30" a="1"/>
  <c r="AZ60" i="30" s="1"/>
  <c r="AQ57" i="30" a="1"/>
  <c r="AQ57" i="30" s="1"/>
  <c r="BD57" i="30" a="1"/>
  <c r="BD57" i="30" s="1"/>
  <c r="AS57" i="30" a="1"/>
  <c r="AS57" i="30" s="1"/>
  <c r="AW57" i="30" a="1"/>
  <c r="AW57" i="30" s="1"/>
  <c r="AX57" i="30" a="1"/>
  <c r="AX57" i="30" s="1"/>
  <c r="AP57" i="30" a="1"/>
  <c r="AP57" i="30" s="1"/>
  <c r="BA47" i="34" a="1"/>
  <c r="BA47" i="34" s="1"/>
  <c r="BA75" i="34" s="1"/>
  <c r="BD110" i="28"/>
  <c r="BD131" i="28" s="1"/>
  <c r="BD137" i="29"/>
  <c r="BD138" i="29" s="1"/>
  <c r="BB59" i="30" a="1"/>
  <c r="BB59" i="30" s="1"/>
  <c r="AQ48" i="34" a="1"/>
  <c r="AQ48" i="34" s="1"/>
  <c r="AQ76" i="34" s="1"/>
  <c r="AQ62" i="30" a="1"/>
  <c r="AQ62" i="30" s="1"/>
  <c r="BC62" i="30" a="1"/>
  <c r="BC62" i="30" s="1"/>
  <c r="AX61" i="30" a="1"/>
  <c r="AX61" i="30" s="1"/>
  <c r="AZ59" i="30" a="1"/>
  <c r="AZ59" i="30" s="1"/>
  <c r="A138" i="29" l="1"/>
  <c r="G138" i="28"/>
  <c r="G131" i="28"/>
  <c r="H26" i="28" l="1"/>
  <c r="G159" i="28"/>
  <c r="H42" i="30" l="1"/>
  <c r="H74" i="30" s="1"/>
  <c r="H102" i="30" s="1"/>
  <c r="H41" i="30"/>
  <c r="H73" i="30" s="1"/>
  <c r="H101" i="30" s="1"/>
  <c r="H45" i="30"/>
  <c r="H77" i="30" s="1"/>
  <c r="H105" i="30" s="1"/>
  <c r="H54" i="28"/>
  <c r="H75" i="28" s="1"/>
  <c r="H47" i="28"/>
  <c r="H46" i="30"/>
  <c r="H78" i="30" s="1"/>
  <c r="H106" i="30" s="1"/>
  <c r="H44" i="30"/>
  <c r="H76" i="30" s="1"/>
  <c r="H104" i="30" s="1"/>
  <c r="H47" i="30"/>
  <c r="H79" i="30" s="1"/>
  <c r="H107" i="30" s="1"/>
  <c r="H43" i="30"/>
  <c r="H75" i="30" s="1"/>
  <c r="H103" i="30" s="1"/>
  <c r="H138" i="28" l="1"/>
  <c r="I26" i="28" s="1"/>
  <c r="H159" i="28" l="1"/>
  <c r="I46" i="30"/>
  <c r="I78" i="30" s="1"/>
  <c r="I106" i="30" s="1"/>
  <c r="I42" i="30"/>
  <c r="I74" i="30" s="1"/>
  <c r="I102" i="30" s="1"/>
  <c r="I43" i="30"/>
  <c r="I75" i="30" s="1"/>
  <c r="I103" i="30" s="1"/>
  <c r="I45" i="30"/>
  <c r="I77" i="30" s="1"/>
  <c r="I105" i="30" s="1"/>
  <c r="I44" i="30"/>
  <c r="I76" i="30" s="1"/>
  <c r="I104" i="30" s="1"/>
  <c r="I47" i="28"/>
  <c r="I54" i="28"/>
  <c r="I75" i="28" s="1"/>
  <c r="I41" i="30"/>
  <c r="I73" i="30" s="1"/>
  <c r="I101" i="30" s="1"/>
  <c r="I47" i="30"/>
  <c r="I79" i="30" s="1"/>
  <c r="I107" i="30" s="1"/>
  <c r="I138" i="28" l="1"/>
  <c r="I159" i="28" l="1"/>
  <c r="J26" i="28"/>
  <c r="J42" i="30" l="1"/>
  <c r="J74" i="30" s="1"/>
  <c r="J102" i="30" s="1"/>
  <c r="J46" i="30"/>
  <c r="J78" i="30" s="1"/>
  <c r="J106" i="30" s="1"/>
  <c r="J44" i="30"/>
  <c r="J76" i="30" s="1"/>
  <c r="J104" i="30" s="1"/>
  <c r="J47" i="28"/>
  <c r="J54" i="28"/>
  <c r="J75" i="28" s="1"/>
  <c r="J43" i="30"/>
  <c r="J75" i="30" s="1"/>
  <c r="J103" i="30" s="1"/>
  <c r="J45" i="30"/>
  <c r="J77" i="30" s="1"/>
  <c r="J105" i="30" s="1"/>
  <c r="J41" i="30"/>
  <c r="J73" i="30" s="1"/>
  <c r="J101" i="30" s="1"/>
  <c r="J47" i="30"/>
  <c r="J79" i="30" s="1"/>
  <c r="J107" i="30" s="1"/>
  <c r="G108" i="29"/>
  <c r="G109" i="29" s="1"/>
  <c r="J138" i="28" l="1"/>
  <c r="J159" i="28" l="1"/>
  <c r="K26" i="28"/>
  <c r="K47" i="30" l="1"/>
  <c r="K79" i="30" s="1"/>
  <c r="K107" i="30" s="1"/>
  <c r="K54" i="28"/>
  <c r="K75" i="28" s="1"/>
  <c r="K41" i="30"/>
  <c r="K73" i="30" s="1"/>
  <c r="K101" i="30" s="1"/>
  <c r="K43" i="30"/>
  <c r="K75" i="30" s="1"/>
  <c r="K103" i="30" s="1"/>
  <c r="K46" i="30"/>
  <c r="K78" i="30" s="1"/>
  <c r="K106" i="30" s="1"/>
  <c r="K44" i="30"/>
  <c r="K76" i="30" s="1"/>
  <c r="K104" i="30" s="1"/>
  <c r="K45" i="30"/>
  <c r="K77" i="30" s="1"/>
  <c r="K105" i="30" s="1"/>
  <c r="K47" i="28"/>
  <c r="K42" i="30"/>
  <c r="K74" i="30" s="1"/>
  <c r="K102" i="30" s="1"/>
  <c r="K138" i="28" l="1"/>
  <c r="K159" i="28" s="1"/>
  <c r="L26" i="28" l="1"/>
  <c r="L42" i="30" s="1"/>
  <c r="L74" i="30" s="1"/>
  <c r="L102" i="30" s="1"/>
  <c r="H44" i="20" s="1"/>
  <c r="L44" i="30" l="1"/>
  <c r="L76" i="30" s="1"/>
  <c r="L104" i="30" s="1"/>
  <c r="H46" i="20" s="1"/>
  <c r="L47" i="28"/>
  <c r="L54" i="28"/>
  <c r="L75" i="28" s="1"/>
  <c r="L46" i="30"/>
  <c r="L78" i="30" s="1"/>
  <c r="L106" i="30" s="1"/>
  <c r="H48" i="20" s="1"/>
  <c r="L41" i="30"/>
  <c r="L73" i="30" s="1"/>
  <c r="L101" i="30" s="1"/>
  <c r="H43" i="20" s="1"/>
  <c r="L47" i="30"/>
  <c r="L79" i="30" s="1"/>
  <c r="L107" i="30" s="1"/>
  <c r="H49" i="20" s="1"/>
  <c r="L43" i="30"/>
  <c r="L75" i="30" s="1"/>
  <c r="L103" i="30" s="1"/>
  <c r="H45" i="20" s="1"/>
  <c r="L45" i="30"/>
  <c r="L77" i="30" s="1"/>
  <c r="L105" i="30" s="1"/>
  <c r="H47" i="20" s="1"/>
  <c r="H108" i="29"/>
  <c r="H109" i="29" s="1"/>
  <c r="L138" i="28" l="1"/>
  <c r="M26" i="28" s="1"/>
  <c r="M45" i="30" s="1"/>
  <c r="M77" i="30" s="1"/>
  <c r="M105" i="30" s="1"/>
  <c r="M42" i="30" l="1"/>
  <c r="M74" i="30" s="1"/>
  <c r="M102" i="30" s="1"/>
  <c r="M43" i="30"/>
  <c r="M75" i="30" s="1"/>
  <c r="M103" i="30" s="1"/>
  <c r="M41" i="30"/>
  <c r="M73" i="30" s="1"/>
  <c r="M101" i="30" s="1"/>
  <c r="M54" i="28"/>
  <c r="M75" i="28" s="1"/>
  <c r="M47" i="28"/>
  <c r="M46" i="30"/>
  <c r="M78" i="30" s="1"/>
  <c r="M106" i="30" s="1"/>
  <c r="L159" i="28"/>
  <c r="M138" i="28"/>
  <c r="N26" i="28" s="1"/>
  <c r="M44" i="30"/>
  <c r="M76" i="30" s="1"/>
  <c r="M104" i="30" s="1"/>
  <c r="M47" i="30"/>
  <c r="M79" i="30" s="1"/>
  <c r="M107" i="30" s="1"/>
  <c r="M159" i="28" l="1"/>
  <c r="N54" i="28"/>
  <c r="N75" i="28" s="1"/>
  <c r="N45" i="30"/>
  <c r="N77" i="30" s="1"/>
  <c r="N105" i="30" s="1"/>
  <c r="N46" i="30"/>
  <c r="N78" i="30" s="1"/>
  <c r="N106" i="30" s="1"/>
  <c r="N44" i="30"/>
  <c r="N76" i="30" s="1"/>
  <c r="N104" i="30" s="1"/>
  <c r="N42" i="30"/>
  <c r="N74" i="30" s="1"/>
  <c r="N102" i="30" s="1"/>
  <c r="N43" i="30"/>
  <c r="N75" i="30" s="1"/>
  <c r="N103" i="30" s="1"/>
  <c r="N47" i="30"/>
  <c r="N79" i="30" s="1"/>
  <c r="N107" i="30" s="1"/>
  <c r="N41" i="30"/>
  <c r="N73" i="30" s="1"/>
  <c r="N101" i="30" s="1"/>
  <c r="N47" i="28"/>
  <c r="N138" i="28" l="1"/>
  <c r="O26" i="28" s="1"/>
  <c r="N159" i="28" l="1"/>
  <c r="O42" i="30"/>
  <c r="O74" i="30" s="1"/>
  <c r="O102" i="30" s="1"/>
  <c r="O43" i="30"/>
  <c r="O75" i="30" s="1"/>
  <c r="O103" i="30" s="1"/>
  <c r="O47" i="30"/>
  <c r="O79" i="30" s="1"/>
  <c r="O107" i="30" s="1"/>
  <c r="O45" i="30"/>
  <c r="O77" i="30" s="1"/>
  <c r="O105" i="30" s="1"/>
  <c r="O46" i="30"/>
  <c r="O78" i="30" s="1"/>
  <c r="O106" i="30" s="1"/>
  <c r="O54" i="28"/>
  <c r="O75" i="28" s="1"/>
  <c r="O44" i="30"/>
  <c r="O76" i="30" s="1"/>
  <c r="O104" i="30" s="1"/>
  <c r="O47" i="28"/>
  <c r="O41" i="30"/>
  <c r="O73" i="30" s="1"/>
  <c r="O101" i="30" s="1"/>
  <c r="I108" i="29" l="1"/>
  <c r="I109" i="29" s="1"/>
  <c r="O138" i="28"/>
  <c r="P26" i="28" l="1"/>
  <c r="O159" i="28"/>
  <c r="P54" i="28" l="1"/>
  <c r="P75" i="28" s="1"/>
  <c r="P42" i="30"/>
  <c r="P74" i="30" s="1"/>
  <c r="P102" i="30" s="1"/>
  <c r="P47" i="30"/>
  <c r="P79" i="30" s="1"/>
  <c r="P107" i="30" s="1"/>
  <c r="P44" i="30"/>
  <c r="P76" i="30" s="1"/>
  <c r="P104" i="30" s="1"/>
  <c r="P46" i="30"/>
  <c r="P78" i="30" s="1"/>
  <c r="P106" i="30" s="1"/>
  <c r="P41" i="30"/>
  <c r="P73" i="30" s="1"/>
  <c r="P101" i="30" s="1"/>
  <c r="P47" i="28"/>
  <c r="P43" i="30"/>
  <c r="P75" i="30" s="1"/>
  <c r="P103" i="30" s="1"/>
  <c r="P45" i="30"/>
  <c r="P77" i="30" s="1"/>
  <c r="P105" i="30" s="1"/>
  <c r="P138" i="28" l="1"/>
  <c r="P159" i="28" s="1"/>
  <c r="Q26" i="28" l="1"/>
  <c r="Q42" i="30" s="1"/>
  <c r="Q74" i="30" s="1"/>
  <c r="Q102" i="30" s="1"/>
  <c r="Q41" i="30" l="1"/>
  <c r="Q73" i="30" s="1"/>
  <c r="Q101" i="30" s="1"/>
  <c r="Q44" i="30"/>
  <c r="Q76" i="30" s="1"/>
  <c r="Q104" i="30" s="1"/>
  <c r="Q43" i="30"/>
  <c r="Q75" i="30" s="1"/>
  <c r="Q103" i="30" s="1"/>
  <c r="Q47" i="30"/>
  <c r="Q79" i="30" s="1"/>
  <c r="Q107" i="30" s="1"/>
  <c r="Q45" i="30"/>
  <c r="Q77" i="30" s="1"/>
  <c r="Q105" i="30" s="1"/>
  <c r="Q54" i="28"/>
  <c r="Q75" i="28" s="1"/>
  <c r="Q47" i="28"/>
  <c r="Q46" i="30"/>
  <c r="Q78" i="30" s="1"/>
  <c r="Q106" i="30" s="1"/>
  <c r="Q138" i="28" l="1"/>
  <c r="R26" i="28" s="1"/>
  <c r="R47" i="28" s="1"/>
  <c r="R41" i="30" l="1"/>
  <c r="R73" i="30" s="1"/>
  <c r="R101" i="30" s="1"/>
  <c r="R44" i="30"/>
  <c r="R76" i="30" s="1"/>
  <c r="R104" i="30" s="1"/>
  <c r="R45" i="30"/>
  <c r="R77" i="30" s="1"/>
  <c r="R105" i="30" s="1"/>
  <c r="R47" i="30"/>
  <c r="R79" i="30" s="1"/>
  <c r="R107" i="30" s="1"/>
  <c r="R42" i="30"/>
  <c r="R74" i="30" s="1"/>
  <c r="R102" i="30" s="1"/>
  <c r="R46" i="30"/>
  <c r="R78" i="30" s="1"/>
  <c r="R106" i="30" s="1"/>
  <c r="R54" i="28"/>
  <c r="R75" i="28" s="1"/>
  <c r="R43" i="30"/>
  <c r="R75" i="30" s="1"/>
  <c r="R103" i="30" s="1"/>
  <c r="Q159" i="28"/>
  <c r="J108" i="29"/>
  <c r="J109" i="29" s="1"/>
  <c r="R138" i="28"/>
  <c r="S26" i="28" l="1"/>
  <c r="R159" i="28"/>
  <c r="S47" i="30" l="1"/>
  <c r="S79" i="30" s="1"/>
  <c r="S107" i="30" s="1"/>
  <c r="S44" i="30"/>
  <c r="S76" i="30" s="1"/>
  <c r="S104" i="30" s="1"/>
  <c r="S41" i="30"/>
  <c r="S73" i="30" s="1"/>
  <c r="S101" i="30" s="1"/>
  <c r="S46" i="30"/>
  <c r="S78" i="30" s="1"/>
  <c r="S106" i="30" s="1"/>
  <c r="S54" i="28"/>
  <c r="S75" i="28" s="1"/>
  <c r="S47" i="28"/>
  <c r="S45" i="30"/>
  <c r="S77" i="30" s="1"/>
  <c r="S105" i="30" s="1"/>
  <c r="S43" i="30"/>
  <c r="S75" i="30" s="1"/>
  <c r="S103" i="30" s="1"/>
  <c r="S42" i="30"/>
  <c r="S74" i="30" s="1"/>
  <c r="S102" i="30" s="1"/>
  <c r="S138" i="28" l="1"/>
  <c r="T26" i="28" l="1"/>
  <c r="S159" i="28"/>
  <c r="T46" i="30" l="1"/>
  <c r="T78" i="30" s="1"/>
  <c r="T106" i="30" s="1"/>
  <c r="T45" i="30"/>
  <c r="T77" i="30" s="1"/>
  <c r="T105" i="30" s="1"/>
  <c r="T44" i="30"/>
  <c r="T76" i="30" s="1"/>
  <c r="T104" i="30" s="1"/>
  <c r="T54" i="28"/>
  <c r="T75" i="28" s="1"/>
  <c r="T41" i="30"/>
  <c r="T73" i="30" s="1"/>
  <c r="T101" i="30" s="1"/>
  <c r="T42" i="30"/>
  <c r="T74" i="30" s="1"/>
  <c r="T102" i="30" s="1"/>
  <c r="T47" i="28"/>
  <c r="T47" i="30"/>
  <c r="T79" i="30" s="1"/>
  <c r="T107" i="30" s="1"/>
  <c r="T43" i="30"/>
  <c r="T75" i="30" s="1"/>
  <c r="T103" i="30" s="1"/>
  <c r="T138" i="28" l="1"/>
  <c r="U26" i="28" s="1"/>
  <c r="K108" i="29"/>
  <c r="K109" i="29" s="1"/>
  <c r="T159" i="28" l="1"/>
  <c r="U46" i="30"/>
  <c r="U78" i="30" s="1"/>
  <c r="U106" i="30" s="1"/>
  <c r="U45" i="30"/>
  <c r="U77" i="30" s="1"/>
  <c r="U105" i="30" s="1"/>
  <c r="U47" i="30"/>
  <c r="U79" i="30" s="1"/>
  <c r="U107" i="30" s="1"/>
  <c r="U41" i="30"/>
  <c r="U73" i="30" s="1"/>
  <c r="U101" i="30" s="1"/>
  <c r="U47" i="28"/>
  <c r="U42" i="30"/>
  <c r="U74" i="30" s="1"/>
  <c r="U102" i="30" s="1"/>
  <c r="U43" i="30"/>
  <c r="U75" i="30" s="1"/>
  <c r="U103" i="30" s="1"/>
  <c r="U44" i="30"/>
  <c r="U76" i="30" s="1"/>
  <c r="U104" i="30" s="1"/>
  <c r="U54" i="28"/>
  <c r="U75" i="28" s="1"/>
  <c r="U138" i="28" l="1"/>
  <c r="V26" i="28" l="1"/>
  <c r="U159" i="28"/>
  <c r="V45" i="30" l="1"/>
  <c r="V77" i="30" s="1"/>
  <c r="V105" i="30" s="1"/>
  <c r="V42" i="30"/>
  <c r="V74" i="30" s="1"/>
  <c r="V102" i="30" s="1"/>
  <c r="V41" i="30"/>
  <c r="V73" i="30" s="1"/>
  <c r="V101" i="30" s="1"/>
  <c r="V43" i="30"/>
  <c r="V75" i="30" s="1"/>
  <c r="V103" i="30" s="1"/>
  <c r="V47" i="30"/>
  <c r="V79" i="30" s="1"/>
  <c r="V107" i="30" s="1"/>
  <c r="V47" i="28"/>
  <c r="V54" i="28"/>
  <c r="V75" i="28" s="1"/>
  <c r="V44" i="30"/>
  <c r="V76" i="30" s="1"/>
  <c r="V104" i="30" s="1"/>
  <c r="V46" i="30"/>
  <c r="V78" i="30" s="1"/>
  <c r="V106" i="30" s="1"/>
  <c r="V138" i="28" l="1"/>
  <c r="W26" i="28"/>
  <c r="V159" i="28"/>
  <c r="W44" i="30" l="1"/>
  <c r="W76" i="30" s="1"/>
  <c r="W104" i="30" s="1"/>
  <c r="W42" i="30"/>
  <c r="W74" i="30" s="1"/>
  <c r="W102" i="30" s="1"/>
  <c r="W41" i="30"/>
  <c r="W73" i="30" s="1"/>
  <c r="W101" i="30" s="1"/>
  <c r="W46" i="30"/>
  <c r="W78" i="30" s="1"/>
  <c r="W106" i="30" s="1"/>
  <c r="W54" i="28"/>
  <c r="W75" i="28" s="1"/>
  <c r="W45" i="30"/>
  <c r="W77" i="30" s="1"/>
  <c r="W105" i="30" s="1"/>
  <c r="W47" i="30"/>
  <c r="W79" i="30" s="1"/>
  <c r="W107" i="30" s="1"/>
  <c r="W47" i="28"/>
  <c r="W43" i="30"/>
  <c r="W75" i="30" s="1"/>
  <c r="W103" i="30" s="1"/>
  <c r="L108" i="29" l="1"/>
  <c r="L109" i="29" s="1"/>
  <c r="W138" i="28"/>
  <c r="X26" i="28" l="1"/>
  <c r="W159" i="28"/>
  <c r="X54" i="28" l="1"/>
  <c r="X75" i="28" s="1"/>
  <c r="X47" i="30"/>
  <c r="X79" i="30" s="1"/>
  <c r="X107" i="30" s="1"/>
  <c r="X43" i="30"/>
  <c r="X75" i="30" s="1"/>
  <c r="X103" i="30" s="1"/>
  <c r="X45" i="30"/>
  <c r="X77" i="30" s="1"/>
  <c r="X105" i="30" s="1"/>
  <c r="X47" i="28"/>
  <c r="X42" i="30"/>
  <c r="X74" i="30" s="1"/>
  <c r="X102" i="30" s="1"/>
  <c r="X46" i="30"/>
  <c r="X78" i="30" s="1"/>
  <c r="X106" i="30" s="1"/>
  <c r="X44" i="30"/>
  <c r="X76" i="30" s="1"/>
  <c r="X104" i="30" s="1"/>
  <c r="X41" i="30"/>
  <c r="X73" i="30" s="1"/>
  <c r="X101" i="30" s="1"/>
  <c r="X138" i="28" l="1"/>
  <c r="X159" i="28" s="1"/>
  <c r="Y26" i="28" l="1"/>
  <c r="Y44" i="30" s="1"/>
  <c r="Y76" i="30" s="1"/>
  <c r="Y104" i="30" s="1"/>
  <c r="Y54" i="28" l="1"/>
  <c r="Y75" i="28" s="1"/>
  <c r="Y47" i="30"/>
  <c r="Y79" i="30" s="1"/>
  <c r="Y107" i="30" s="1"/>
  <c r="Y41" i="30"/>
  <c r="Y73" i="30" s="1"/>
  <c r="Y101" i="30" s="1"/>
  <c r="Y46" i="30"/>
  <c r="Y78" i="30" s="1"/>
  <c r="Y106" i="30" s="1"/>
  <c r="Y42" i="30"/>
  <c r="Y74" i="30" s="1"/>
  <c r="Y102" i="30" s="1"/>
  <c r="Y45" i="30"/>
  <c r="Y77" i="30" s="1"/>
  <c r="Y105" i="30" s="1"/>
  <c r="Y47" i="28"/>
  <c r="Y43" i="30"/>
  <c r="Y75" i="30" s="1"/>
  <c r="Y103" i="30" s="1"/>
  <c r="Y138" i="28" l="1"/>
  <c r="Y159" i="28" s="1"/>
  <c r="Z26" i="28" l="1"/>
  <c r="Z46" i="30" s="1"/>
  <c r="Z78" i="30" s="1"/>
  <c r="Z106" i="30" s="1"/>
  <c r="M108" i="29"/>
  <c r="M109" i="29" s="1"/>
  <c r="Z44" i="30" l="1"/>
  <c r="Z76" i="30" s="1"/>
  <c r="Z104" i="30" s="1"/>
  <c r="Z43" i="30"/>
  <c r="Z75" i="30" s="1"/>
  <c r="Z103" i="30" s="1"/>
  <c r="Z54" i="28"/>
  <c r="Z42" i="30"/>
  <c r="Z74" i="30" s="1"/>
  <c r="Z102" i="30" s="1"/>
  <c r="Z45" i="30"/>
  <c r="Z77" i="30" s="1"/>
  <c r="Z105" i="30" s="1"/>
  <c r="Z41" i="30"/>
  <c r="Z73" i="30" s="1"/>
  <c r="Z101" i="30" s="1"/>
  <c r="Z47" i="28"/>
  <c r="Z47" i="30"/>
  <c r="Z79" i="30" s="1"/>
  <c r="Z107" i="30" s="1"/>
  <c r="Z75" i="28" l="1"/>
  <c r="Z138" i="28"/>
  <c r="Z159" i="28" l="1"/>
  <c r="AA26" i="28"/>
  <c r="AA42" i="30" l="1"/>
  <c r="AA74" i="30" s="1"/>
  <c r="AA102" i="30" s="1"/>
  <c r="AA47" i="30"/>
  <c r="AA79" i="30" s="1"/>
  <c r="AA107" i="30" s="1"/>
  <c r="AA45" i="30"/>
  <c r="AA77" i="30" s="1"/>
  <c r="AA105" i="30" s="1"/>
  <c r="AA43" i="30"/>
  <c r="AA75" i="30" s="1"/>
  <c r="AA103" i="30" s="1"/>
  <c r="AA46" i="30"/>
  <c r="AA78" i="30" s="1"/>
  <c r="AA106" i="30" s="1"/>
  <c r="AA47" i="28"/>
  <c r="AA54" i="28"/>
  <c r="AA75" i="28" s="1"/>
  <c r="AA44" i="30"/>
  <c r="AA76" i="30" s="1"/>
  <c r="AA104" i="30" s="1"/>
  <c r="AA41" i="30"/>
  <c r="AA73" i="30" s="1"/>
  <c r="AA101" i="30" s="1"/>
  <c r="AA138" i="28" l="1"/>
  <c r="AA159" i="28" s="1"/>
  <c r="AB26" i="28" l="1"/>
  <c r="AB44" i="30" s="1"/>
  <c r="AB76" i="30" s="1"/>
  <c r="AB104" i="30" s="1"/>
  <c r="AB45" i="30"/>
  <c r="AB77" i="30" s="1"/>
  <c r="AB105" i="30" s="1"/>
  <c r="AB42" i="30"/>
  <c r="AB74" i="30" s="1"/>
  <c r="AB102" i="30" s="1"/>
  <c r="AB43" i="30"/>
  <c r="AB75" i="30" s="1"/>
  <c r="AB103" i="30" s="1"/>
  <c r="AB46" i="30"/>
  <c r="AB78" i="30" s="1"/>
  <c r="AB106" i="30" s="1"/>
  <c r="AB41" i="30"/>
  <c r="AB73" i="30" s="1"/>
  <c r="AB101" i="30" s="1"/>
  <c r="AB47" i="28"/>
  <c r="AB54" i="28"/>
  <c r="AB47" i="30" l="1"/>
  <c r="AB79" i="30" s="1"/>
  <c r="AB107" i="30" s="1"/>
  <c r="AB75" i="28"/>
  <c r="AB138" i="28"/>
  <c r="N108" i="29"/>
  <c r="N109" i="29" s="1"/>
  <c r="AB159" i="28" l="1"/>
  <c r="AC26" i="28"/>
  <c r="AC42" i="30" l="1"/>
  <c r="AC74" i="30" s="1"/>
  <c r="AC102" i="30" s="1"/>
  <c r="AC47" i="28"/>
  <c r="AC45" i="30"/>
  <c r="AC77" i="30" s="1"/>
  <c r="AC105" i="30" s="1"/>
  <c r="AC43" i="30"/>
  <c r="AC75" i="30" s="1"/>
  <c r="AC103" i="30" s="1"/>
  <c r="AC44" i="30"/>
  <c r="AC76" i="30" s="1"/>
  <c r="AC104" i="30" s="1"/>
  <c r="AC46" i="30"/>
  <c r="AC78" i="30" s="1"/>
  <c r="AC106" i="30" s="1"/>
  <c r="AC41" i="30"/>
  <c r="AC73" i="30" s="1"/>
  <c r="AC101" i="30" s="1"/>
  <c r="AC54" i="28"/>
  <c r="AC47" i="30"/>
  <c r="AC79" i="30" s="1"/>
  <c r="AC107" i="30" s="1"/>
  <c r="AC75" i="28" l="1"/>
  <c r="AC138" i="28"/>
  <c r="AC159" i="28" l="1"/>
  <c r="AD26" i="28"/>
  <c r="AD42" i="30" l="1"/>
  <c r="AD74" i="30" s="1"/>
  <c r="AD102" i="30" s="1"/>
  <c r="AD47" i="30"/>
  <c r="AD79" i="30" s="1"/>
  <c r="AD107" i="30" s="1"/>
  <c r="AD54" i="28"/>
  <c r="AD45" i="30"/>
  <c r="AD77" i="30" s="1"/>
  <c r="AD105" i="30" s="1"/>
  <c r="AD47" i="28"/>
  <c r="AD44" i="30"/>
  <c r="AD76" i="30" s="1"/>
  <c r="AD104" i="30" s="1"/>
  <c r="AD41" i="30"/>
  <c r="AD73" i="30" s="1"/>
  <c r="AD101" i="30" s="1"/>
  <c r="AD43" i="30"/>
  <c r="AD75" i="30" s="1"/>
  <c r="AD103" i="30" s="1"/>
  <c r="AD46" i="30"/>
  <c r="AD78" i="30" s="1"/>
  <c r="AD106" i="30" s="1"/>
  <c r="AD75" i="28" l="1"/>
  <c r="AD138" i="28"/>
  <c r="AE26" i="28" l="1"/>
  <c r="AD159" i="28"/>
  <c r="O108" i="29"/>
  <c r="O109" i="29" s="1"/>
  <c r="AE41" i="30" l="1"/>
  <c r="AE73" i="30" s="1"/>
  <c r="AE101" i="30" s="1"/>
  <c r="AE44" i="30"/>
  <c r="AE76" i="30" s="1"/>
  <c r="AE104" i="30" s="1"/>
  <c r="AE43" i="30"/>
  <c r="AE75" i="30" s="1"/>
  <c r="AE103" i="30" s="1"/>
  <c r="AE54" i="28"/>
  <c r="AE47" i="28"/>
  <c r="AE42" i="30"/>
  <c r="AE74" i="30" s="1"/>
  <c r="AE102" i="30" s="1"/>
  <c r="AE45" i="30"/>
  <c r="AE77" i="30" s="1"/>
  <c r="AE105" i="30" s="1"/>
  <c r="AE47" i="30"/>
  <c r="AE79" i="30" s="1"/>
  <c r="AE107" i="30" s="1"/>
  <c r="AE46" i="30"/>
  <c r="AE78" i="30" s="1"/>
  <c r="AE106" i="30" s="1"/>
  <c r="AE75" i="28" l="1"/>
  <c r="AE138" i="28"/>
  <c r="AF26" i="28" l="1"/>
  <c r="AE159" i="28"/>
  <c r="AF46" i="30" l="1"/>
  <c r="AF78" i="30" s="1"/>
  <c r="AF106" i="30" s="1"/>
  <c r="AF54" i="28"/>
  <c r="AF41" i="30"/>
  <c r="AF73" i="30" s="1"/>
  <c r="AF101" i="30" s="1"/>
  <c r="AF45" i="30"/>
  <c r="AF77" i="30" s="1"/>
  <c r="AF105" i="30" s="1"/>
  <c r="AF43" i="30"/>
  <c r="AF75" i="30" s="1"/>
  <c r="AF103" i="30" s="1"/>
  <c r="AF44" i="30"/>
  <c r="AF76" i="30" s="1"/>
  <c r="AF104" i="30" s="1"/>
  <c r="AF47" i="28"/>
  <c r="AF47" i="30"/>
  <c r="AF79" i="30" s="1"/>
  <c r="AF107" i="30" s="1"/>
  <c r="AF42" i="30"/>
  <c r="AF74" i="30" s="1"/>
  <c r="AF102" i="30" s="1"/>
  <c r="AF75" i="28" l="1"/>
  <c r="AF138" i="28"/>
  <c r="AF159" i="28" l="1"/>
  <c r="AG26" i="28"/>
  <c r="AG47" i="30" l="1"/>
  <c r="AG79" i="30" s="1"/>
  <c r="AG107" i="30" s="1"/>
  <c r="AG46" i="30"/>
  <c r="AG78" i="30" s="1"/>
  <c r="AG106" i="30" s="1"/>
  <c r="AG47" i="28"/>
  <c r="AG54" i="28"/>
  <c r="AG75" i="28" s="1"/>
  <c r="AG41" i="30"/>
  <c r="AG73" i="30" s="1"/>
  <c r="AG101" i="30" s="1"/>
  <c r="AG44" i="30"/>
  <c r="AG76" i="30" s="1"/>
  <c r="AG104" i="30" s="1"/>
  <c r="AG43" i="30"/>
  <c r="AG75" i="30" s="1"/>
  <c r="AG103" i="30" s="1"/>
  <c r="AG45" i="30"/>
  <c r="AG77" i="30" s="1"/>
  <c r="AG105" i="30" s="1"/>
  <c r="AG42" i="30"/>
  <c r="AG74" i="30" s="1"/>
  <c r="AG102" i="30" s="1"/>
  <c r="P108" i="29"/>
  <c r="P109" i="29" s="1"/>
  <c r="AG138" i="28" l="1"/>
  <c r="AG159" i="28" s="1"/>
  <c r="AH26" i="28" l="1"/>
  <c r="AH43" i="30" s="1"/>
  <c r="AH75" i="30" s="1"/>
  <c r="AH103" i="30" s="1"/>
  <c r="AH41" i="30" l="1"/>
  <c r="AH73" i="30" s="1"/>
  <c r="AH101" i="30" s="1"/>
  <c r="AH42" i="30"/>
  <c r="AH74" i="30" s="1"/>
  <c r="AH102" i="30" s="1"/>
  <c r="AH46" i="30"/>
  <c r="AH78" i="30" s="1"/>
  <c r="AH106" i="30" s="1"/>
  <c r="AH47" i="30"/>
  <c r="AH79" i="30" s="1"/>
  <c r="AH107" i="30" s="1"/>
  <c r="AH54" i="28"/>
  <c r="AH75" i="28" s="1"/>
  <c r="AH44" i="30"/>
  <c r="AH76" i="30" s="1"/>
  <c r="AH104" i="30" s="1"/>
  <c r="AH47" i="28"/>
  <c r="AH45" i="30"/>
  <c r="AH77" i="30" s="1"/>
  <c r="AH105" i="30" s="1"/>
  <c r="AH138" i="28" l="1"/>
  <c r="AH159" i="28" s="1"/>
  <c r="AI26" i="28" l="1"/>
  <c r="AI44" i="30" s="1"/>
  <c r="AI76" i="30" s="1"/>
  <c r="AI104" i="30" s="1"/>
  <c r="AI42" i="30"/>
  <c r="AI74" i="30" s="1"/>
  <c r="AI102" i="30" s="1"/>
  <c r="AI46" i="30"/>
  <c r="AI78" i="30" s="1"/>
  <c r="AI106" i="30" s="1"/>
  <c r="AI54" i="28" l="1"/>
  <c r="AI138" i="28" s="1"/>
  <c r="AI47" i="30"/>
  <c r="AI79" i="30" s="1"/>
  <c r="AI107" i="30" s="1"/>
  <c r="AI45" i="30"/>
  <c r="AI77" i="30" s="1"/>
  <c r="AI105" i="30" s="1"/>
  <c r="AI47" i="28"/>
  <c r="AI41" i="30"/>
  <c r="AI73" i="30" s="1"/>
  <c r="AI101" i="30" s="1"/>
  <c r="AI43" i="30"/>
  <c r="AI75" i="30" s="1"/>
  <c r="AI103" i="30" s="1"/>
  <c r="AI75" i="28"/>
  <c r="AJ26" i="28"/>
  <c r="AI159" i="28"/>
  <c r="AJ42" i="30" l="1"/>
  <c r="AJ74" i="30" s="1"/>
  <c r="AJ102" i="30" s="1"/>
  <c r="AJ54" i="28"/>
  <c r="AJ41" i="30"/>
  <c r="AJ73" i="30" s="1"/>
  <c r="AJ101" i="30" s="1"/>
  <c r="AJ47" i="28"/>
  <c r="AJ44" i="30"/>
  <c r="AJ76" i="30" s="1"/>
  <c r="AJ104" i="30" s="1"/>
  <c r="AJ45" i="30"/>
  <c r="AJ77" i="30" s="1"/>
  <c r="AJ105" i="30" s="1"/>
  <c r="AJ43" i="30"/>
  <c r="AJ75" i="30" s="1"/>
  <c r="AJ103" i="30" s="1"/>
  <c r="AJ47" i="30"/>
  <c r="AJ79" i="30" s="1"/>
  <c r="AJ107" i="30" s="1"/>
  <c r="AJ46" i="30"/>
  <c r="AJ78" i="30" s="1"/>
  <c r="AJ106" i="30" s="1"/>
  <c r="Q108" i="29"/>
  <c r="Q109" i="29" s="1"/>
  <c r="AJ75" i="28" l="1"/>
  <c r="AJ138" i="28"/>
  <c r="AK26" i="28" l="1"/>
  <c r="AJ159" i="28"/>
  <c r="AK54" i="28" l="1"/>
  <c r="AK41" i="30"/>
  <c r="AK73" i="30" s="1"/>
  <c r="AK101" i="30" s="1"/>
  <c r="AK43" i="30"/>
  <c r="AK75" i="30" s="1"/>
  <c r="AK103" i="30" s="1"/>
  <c r="AK47" i="30"/>
  <c r="AK79" i="30" s="1"/>
  <c r="AK107" i="30" s="1"/>
  <c r="AK47" i="28"/>
  <c r="AK45" i="30"/>
  <c r="AK77" i="30" s="1"/>
  <c r="AK105" i="30" s="1"/>
  <c r="AK42" i="30"/>
  <c r="AK74" i="30" s="1"/>
  <c r="AK102" i="30" s="1"/>
  <c r="AK44" i="30"/>
  <c r="AK76" i="30" s="1"/>
  <c r="AK104" i="30" s="1"/>
  <c r="AK46" i="30"/>
  <c r="AK78" i="30" s="1"/>
  <c r="AK106" i="30" s="1"/>
  <c r="AK75" i="28" l="1"/>
  <c r="AK138" i="28"/>
  <c r="AK159" i="28" l="1"/>
  <c r="AL26" i="28"/>
  <c r="AL45" i="30" l="1"/>
  <c r="AL77" i="30" s="1"/>
  <c r="AL105" i="30" s="1"/>
  <c r="AL41" i="30"/>
  <c r="AL73" i="30" s="1"/>
  <c r="AL101" i="30" s="1"/>
  <c r="AL54" i="28"/>
  <c r="AL43" i="30"/>
  <c r="AL75" i="30" s="1"/>
  <c r="AL103" i="30" s="1"/>
  <c r="AL47" i="28"/>
  <c r="AL44" i="30"/>
  <c r="AL76" i="30" s="1"/>
  <c r="AL104" i="30" s="1"/>
  <c r="AL42" i="30"/>
  <c r="AL74" i="30" s="1"/>
  <c r="AL102" i="30" s="1"/>
  <c r="AL46" i="30"/>
  <c r="AL78" i="30" s="1"/>
  <c r="AL106" i="30" s="1"/>
  <c r="AL47" i="30"/>
  <c r="AL79" i="30" s="1"/>
  <c r="AL107" i="30" s="1"/>
  <c r="AL75" i="28" l="1"/>
  <c r="AL138" i="28"/>
  <c r="R108" i="29"/>
  <c r="R109" i="29" s="1"/>
  <c r="AL159" i="28" l="1"/>
  <c r="AM26" i="28"/>
  <c r="AM41" i="30" l="1"/>
  <c r="AM73" i="30" s="1"/>
  <c r="AM101" i="30" s="1"/>
  <c r="AM45" i="30"/>
  <c r="AM77" i="30" s="1"/>
  <c r="AM105" i="30" s="1"/>
  <c r="AM44" i="30"/>
  <c r="AM76" i="30" s="1"/>
  <c r="AM104" i="30" s="1"/>
  <c r="AM46" i="30"/>
  <c r="AM78" i="30" s="1"/>
  <c r="AM106" i="30" s="1"/>
  <c r="AM54" i="28"/>
  <c r="AM75" i="28" s="1"/>
  <c r="AM43" i="30"/>
  <c r="AM75" i="30" s="1"/>
  <c r="AM103" i="30" s="1"/>
  <c r="AM47" i="28"/>
  <c r="AM47" i="30"/>
  <c r="AM79" i="30" s="1"/>
  <c r="AM107" i="30" s="1"/>
  <c r="AM42" i="30"/>
  <c r="AM74" i="30" s="1"/>
  <c r="AM102" i="30" s="1"/>
  <c r="AM138" i="28" l="1"/>
  <c r="AN26" i="28" s="1"/>
  <c r="AM159" i="28" l="1"/>
  <c r="AN43" i="30"/>
  <c r="AN75" i="30" s="1"/>
  <c r="AN103" i="30" s="1"/>
  <c r="AN54" i="28"/>
  <c r="AN42" i="30"/>
  <c r="AN74" i="30" s="1"/>
  <c r="AN102" i="30" s="1"/>
  <c r="AN44" i="30"/>
  <c r="AN76" i="30" s="1"/>
  <c r="AN104" i="30" s="1"/>
  <c r="AN41" i="30"/>
  <c r="AN73" i="30" s="1"/>
  <c r="AN101" i="30" s="1"/>
  <c r="AN47" i="28"/>
  <c r="AN46" i="30"/>
  <c r="AN78" i="30" s="1"/>
  <c r="AN106" i="30" s="1"/>
  <c r="AN45" i="30"/>
  <c r="AN77" i="30" s="1"/>
  <c r="AN105" i="30" s="1"/>
  <c r="AN47" i="30"/>
  <c r="AN79" i="30" s="1"/>
  <c r="AN107" i="30" s="1"/>
  <c r="AN75" i="28" l="1"/>
  <c r="AN138" i="28"/>
  <c r="AN159" i="28" l="1"/>
  <c r="AO26" i="28"/>
  <c r="S108" i="29"/>
  <c r="S109" i="29" s="1"/>
  <c r="AO54" i="28" l="1"/>
  <c r="AO47" i="30"/>
  <c r="AO79" i="30" s="1"/>
  <c r="AO107" i="30" s="1"/>
  <c r="AO45" i="30"/>
  <c r="AO77" i="30" s="1"/>
  <c r="AO105" i="30" s="1"/>
  <c r="AO47" i="28"/>
  <c r="AO46" i="30"/>
  <c r="AO78" i="30" s="1"/>
  <c r="AO106" i="30" s="1"/>
  <c r="AO41" i="30"/>
  <c r="AO73" i="30" s="1"/>
  <c r="AO101" i="30" s="1"/>
  <c r="AO42" i="30"/>
  <c r="AO74" i="30" s="1"/>
  <c r="AO102" i="30" s="1"/>
  <c r="AO44" i="30"/>
  <c r="AO76" i="30" s="1"/>
  <c r="AO104" i="30" s="1"/>
  <c r="AO43" i="30"/>
  <c r="AO75" i="30" s="1"/>
  <c r="AO103" i="30" s="1"/>
  <c r="AO75" i="28" l="1"/>
  <c r="AO138" i="28"/>
  <c r="AO159" i="28" l="1"/>
  <c r="AP26" i="28"/>
  <c r="AP45" i="30" l="1"/>
  <c r="AP77" i="30" s="1"/>
  <c r="AP105" i="30" s="1"/>
  <c r="AP46" i="30"/>
  <c r="AP78" i="30" s="1"/>
  <c r="AP106" i="30" s="1"/>
  <c r="AP43" i="30"/>
  <c r="AP75" i="30" s="1"/>
  <c r="AP103" i="30" s="1"/>
  <c r="AP41" i="30"/>
  <c r="AP73" i="30" s="1"/>
  <c r="AP101" i="30" s="1"/>
  <c r="AP47" i="28"/>
  <c r="AP54" i="28"/>
  <c r="AP42" i="30"/>
  <c r="AP74" i="30" s="1"/>
  <c r="AP102" i="30" s="1"/>
  <c r="AP47" i="30"/>
  <c r="AP79" i="30" s="1"/>
  <c r="AP107" i="30" s="1"/>
  <c r="AP44" i="30"/>
  <c r="AP76" i="30" s="1"/>
  <c r="AP104" i="30" s="1"/>
  <c r="AP75" i="28" l="1"/>
  <c r="AP138" i="28"/>
  <c r="AQ26" i="28" l="1"/>
  <c r="AP159" i="28"/>
  <c r="T108" i="29"/>
  <c r="T109" i="29" s="1"/>
  <c r="AQ46" i="30" l="1"/>
  <c r="AQ78" i="30" s="1"/>
  <c r="AQ106" i="30" s="1"/>
  <c r="AQ43" i="30"/>
  <c r="AQ75" i="30" s="1"/>
  <c r="AQ103" i="30" s="1"/>
  <c r="AQ47" i="28"/>
  <c r="AQ54" i="28"/>
  <c r="AQ75" i="28" s="1"/>
  <c r="AQ47" i="30"/>
  <c r="AQ79" i="30" s="1"/>
  <c r="AQ107" i="30" s="1"/>
  <c r="AQ45" i="30"/>
  <c r="AQ77" i="30" s="1"/>
  <c r="AQ105" i="30" s="1"/>
  <c r="AQ41" i="30"/>
  <c r="AQ73" i="30" s="1"/>
  <c r="AQ101" i="30" s="1"/>
  <c r="AQ44" i="30"/>
  <c r="AQ76" i="30" s="1"/>
  <c r="AQ104" i="30" s="1"/>
  <c r="AQ42" i="30"/>
  <c r="AQ74" i="30" s="1"/>
  <c r="AQ102" i="30" s="1"/>
  <c r="AQ138" i="28" l="1"/>
  <c r="AQ159" i="28" l="1"/>
  <c r="AR26" i="28"/>
  <c r="AR41" i="30" l="1"/>
  <c r="AR73" i="30" s="1"/>
  <c r="AR101" i="30" s="1"/>
  <c r="AR46" i="30"/>
  <c r="AR78" i="30" s="1"/>
  <c r="AR106" i="30" s="1"/>
  <c r="AR54" i="28"/>
  <c r="AR75" i="28" s="1"/>
  <c r="AR43" i="30"/>
  <c r="AR75" i="30" s="1"/>
  <c r="AR103" i="30" s="1"/>
  <c r="AR47" i="30"/>
  <c r="AR79" i="30" s="1"/>
  <c r="AR107" i="30" s="1"/>
  <c r="AR44" i="30"/>
  <c r="AR76" i="30" s="1"/>
  <c r="AR104" i="30" s="1"/>
  <c r="AR45" i="30"/>
  <c r="AR77" i="30" s="1"/>
  <c r="AR105" i="30" s="1"/>
  <c r="AR47" i="28"/>
  <c r="AR42" i="30"/>
  <c r="AR74" i="30" s="1"/>
  <c r="AR102" i="30" s="1"/>
  <c r="AR138" i="28" l="1"/>
  <c r="AS26" i="28" s="1"/>
  <c r="AR159" i="28" l="1"/>
  <c r="AS47" i="30"/>
  <c r="AS79" i="30" s="1"/>
  <c r="AS107" i="30" s="1"/>
  <c r="AS42" i="30"/>
  <c r="AS74" i="30" s="1"/>
  <c r="AS102" i="30" s="1"/>
  <c r="AS41" i="30"/>
  <c r="AS73" i="30" s="1"/>
  <c r="AS101" i="30" s="1"/>
  <c r="AS47" i="28"/>
  <c r="AS43" i="30"/>
  <c r="AS75" i="30" s="1"/>
  <c r="AS103" i="30" s="1"/>
  <c r="AS46" i="30"/>
  <c r="AS78" i="30" s="1"/>
  <c r="AS106" i="30" s="1"/>
  <c r="AS45" i="30"/>
  <c r="AS77" i="30" s="1"/>
  <c r="AS105" i="30" s="1"/>
  <c r="AS44" i="30"/>
  <c r="AS76" i="30" s="1"/>
  <c r="AS104" i="30" s="1"/>
  <c r="AS54" i="28"/>
  <c r="AS75" i="28" s="1"/>
  <c r="AS138" i="28" l="1"/>
  <c r="AS159" i="28" l="1"/>
  <c r="AT26" i="28"/>
  <c r="U108" i="29"/>
  <c r="U109" i="29" s="1"/>
  <c r="AT54" i="28" l="1"/>
  <c r="AT75" i="28" s="1"/>
  <c r="AT41" i="30"/>
  <c r="AT73" i="30" s="1"/>
  <c r="AT101" i="30" s="1"/>
  <c r="AT42" i="30"/>
  <c r="AT74" i="30" s="1"/>
  <c r="AT102" i="30" s="1"/>
  <c r="AT44" i="30"/>
  <c r="AT76" i="30" s="1"/>
  <c r="AT104" i="30" s="1"/>
  <c r="AT47" i="30"/>
  <c r="AT79" i="30" s="1"/>
  <c r="AT107" i="30" s="1"/>
  <c r="AT47" i="28"/>
  <c r="AT46" i="30"/>
  <c r="AT78" i="30" s="1"/>
  <c r="AT106" i="30" s="1"/>
  <c r="AT45" i="30"/>
  <c r="AT77" i="30" s="1"/>
  <c r="AT105" i="30" s="1"/>
  <c r="AT43" i="30"/>
  <c r="AT75" i="30" s="1"/>
  <c r="AT103" i="30" s="1"/>
  <c r="AT138" i="28" l="1"/>
  <c r="AU26" i="28" s="1"/>
  <c r="AT159" i="28" l="1"/>
  <c r="AU54" i="28"/>
  <c r="AU75" i="28" s="1"/>
  <c r="AU43" i="30"/>
  <c r="AU75" i="30" s="1"/>
  <c r="AU103" i="30" s="1"/>
  <c r="AU47" i="30"/>
  <c r="AU79" i="30" s="1"/>
  <c r="AU107" i="30" s="1"/>
  <c r="AU45" i="30"/>
  <c r="AU77" i="30" s="1"/>
  <c r="AU105" i="30" s="1"/>
  <c r="AU41" i="30"/>
  <c r="AU73" i="30" s="1"/>
  <c r="AU101" i="30" s="1"/>
  <c r="AU47" i="28"/>
  <c r="AU44" i="30"/>
  <c r="AU76" i="30" s="1"/>
  <c r="AU104" i="30" s="1"/>
  <c r="AU42" i="30"/>
  <c r="AU74" i="30" s="1"/>
  <c r="AU102" i="30" s="1"/>
  <c r="AU46" i="30"/>
  <c r="AU78" i="30" s="1"/>
  <c r="AU106" i="30" s="1"/>
  <c r="AU138" i="28" l="1"/>
  <c r="AU159" i="28" s="1"/>
  <c r="AV26" i="28" l="1"/>
  <c r="AV44" i="30" s="1"/>
  <c r="AV76" i="30" s="1"/>
  <c r="AV104" i="30" s="1"/>
  <c r="AV41" i="30"/>
  <c r="AV73" i="30" s="1"/>
  <c r="AV101" i="30" s="1"/>
  <c r="AV45" i="30"/>
  <c r="AV77" i="30" s="1"/>
  <c r="AV105" i="30" s="1"/>
  <c r="AV42" i="30"/>
  <c r="AV74" i="30" s="1"/>
  <c r="AV102" i="30" s="1"/>
  <c r="V108" i="29"/>
  <c r="V109" i="29" s="1"/>
  <c r="AV54" i="28" l="1"/>
  <c r="AV75" i="28" s="1"/>
  <c r="AV46" i="30"/>
  <c r="AV78" i="30" s="1"/>
  <c r="AV106" i="30" s="1"/>
  <c r="AV43" i="30"/>
  <c r="AV75" i="30" s="1"/>
  <c r="AV103" i="30" s="1"/>
  <c r="AV47" i="28"/>
  <c r="AV47" i="30"/>
  <c r="AV79" i="30" s="1"/>
  <c r="AV107" i="30" s="1"/>
  <c r="AV138" i="28"/>
  <c r="AW26" i="28" l="1"/>
  <c r="AV159" i="28"/>
  <c r="AW44" i="30" l="1"/>
  <c r="AW76" i="30" s="1"/>
  <c r="AW104" i="30" s="1"/>
  <c r="AW45" i="30"/>
  <c r="AW77" i="30" s="1"/>
  <c r="AW105" i="30" s="1"/>
  <c r="AW47" i="28"/>
  <c r="AW41" i="30"/>
  <c r="AW73" i="30" s="1"/>
  <c r="AW101" i="30" s="1"/>
  <c r="AW47" i="30"/>
  <c r="AW79" i="30" s="1"/>
  <c r="AW107" i="30" s="1"/>
  <c r="AW46" i="30"/>
  <c r="AW78" i="30" s="1"/>
  <c r="AW106" i="30" s="1"/>
  <c r="AW54" i="28"/>
  <c r="AW75" i="28" s="1"/>
  <c r="AW43" i="30"/>
  <c r="AW75" i="30" s="1"/>
  <c r="AW103" i="30" s="1"/>
  <c r="AW42" i="30"/>
  <c r="AW74" i="30" s="1"/>
  <c r="AW102" i="30" s="1"/>
  <c r="AW138" i="28" l="1"/>
  <c r="AW159" i="28" l="1"/>
  <c r="AX26" i="28"/>
  <c r="AX54" i="28" l="1"/>
  <c r="AX75" i="28" s="1"/>
  <c r="AX42" i="30"/>
  <c r="AX74" i="30" s="1"/>
  <c r="AX102" i="30" s="1"/>
  <c r="AX47" i="28"/>
  <c r="AX43" i="30"/>
  <c r="AX75" i="30" s="1"/>
  <c r="AX103" i="30" s="1"/>
  <c r="AX47" i="30"/>
  <c r="AX79" i="30" s="1"/>
  <c r="AX107" i="30" s="1"/>
  <c r="AX46" i="30"/>
  <c r="AX78" i="30" s="1"/>
  <c r="AX106" i="30" s="1"/>
  <c r="AX41" i="30"/>
  <c r="AX73" i="30" s="1"/>
  <c r="AX101" i="30" s="1"/>
  <c r="AX44" i="30"/>
  <c r="AX76" i="30" s="1"/>
  <c r="AX104" i="30" s="1"/>
  <c r="AX45" i="30"/>
  <c r="AX77" i="30" s="1"/>
  <c r="AX105" i="30" s="1"/>
  <c r="AX138" i="28"/>
  <c r="AX159" i="28" l="1"/>
  <c r="AY26" i="28"/>
  <c r="W108" i="29"/>
  <c r="W109" i="29" s="1"/>
  <c r="AY41" i="30" l="1"/>
  <c r="AY73" i="30" s="1"/>
  <c r="AY101" i="30" s="1"/>
  <c r="AY44" i="30"/>
  <c r="AY76" i="30" s="1"/>
  <c r="AY104" i="30" s="1"/>
  <c r="AY47" i="28"/>
  <c r="AY45" i="30"/>
  <c r="AY77" i="30" s="1"/>
  <c r="AY105" i="30" s="1"/>
  <c r="AY43" i="30"/>
  <c r="AY75" i="30" s="1"/>
  <c r="AY103" i="30" s="1"/>
  <c r="AY47" i="30"/>
  <c r="AY79" i="30" s="1"/>
  <c r="AY107" i="30" s="1"/>
  <c r="AY54" i="28"/>
  <c r="AY75" i="28" s="1"/>
  <c r="AY42" i="30"/>
  <c r="AY74" i="30" s="1"/>
  <c r="AY102" i="30" s="1"/>
  <c r="AY46" i="30"/>
  <c r="AY78" i="30" s="1"/>
  <c r="AY106" i="30" s="1"/>
  <c r="AY138" i="28" l="1"/>
  <c r="AY159" i="28" l="1"/>
  <c r="AZ26" i="28"/>
  <c r="AZ54" i="28" l="1"/>
  <c r="AZ75" i="28" s="1"/>
  <c r="AZ42" i="30"/>
  <c r="AZ74" i="30" s="1"/>
  <c r="AZ102" i="30" s="1"/>
  <c r="AZ46" i="30"/>
  <c r="AZ78" i="30" s="1"/>
  <c r="AZ106" i="30" s="1"/>
  <c r="AZ43" i="30"/>
  <c r="AZ75" i="30" s="1"/>
  <c r="AZ103" i="30" s="1"/>
  <c r="AZ44" i="30"/>
  <c r="AZ76" i="30" s="1"/>
  <c r="AZ104" i="30" s="1"/>
  <c r="AZ41" i="30"/>
  <c r="AZ73" i="30" s="1"/>
  <c r="AZ101" i="30" s="1"/>
  <c r="AZ47" i="30"/>
  <c r="AZ79" i="30" s="1"/>
  <c r="AZ107" i="30" s="1"/>
  <c r="AZ45" i="30"/>
  <c r="AZ77" i="30" s="1"/>
  <c r="AZ105" i="30" s="1"/>
  <c r="AZ47" i="28"/>
  <c r="AZ138" i="28"/>
  <c r="AZ159" i="28" l="1"/>
  <c r="BA26" i="28"/>
  <c r="BA44" i="30" l="1"/>
  <c r="BA76" i="30" s="1"/>
  <c r="BA104" i="30" s="1"/>
  <c r="BA45" i="30"/>
  <c r="BA77" i="30" s="1"/>
  <c r="BA105" i="30" s="1"/>
  <c r="BA43" i="30"/>
  <c r="BA75" i="30" s="1"/>
  <c r="BA103" i="30" s="1"/>
  <c r="BA47" i="28"/>
  <c r="BA47" i="30"/>
  <c r="BA79" i="30" s="1"/>
  <c r="BA107" i="30" s="1"/>
  <c r="BA41" i="30"/>
  <c r="BA73" i="30" s="1"/>
  <c r="BA101" i="30" s="1"/>
  <c r="BA46" i="30"/>
  <c r="BA78" i="30" s="1"/>
  <c r="BA106" i="30" s="1"/>
  <c r="BA54" i="28"/>
  <c r="BA75" i="28" s="1"/>
  <c r="BA42" i="30"/>
  <c r="BA74" i="30" s="1"/>
  <c r="BA102" i="30" s="1"/>
  <c r="BA138" i="28" l="1"/>
  <c r="X108" i="29"/>
  <c r="X109" i="29" s="1"/>
  <c r="BB26" i="28" l="1"/>
  <c r="BA159" i="28"/>
  <c r="BB42" i="30" l="1"/>
  <c r="BB74" i="30" s="1"/>
  <c r="BB102" i="30" s="1"/>
  <c r="BB47" i="28"/>
  <c r="BB46" i="30"/>
  <c r="BB78" i="30" s="1"/>
  <c r="BB106" i="30" s="1"/>
  <c r="BB45" i="30"/>
  <c r="BB77" i="30" s="1"/>
  <c r="BB105" i="30" s="1"/>
  <c r="BB54" i="28"/>
  <c r="BB75" i="28" s="1"/>
  <c r="BB44" i="30"/>
  <c r="BB76" i="30" s="1"/>
  <c r="BB104" i="30" s="1"/>
  <c r="BB41" i="30"/>
  <c r="BB73" i="30" s="1"/>
  <c r="BB101" i="30" s="1"/>
  <c r="BB47" i="30"/>
  <c r="BB79" i="30" s="1"/>
  <c r="BB107" i="30" s="1"/>
  <c r="BB43" i="30"/>
  <c r="BB75" i="30" s="1"/>
  <c r="BB103" i="30" s="1"/>
  <c r="BB138" i="28" l="1"/>
  <c r="BC26" i="28" s="1"/>
  <c r="BB159" i="28" l="1"/>
  <c r="BC47" i="28"/>
  <c r="BC45" i="30"/>
  <c r="BC77" i="30" s="1"/>
  <c r="BC105" i="30" s="1"/>
  <c r="BC42" i="30"/>
  <c r="BC74" i="30" s="1"/>
  <c r="BC102" i="30" s="1"/>
  <c r="BC47" i="30"/>
  <c r="BC79" i="30" s="1"/>
  <c r="BC107" i="30" s="1"/>
  <c r="BC41" i="30"/>
  <c r="BC73" i="30" s="1"/>
  <c r="BC101" i="30" s="1"/>
  <c r="BC43" i="30"/>
  <c r="BC75" i="30" s="1"/>
  <c r="BC103" i="30" s="1"/>
  <c r="BC46" i="30"/>
  <c r="BC78" i="30" s="1"/>
  <c r="BC106" i="30" s="1"/>
  <c r="BC54" i="28"/>
  <c r="BC75" i="28" s="1"/>
  <c r="BC44" i="30"/>
  <c r="BC76" i="30" s="1"/>
  <c r="BC104" i="30" s="1"/>
  <c r="BC138" i="28" l="1"/>
  <c r="Y108" i="29"/>
  <c r="Y109" i="29" s="1"/>
  <c r="BD26" i="28" l="1"/>
  <c r="BC159" i="28"/>
  <c r="BD46" i="30" l="1"/>
  <c r="BD78" i="30" s="1"/>
  <c r="BD106" i="30" s="1"/>
  <c r="BD47" i="28"/>
  <c r="BD42" i="30"/>
  <c r="BD74" i="30" s="1"/>
  <c r="BD102" i="30" s="1"/>
  <c r="BD41" i="30"/>
  <c r="BD73" i="30" s="1"/>
  <c r="BD101" i="30" s="1"/>
  <c r="BD47" i="30"/>
  <c r="BD79" i="30" s="1"/>
  <c r="BD107" i="30" s="1"/>
  <c r="BD44" i="30"/>
  <c r="BD76" i="30" s="1"/>
  <c r="BD104" i="30" s="1"/>
  <c r="BD54" i="28"/>
  <c r="BD75" i="28" s="1"/>
  <c r="BD45" i="30"/>
  <c r="BD77" i="30" s="1"/>
  <c r="BD105" i="30" s="1"/>
  <c r="BD43" i="30"/>
  <c r="BD75" i="30" s="1"/>
  <c r="BD103" i="30" s="1"/>
  <c r="BD138" i="28" l="1"/>
  <c r="BD159" i="28" s="1"/>
  <c r="Z108" i="29" l="1"/>
  <c r="Z109" i="29" s="1"/>
  <c r="AA108" i="29" l="1"/>
  <c r="AA109" i="29" s="1"/>
  <c r="AB108" i="29" l="1"/>
  <c r="AB109" i="29" s="1"/>
  <c r="AC108" i="29" l="1"/>
  <c r="AC109" i="29" s="1"/>
  <c r="AD108" i="29" l="1"/>
  <c r="AD109" i="29" s="1"/>
  <c r="AE108" i="29" l="1"/>
  <c r="AE109" i="29" s="1"/>
  <c r="AF108" i="29" l="1"/>
  <c r="AF109" i="29" s="1"/>
  <c r="AG108" i="29" l="1"/>
  <c r="AG109" i="29" s="1"/>
  <c r="AH108" i="29" l="1"/>
  <c r="AH109" i="29" s="1"/>
  <c r="AI108" i="29" l="1"/>
  <c r="AI109" i="29" s="1"/>
  <c r="AJ108" i="29" l="1"/>
  <c r="AJ109" i="29" s="1"/>
  <c r="AK108" i="29" l="1"/>
  <c r="AK109" i="29" s="1"/>
  <c r="AL108" i="29" l="1"/>
  <c r="AL109" i="29" s="1"/>
  <c r="AM108" i="29" l="1"/>
  <c r="AM109" i="29" s="1"/>
  <c r="AN108" i="29" l="1"/>
  <c r="AN109" i="29" s="1"/>
  <c r="AO108" i="29" l="1"/>
  <c r="AO109" i="29" s="1"/>
  <c r="AP108" i="29" l="1"/>
  <c r="AP109" i="29" s="1"/>
  <c r="AQ108" i="29" l="1"/>
  <c r="AQ109" i="29" s="1"/>
  <c r="AR108" i="29" l="1"/>
  <c r="AR109" i="29" s="1"/>
  <c r="AS108" i="29" l="1"/>
  <c r="AS109" i="29" s="1"/>
  <c r="AT108" i="29" l="1"/>
  <c r="AT109" i="29" s="1"/>
  <c r="AU108" i="29" l="1"/>
  <c r="AU109" i="29" s="1"/>
  <c r="AV108" i="29" l="1"/>
  <c r="AV109" i="29" s="1"/>
  <c r="AW108" i="29" l="1"/>
  <c r="AW109" i="29" s="1"/>
  <c r="AX108" i="29" l="1"/>
  <c r="AX109" i="29" s="1"/>
  <c r="AY108" i="29" l="1"/>
  <c r="AY109" i="29" s="1"/>
  <c r="AZ108" i="29" l="1"/>
  <c r="AZ109" i="29" s="1"/>
  <c r="A109" i="29" s="1"/>
  <c r="A3" i="29" s="1"/>
  <c r="D17" i="21" l="1"/>
  <c r="D25" i="21" s="1"/>
  <c r="A6" i="29"/>
  <c r="A16" i="29" s="1"/>
  <c r="A24" i="29" s="1"/>
  <c r="A53" i="29" s="1"/>
  <c r="A82" i="29" s="1"/>
  <c r="A111" i="29" s="1"/>
  <c r="A140" i="29" s="1"/>
  <c r="A147" i="29" s="1"/>
  <c r="B8" i="21" l="1"/>
  <c r="A3" i="21"/>
  <c r="A6" i="21" s="1"/>
  <c r="A11" i="21" s="1"/>
  <c r="B3" i="29" l="1"/>
  <c r="B3" i="32"/>
  <c r="B3" i="20"/>
  <c r="B3" i="3"/>
  <c r="B3" i="4"/>
  <c r="B3" i="21"/>
  <c r="B3" i="33"/>
  <c r="B3" i="30"/>
  <c r="B3" i="34"/>
  <c r="B3" i="38"/>
  <c r="A3" i="16"/>
  <c r="A6" i="16" s="1"/>
  <c r="B8" i="16" s="1"/>
  <c r="B11" i="16" s="1"/>
  <c r="B3" i="22"/>
  <c r="B3" i="17"/>
  <c r="B3" i="28"/>
  <c r="BA108" i="29" l="1"/>
  <c r="BA109" i="29" s="1"/>
  <c r="BB108" i="29" l="1"/>
  <c r="BB109" i="29" s="1"/>
  <c r="BC108" i="29" l="1"/>
  <c r="BC109" i="29" s="1"/>
  <c r="BD108" i="29" l="1"/>
  <c r="BD109" i="29" s="1"/>
</calcChain>
</file>

<file path=xl/sharedStrings.xml><?xml version="1.0" encoding="utf-8"?>
<sst xmlns="http://schemas.openxmlformats.org/spreadsheetml/2006/main" count="1511" uniqueCount="327">
  <si>
    <t>Port of Melbourne</t>
  </si>
  <si>
    <t>Model overview</t>
  </si>
  <si>
    <t>Main purpose of the model</t>
  </si>
  <si>
    <t>This model estimates standalone and avoidable cost of supply for the prescribed service bundles specified in the Pricing Order (PO).  It then performs a compliance check that the revenues earned from these bundles fall within the efficient pricing bounds to enable compliance demonstration to the Essential Services Commission (ESC).</t>
  </si>
  <si>
    <t>Model notes</t>
  </si>
  <si>
    <t>All values are in nominal dollars unless noted otherwise.</t>
  </si>
  <si>
    <t>End</t>
  </si>
  <si>
    <t>Sheet #</t>
  </si>
  <si>
    <t>Sheet Name</t>
  </si>
  <si>
    <t>Description</t>
  </si>
  <si>
    <t>Contents</t>
  </si>
  <si>
    <t>Contains a list of the Model worksheets and a description of each</t>
  </si>
  <si>
    <t>Contains model schematic, worksheet colour keys and cell types</t>
  </si>
  <si>
    <t>Inputs key dates used to structure the model, and depreciation profile selection</t>
  </si>
  <si>
    <t>Inputs data tables used to allocate capital costs to services</t>
  </si>
  <si>
    <t>Inputs data from the Cost Allocation Model used to allocate operating expenditure to services</t>
  </si>
  <si>
    <t>Inputs data from the Regulatory Model used to calculate standalone and avoidable costs</t>
  </si>
  <si>
    <t>Maps operating cost categories and asset classes to Prescribed Tariff Bundles.</t>
  </si>
  <si>
    <t>Calculates the capital base roll-forward by asset class</t>
  </si>
  <si>
    <t>Calculates stand alone costs by prescribed tariff bundle by year.</t>
  </si>
  <si>
    <t>Calculates avoidable costs by prescribed tariff bundle by year.</t>
  </si>
  <si>
    <t>Calculates historical and forecast revenue by prescribed tariff bundle by year.</t>
  </si>
  <si>
    <t>Outputs graph comparison of revenue with efficient bounds costs by prescribed tariff bundle.</t>
  </si>
  <si>
    <t>Contains a summary of error checks and alerts</t>
  </si>
  <si>
    <t>END</t>
  </si>
  <si>
    <t>[To Contents]</t>
  </si>
  <si>
    <t>Model Schematic</t>
  </si>
  <si>
    <t>Worksheet Colour Key</t>
  </si>
  <si>
    <t>Type</t>
  </si>
  <si>
    <t>Input</t>
  </si>
  <si>
    <t>Contains model inputs</t>
  </si>
  <si>
    <t>Calculation</t>
  </si>
  <si>
    <t>Contains model calculations</t>
  </si>
  <si>
    <t>Output</t>
  </si>
  <si>
    <t>Contains model outputs</t>
  </si>
  <si>
    <t>System</t>
  </si>
  <si>
    <t xml:space="preserve">Contains information to support model operation </t>
  </si>
  <si>
    <t xml:space="preserve">Each worksheet tab in the Model has been colour-coded to allow the user to easily identify the different worksheet categories. </t>
  </si>
  <si>
    <t xml:space="preserve"> Cell Type </t>
  </si>
  <si>
    <t>The colour-coding of cells allows the user to clearly distinguish input areas from calculation areas.</t>
  </si>
  <si>
    <t>Cell Format</t>
  </si>
  <si>
    <t>Black font in yellow background</t>
  </si>
  <si>
    <t>Inputs</t>
  </si>
  <si>
    <t>Blue font in white background</t>
  </si>
  <si>
    <t>Labels and notes</t>
  </si>
  <si>
    <t>Green font in white background</t>
  </si>
  <si>
    <t>Linking to other sheets</t>
  </si>
  <si>
    <t>Red font on white background</t>
  </si>
  <si>
    <t>Highlights</t>
  </si>
  <si>
    <t>Black font on white background</t>
  </si>
  <si>
    <t>Labels and calculations</t>
  </si>
  <si>
    <t>Cells used in macros - do not amend</t>
  </si>
  <si>
    <t>Year Assumptions</t>
  </si>
  <si>
    <t>This table inputs key dates needed to structure the model.  It also inputs the depreciation method application in the cost calculation.</t>
  </si>
  <si>
    <t>Model Start</t>
  </si>
  <si>
    <t>First year</t>
  </si>
  <si>
    <t>Year</t>
  </si>
  <si>
    <t>Period start</t>
  </si>
  <si>
    <t>Date</t>
  </si>
  <si>
    <t>Period end</t>
  </si>
  <si>
    <t>Display years</t>
  </si>
  <si>
    <t>From</t>
  </si>
  <si>
    <t>To</t>
  </si>
  <si>
    <t>Actual years</t>
  </si>
  <si>
    <t>Depreciation Profile Selection</t>
  </si>
  <si>
    <t>Selection</t>
  </si>
  <si>
    <t>Straight Line Depreciation</t>
  </si>
  <si>
    <t>Method 1</t>
  </si>
  <si>
    <t>Option</t>
  </si>
  <si>
    <t>Method 2</t>
  </si>
  <si>
    <t>Annualisation of Costs</t>
  </si>
  <si>
    <t>Number of years to look forward</t>
  </si>
  <si>
    <t>#</t>
  </si>
  <si>
    <t>Defined Values</t>
  </si>
  <si>
    <t>Million</t>
  </si>
  <si>
    <t>Value</t>
  </si>
  <si>
    <t>Subsection</t>
  </si>
  <si>
    <t>Prescribed Services</t>
  </si>
  <si>
    <t>Service types</t>
  </si>
  <si>
    <t xml:space="preserve">1. Wharfage </t>
  </si>
  <si>
    <t>2. Channel</t>
  </si>
  <si>
    <t>3. Hire Fees</t>
  </si>
  <si>
    <t>4. Other Fees</t>
  </si>
  <si>
    <t>5. Spare</t>
  </si>
  <si>
    <t>6. Other prescribed services</t>
  </si>
  <si>
    <t>7. Non-prescribed services</t>
  </si>
  <si>
    <t>Prescribed services</t>
  </si>
  <si>
    <t>Containerised</t>
  </si>
  <si>
    <t xml:space="preserve">Non-containerised / general </t>
  </si>
  <si>
    <t>Accompanied passenger vheicles</t>
  </si>
  <si>
    <t>Motor vehicles</t>
  </si>
  <si>
    <t>Liquid bulk</t>
  </si>
  <si>
    <t>Dry bulk</t>
  </si>
  <si>
    <t>Transhipment</t>
  </si>
  <si>
    <t>Vessels up to and including maximum summer draught of 12.10 m</t>
  </si>
  <si>
    <t>Vessels exceeding maximum summer draught of 12.10m</t>
  </si>
  <si>
    <t>Reduced channel fees (percentage of full charge)</t>
  </si>
  <si>
    <t>Berth hire</t>
  </si>
  <si>
    <t>Wharf access</t>
  </si>
  <si>
    <t>Area hire</t>
  </si>
  <si>
    <t>Slipway</t>
  </si>
  <si>
    <t>Tanker inspection</t>
  </si>
  <si>
    <t>Other gangway hire</t>
  </si>
  <si>
    <t>Wharf inspection</t>
  </si>
  <si>
    <t>Other services</t>
  </si>
  <si>
    <t>Full - outward</t>
  </si>
  <si>
    <t>Full - inward</t>
  </si>
  <si>
    <t>Full Bass Strait</t>
  </si>
  <si>
    <t>Empty (included nested units)</t>
  </si>
  <si>
    <t>Emply (return of materials)</t>
  </si>
  <si>
    <t>Outwards - overseas and coastal</t>
  </si>
  <si>
    <t>Inwards - overseas and coastal</t>
  </si>
  <si>
    <t>Other</t>
  </si>
  <si>
    <t xml:space="preserve">Shared channels </t>
  </si>
  <si>
    <t xml:space="preserve">Dedicated channels </t>
  </si>
  <si>
    <t>Shared channels</t>
  </si>
  <si>
    <t>Dedicated channels</t>
  </si>
  <si>
    <t>Pure car carrier</t>
  </si>
  <si>
    <t>Passenge cruise vessel</t>
  </si>
  <si>
    <t>Coastal liner vessel</t>
  </si>
  <si>
    <t>Vessels using dedicated and Geelong channels on same day entry to Port Phillip Bay</t>
  </si>
  <si>
    <t>Full charge</t>
  </si>
  <si>
    <t>Lay-up charge</t>
  </si>
  <si>
    <t xml:space="preserve">Cargo </t>
  </si>
  <si>
    <t>Standard rate - 6 Yarraville</t>
  </si>
  <si>
    <t>Standard rate - F Appleton Dock</t>
  </si>
  <si>
    <t>Flagfall</t>
  </si>
  <si>
    <t>Slipway hire</t>
  </si>
  <si>
    <t>Wharf edge access</t>
  </si>
  <si>
    <t>Inspection</t>
  </si>
  <si>
    <t>Pre-vessel arrival inspection</t>
  </si>
  <si>
    <t>Post-vessel departure inspcetion</t>
  </si>
  <si>
    <t>Maribyrnong No. 1</t>
  </si>
  <si>
    <t>Holden Dock</t>
  </si>
  <si>
    <t>Passenger cruise ships at a berth other than Station Pier</t>
  </si>
  <si>
    <t>Unit</t>
  </si>
  <si>
    <t>$ per TEU</t>
  </si>
  <si>
    <t>$ per tonne or cubic meter</t>
  </si>
  <si>
    <t>$ per tonne</t>
  </si>
  <si>
    <t>$ per GT</t>
  </si>
  <si>
    <t>$ per hour</t>
  </si>
  <si>
    <t>per docking</t>
  </si>
  <si>
    <t>per day</t>
  </si>
  <si>
    <t>$ per each inspection</t>
  </si>
  <si>
    <t>$ per day or part thereof</t>
  </si>
  <si>
    <t>NA</t>
  </si>
  <si>
    <t>Tariff index</t>
  </si>
  <si>
    <t>Prescribed Service Bundle by Prescribed Service</t>
  </si>
  <si>
    <t>This table identifies which prescribed services are included in each prescribed services bundle.</t>
  </si>
  <si>
    <t>Prescribed Service Bundle</t>
  </si>
  <si>
    <t xml:space="preserve"> Bundle</t>
  </si>
  <si>
    <t>Wharfage services for containerised cargo</t>
  </si>
  <si>
    <t>1/0</t>
  </si>
  <si>
    <t>Wharfage services for non-containerised/general cargo</t>
  </si>
  <si>
    <t>Wharfage services for motor vehicle cargo</t>
  </si>
  <si>
    <t>Wharfage services for liquid bulk cargo</t>
  </si>
  <si>
    <t>Wharfage services for dry bulk cargo</t>
  </si>
  <si>
    <t>Shared Channel Services</t>
  </si>
  <si>
    <t>Dedicated Channel Services</t>
  </si>
  <si>
    <t>Not part of a Prescribed Service Bundle</t>
  </si>
  <si>
    <t>This table identifies what operating expenditure cost items are used to provide each prescribed service or non-prescribed service.</t>
  </si>
  <si>
    <t>Operating Expenditure Category</t>
  </si>
  <si>
    <t xml:space="preserve"> Cost index </t>
  </si>
  <si>
    <t>Need to check</t>
  </si>
  <si>
    <t xml:space="preserve">Port Licence Fee </t>
  </si>
  <si>
    <t>Cost Contribution Amount</t>
  </si>
  <si>
    <t>Insurance, Rates &amp; Taxes</t>
  </si>
  <si>
    <t>Prescribed</t>
  </si>
  <si>
    <t>Non-Prescribed</t>
  </si>
  <si>
    <t>Shared</t>
  </si>
  <si>
    <t>Land Tax</t>
  </si>
  <si>
    <t>Labour Costs</t>
  </si>
  <si>
    <t>Shared (excluding Contaminated Land Group and Land Use Planning)</t>
  </si>
  <si>
    <t>Contaminated Land Group</t>
  </si>
  <si>
    <t>Land Use Planning</t>
  </si>
  <si>
    <t>Repairs &amp; Maintenance</t>
  </si>
  <si>
    <t>Construction</t>
  </si>
  <si>
    <t>Professional Services</t>
  </si>
  <si>
    <t>Prescribed (excluding Maintenance Dredging Projects)</t>
  </si>
  <si>
    <t>Shared (excluding Land Use Planning)</t>
  </si>
  <si>
    <t>Maintenance Dredging Projects</t>
  </si>
  <si>
    <t>Security</t>
  </si>
  <si>
    <t>Utilities, Admin, Rental &amp; IT</t>
  </si>
  <si>
    <t>Prescribed (excluding Marine Planning and Projects and Maintenance Dredging Projects)</t>
  </si>
  <si>
    <t>Marine Planning and Projects</t>
  </si>
  <si>
    <t>Transition</t>
  </si>
  <si>
    <t>This table identifies which assets are used to provide each prescribed service or non-prescribed service.</t>
  </si>
  <si>
    <t>Asset Class</t>
  </si>
  <si>
    <t>Asset Class Index</t>
  </si>
  <si>
    <t>Shared Channel</t>
  </si>
  <si>
    <t>Shared Channel Over-Dredge</t>
  </si>
  <si>
    <t>Melbourne Channel</t>
  </si>
  <si>
    <t>Melbourne Channel Over-Dredge</t>
  </si>
  <si>
    <t>Channel Protection Assets</t>
  </si>
  <si>
    <t>Channel Service Protection</t>
  </si>
  <si>
    <t>Roads</t>
  </si>
  <si>
    <t>Rail</t>
  </si>
  <si>
    <t>Buildings</t>
  </si>
  <si>
    <t>Wharves</t>
  </si>
  <si>
    <t>Plant</t>
  </si>
  <si>
    <t>Land</t>
  </si>
  <si>
    <t>Port Capacity Project - Initial Capital Asset Value</t>
  </si>
  <si>
    <t>Port Capacity Project - Wharves</t>
  </si>
  <si>
    <t>Port Capacity Project - Civil</t>
  </si>
  <si>
    <t>Navigational Aids</t>
  </si>
  <si>
    <t>Utilities</t>
  </si>
  <si>
    <t>Civil</t>
  </si>
  <si>
    <t>Minor Capital Works</t>
  </si>
  <si>
    <t>[spare]</t>
  </si>
  <si>
    <t>Years</t>
  </si>
  <si>
    <t xml:space="preserve">Financial year </t>
  </si>
  <si>
    <t>Lease year</t>
  </si>
  <si>
    <t>Actual data period</t>
  </si>
  <si>
    <t>Display period</t>
  </si>
  <si>
    <t>Actual and Forecast Operating Expenditure by Category</t>
  </si>
  <si>
    <t>This table inputs actual and projected operating expenditure.</t>
  </si>
  <si>
    <t>Cost index</t>
  </si>
  <si>
    <t>A$m, $Nominal</t>
  </si>
  <si>
    <t>Total Operating Expenditure</t>
  </si>
  <si>
    <t>Check ---&gt;</t>
  </si>
  <si>
    <t>Inflation and Rate of Return</t>
  </si>
  <si>
    <t>This table inputs actual and forecast inflation and the rate of return used to calculate the ARR.</t>
  </si>
  <si>
    <t>Inflation</t>
  </si>
  <si>
    <t>%</t>
  </si>
  <si>
    <t>Pre-tax Nominal Rate of Return</t>
  </si>
  <si>
    <t>Opening Capital Base by Asset Class</t>
  </si>
  <si>
    <t>This table inputs the opening asset base by asset class.</t>
  </si>
  <si>
    <t>Total Opening Asset Base</t>
  </si>
  <si>
    <t>Net Capital Expenditure by Asset Class</t>
  </si>
  <si>
    <t>This table inputs actual and projected capital expenditure by asset class.</t>
  </si>
  <si>
    <t>Total Net Capital Expenditure</t>
  </si>
  <si>
    <t>Return of Capital by Asset Class | Deferred Depreciation</t>
  </si>
  <si>
    <t>This table inputs actual and projected return of capital, adjusted for any deferred depreciation.</t>
  </si>
  <si>
    <t>Depreciation method</t>
  </si>
  <si>
    <t>Deferred Depreciation</t>
  </si>
  <si>
    <t>Return of Capital by Asset Class</t>
  </si>
  <si>
    <t>Total Return of Capital</t>
  </si>
  <si>
    <t>Return of Capital by Asset Class | Straight Line Depreciation</t>
  </si>
  <si>
    <t>This table inputs actual and projected capital straight line depreciation by asset class, before any deferral of depreciation.</t>
  </si>
  <si>
    <t>Return on Capital by Asset Class</t>
  </si>
  <si>
    <t>Operating Expenditure</t>
  </si>
  <si>
    <t>Operating Expenditure from ARR Model</t>
  </si>
  <si>
    <t>Revenue by Service</t>
  </si>
  <si>
    <t>This table inputs actual and projected revenue by service.</t>
  </si>
  <si>
    <t>Prescribed Service</t>
  </si>
  <si>
    <t>1. Wharfage</t>
  </si>
  <si>
    <t>Wharf edge access (when slipway has not been booked for use)</t>
  </si>
  <si>
    <t>5. Provision for New Services</t>
  </si>
  <si>
    <t xml:space="preserve"> New Tariff 1</t>
  </si>
  <si>
    <t xml:space="preserve"> New Tariff 2</t>
  </si>
  <si>
    <t xml:space="preserve"> New Tariff 3</t>
  </si>
  <si>
    <t xml:space="preserve"> New Tariff 4</t>
  </si>
  <si>
    <t xml:space="preserve"> New Tariff 5</t>
  </si>
  <si>
    <t>Total Revenue</t>
  </si>
  <si>
    <t>Tariff Bundle</t>
  </si>
  <si>
    <t>Operating Expenditure Mapped to Services | Standalone</t>
  </si>
  <si>
    <t>This table identifies what operating expenditure cost items are used to provide each prescribed service bundle.</t>
  </si>
  <si>
    <t>Operating Expenditure Mapped to Services | Avoidable</t>
  </si>
  <si>
    <t>An operating expenditure category is avoidable if it is dedicated to one tariff bundle</t>
  </si>
  <si>
    <t>Capital Expenditure Mapped to Services | Standalone</t>
  </si>
  <si>
    <t>This table identifies which assets are used to provide each tariff bundle.</t>
  </si>
  <si>
    <t>Capital Expenditure Mapped to Services | Avoidable</t>
  </si>
  <si>
    <t>This section identifies the share of an asset class that is avoidable if a given service bundle is no longer provided.</t>
  </si>
  <si>
    <t>Relative revenue weighting</t>
  </si>
  <si>
    <t>Revenue year</t>
  </si>
  <si>
    <t>Revenue weighting</t>
  </si>
  <si>
    <t>Variables</t>
  </si>
  <si>
    <t>This table inputs and calculates the actual and projected capital base</t>
  </si>
  <si>
    <t>Total Opening Capital Base</t>
  </si>
  <si>
    <t>Indexation by Asset Class</t>
  </si>
  <si>
    <t>This calculates actual and projected indexation by asset class.</t>
  </si>
  <si>
    <t>Total Indexation</t>
  </si>
  <si>
    <t>Total Return of Capital for Prescribed Services</t>
  </si>
  <si>
    <t>This table inputs actual and projected return of capital by asset class.</t>
  </si>
  <si>
    <t>Closing Capital Base by Asset Class</t>
  </si>
  <si>
    <t>This table calculates the actual and projected closing capital base by asset class.</t>
  </si>
  <si>
    <t>Cumulative discount rate</t>
  </si>
  <si>
    <t>Capital Expenditure by Bundle</t>
  </si>
  <si>
    <t>This table outputs the historical and projected capital expenditure by Bundle.</t>
  </si>
  <si>
    <t>Bundle</t>
  </si>
  <si>
    <t>Opening Capital Base by Bundle</t>
  </si>
  <si>
    <t>This table outputs the historical and projected opening capital base by Bundle converted to year end dollars.</t>
  </si>
  <si>
    <t>Annualised New Capital Costs by Bundle</t>
  </si>
  <si>
    <t>This table outputs the annualised capital costs by Bundle.</t>
  </si>
  <si>
    <t>Number of years to look forward and annualise over (including current year)</t>
  </si>
  <si>
    <t>Annualised Cost of Opening Asset Base by Bundle</t>
  </si>
  <si>
    <t>Operating Costs by Bundle</t>
  </si>
  <si>
    <t>This table outputs the historical and projected  Stand Alone operating costs by Bundle.</t>
  </si>
  <si>
    <t>Total Stand Alone Costs by Bundle</t>
  </si>
  <si>
    <t>This table outputs the total Stand Alone operating costs by Bundle.</t>
  </si>
  <si>
    <t>Annualised Capital Costs by Bundle</t>
  </si>
  <si>
    <t>This table outputs the historical and projected operating costs by Bundle.</t>
  </si>
  <si>
    <t>Total Avoidable Costs by Bundle</t>
  </si>
  <si>
    <t>Revenue by Bundle</t>
  </si>
  <si>
    <t>This table outputs the historical and projected revenue by Bundle.</t>
  </si>
  <si>
    <t>User Input</t>
  </si>
  <si>
    <t>This sheet compares revenue by bundle to the efficient bounds costs.</t>
  </si>
  <si>
    <t>This model user must select the year to present.</t>
  </si>
  <si>
    <t>Compliance Year</t>
  </si>
  <si>
    <t>Graphs</t>
  </si>
  <si>
    <t>Chart Data</t>
  </si>
  <si>
    <t>This table compares revenue by service to cost by service for the selected compliance year.</t>
  </si>
  <si>
    <t>Revenue (A$M)</t>
  </si>
  <si>
    <t>Stand Alone Costs (A$M)</t>
  </si>
  <si>
    <t>Avoidable Costs (A$M)</t>
  </si>
  <si>
    <t>Wharfage 
services for 
containerised 
cargo</t>
  </si>
  <si>
    <t>Wharfage 
services for non-
containerised / 
general cargo</t>
  </si>
  <si>
    <t>Wharfage 
services for 
motor vehicle 
cargo</t>
  </si>
  <si>
    <t>Wharfage 
services for 
liquid bulk 
cargo</t>
  </si>
  <si>
    <t>Wharfage 
services for 
dry bulk 
cargo</t>
  </si>
  <si>
    <t>Shared 
Channel 
Services</t>
  </si>
  <si>
    <t>Dedicated 
Channel 
Services</t>
  </si>
  <si>
    <t>Summary</t>
  </si>
  <si>
    <t>Error Checks</t>
  </si>
  <si>
    <t>Sheets</t>
  </si>
  <si>
    <t>Overall</t>
  </si>
  <si>
    <t>Revenue as ratio of avoidable cost</t>
  </si>
  <si>
    <t xml:space="preserve">Note: no opex is identified as avoidable because no individual opex category has been assigned to only one bundle. </t>
  </si>
  <si>
    <t>Efficient Cost Bounds Model</t>
  </si>
  <si>
    <t>Asset Classes Mapped to Services</t>
  </si>
  <si>
    <t>Operating Expenditure Categories Mapped to Services</t>
  </si>
  <si>
    <t>Note: a simple revenue weighting of relevant assets (identified using the standalone asset mapping) is used to approximate avoided assets.</t>
  </si>
  <si>
    <t>Alterantive methods could use weights that reflect an engineering assessment of the avoided cost components.</t>
  </si>
  <si>
    <t>Accompanied passenger vehicles</t>
  </si>
  <si>
    <t>Post-vessel departure inspection</t>
  </si>
  <si>
    <t>Full - inward - standard vessels</t>
  </si>
  <si>
    <t>Full - inward - large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</si>
</sst>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;[Red]\-&quot;$&quot;#,##0.00"/>
    <numFmt numFmtId="43" formatCode="_-* #,##0.00_-;\-* #,##0.00_-;_-* &quot;-&quot;??_-;_-@_-"/>
    <numFmt numFmtId="164" formatCode="_(\ #,##0.0_);_(\ \(#,##0.0\);_(* &quot;-&quot;??_);_(@_)"/>
    <numFmt numFmtId="165" formatCode="_-* #,##0_-;\-* #,##0_-;_-* &quot;-&quot;??_-;_-@_-"/>
    <numFmt numFmtId="166" formatCode="#&quot;.&quot;##.00"/>
    <numFmt numFmtId="167" formatCode="dd\-mmm\-yy;@"/>
    <numFmt numFmtId="168" formatCode="_-\ #,##0_-;\(#,##0\);_-\ &quot;-&quot;_-;_-@_-"/>
    <numFmt numFmtId="169" formatCode="_(* #,##0.0_);_(* \(#,##0.0\);_(* &quot;-&quot;??_);_(@_)"/>
    <numFmt numFmtId="170" formatCode="_-\ #,##0.0_-;\(#,##0.0\);_-\ &quot;-&quot;_-;_-@_-"/>
    <numFmt numFmtId="171" formatCode="#&quot;.&quot;##"/>
    <numFmt numFmtId="172" formatCode="_-\ #,##0.00_-;\(#,##0.00\);_-\ &quot;-&quot;_-;_-@_-"/>
    <numFmt numFmtId="173" formatCode="0_);\(0\)"/>
    <numFmt numFmtId="174" formatCode="#,##0.0"/>
    <numFmt numFmtId="175" formatCode="0.0"/>
    <numFmt numFmtId="176" formatCode="[Red]\●;[Red]\●;[Color10]\●"/>
    <numFmt numFmtId="177" formatCode="_(* #,##0.0_)&quot;x&quot;;_(* \(#,##0.0\);_(* &quot;-&quot;??_)&quot;x&quot;;_(@_)"/>
  </numFmts>
  <fonts count="6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Helvetica"/>
      <family val="2"/>
    </font>
    <font>
      <sz val="10"/>
      <color theme="1"/>
      <name val="Calibri"/>
      <family val="2"/>
    </font>
    <font>
      <i/>
      <sz val="10"/>
      <color theme="0"/>
      <name val="Calibri"/>
      <family val="2"/>
      <scheme val="minor"/>
    </font>
    <font>
      <sz val="8"/>
      <color indexed="12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2"/>
      <color rgb="FFFFFFFF"/>
      <name val="Calibri"/>
      <family val="2"/>
    </font>
    <font>
      <sz val="8"/>
      <color rgb="FF0000FF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i/>
      <sz val="8"/>
      <color rgb="FF00B05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rgb="FF00FFFF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lightUp"/>
    </fill>
    <fill>
      <patternFill patternType="solid">
        <fgColor rgb="FF44546A"/>
        <bgColor indexed="64"/>
      </patternFill>
    </fill>
    <fill>
      <patternFill patternType="solid">
        <fgColor rgb="FF44546A"/>
        <bgColor rgb="FF00FFFF"/>
      </patternFill>
    </fill>
    <fill>
      <patternFill patternType="solid">
        <fgColor rgb="FF44546A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F81BD"/>
        <bgColor rgb="FF00FFFF"/>
      </patternFill>
    </fill>
    <fill>
      <patternFill patternType="solid">
        <fgColor rgb="FFFFFF99"/>
        <bgColor rgb="FF00FFFF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76" fontId="41" fillId="0" borderId="0">
      <alignment horizontal="center" vertical="center"/>
    </xf>
    <xf numFmtId="43" fontId="4" fillId="0" borderId="0" applyFon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7" fontId="19" fillId="0" borderId="0" xfId="0" applyNumberFormat="1" applyFont="1"/>
    <xf numFmtId="167" fontId="17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167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0" fontId="19" fillId="0" borderId="0" xfId="0" applyFont="1"/>
    <xf numFmtId="168" fontId="17" fillId="4" borderId="2" xfId="2" applyNumberFormat="1" applyFont="1" applyFill="1" applyBorder="1" applyAlignment="1">
      <alignment horizontal="right"/>
    </xf>
    <xf numFmtId="0" fontId="4" fillId="0" borderId="3" xfId="0" applyFont="1" applyBorder="1"/>
    <xf numFmtId="0" fontId="21" fillId="0" borderId="0" xfId="0" applyFont="1" applyAlignment="1">
      <alignment horizontal="center"/>
    </xf>
    <xf numFmtId="169" fontId="15" fillId="0" borderId="0" xfId="0" applyNumberFormat="1" applyFont="1"/>
    <xf numFmtId="170" fontId="17" fillId="0" borderId="0" xfId="0" applyNumberFormat="1" applyFont="1"/>
    <xf numFmtId="171" fontId="15" fillId="0" borderId="0" xfId="0" applyNumberFormat="1" applyFont="1"/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5" fillId="5" borderId="0" xfId="0" applyFont="1" applyFill="1" applyAlignment="1">
      <alignment wrapText="1"/>
    </xf>
    <xf numFmtId="166" fontId="26" fillId="0" borderId="3" xfId="0" applyNumberFormat="1" applyFont="1" applyBorder="1" applyAlignment="1">
      <alignment horizontal="center" vertical="center"/>
    </xf>
    <xf numFmtId="166" fontId="26" fillId="0" borderId="3" xfId="0" applyNumberFormat="1" applyFont="1" applyBorder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18" fillId="5" borderId="0" xfId="0" applyFont="1" applyFill="1"/>
    <xf numFmtId="0" fontId="18" fillId="6" borderId="0" xfId="0" applyFont="1" applyFill="1" applyAlignment="1">
      <alignment horizontal="center"/>
    </xf>
    <xf numFmtId="0" fontId="6" fillId="7" borderId="0" xfId="1" applyFont="1" applyFill="1"/>
    <xf numFmtId="0" fontId="0" fillId="5" borderId="0" xfId="0" applyFill="1"/>
    <xf numFmtId="0" fontId="22" fillId="5" borderId="0" xfId="0" applyFont="1" applyFill="1"/>
    <xf numFmtId="0" fontId="27" fillId="0" borderId="0" xfId="0" applyFont="1"/>
    <xf numFmtId="172" fontId="17" fillId="4" borderId="2" xfId="2" applyNumberFormat="1" applyFont="1" applyFill="1" applyBorder="1" applyAlignment="1">
      <alignment horizontal="right"/>
    </xf>
    <xf numFmtId="0" fontId="18" fillId="0" borderId="0" xfId="1" applyFont="1"/>
    <xf numFmtId="0" fontId="22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166" fontId="15" fillId="3" borderId="0" xfId="0" applyNumberFormat="1" applyFont="1" applyFill="1"/>
    <xf numFmtId="0" fontId="28" fillId="9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2"/>
    </xf>
    <xf numFmtId="170" fontId="32" fillId="0" borderId="0" xfId="0" applyNumberFormat="1" applyFont="1" applyAlignment="1">
      <alignment horizontal="center"/>
    </xf>
    <xf numFmtId="0" fontId="16" fillId="0" borderId="0" xfId="0" applyFont="1"/>
    <xf numFmtId="1" fontId="17" fillId="0" borderId="0" xfId="4" applyNumberFormat="1" applyFont="1" applyAlignment="1">
      <alignment horizontal="right"/>
    </xf>
    <xf numFmtId="1" fontId="18" fillId="0" borderId="0" xfId="4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5" fontId="17" fillId="0" borderId="0" xfId="4" applyNumberFormat="1" applyFont="1"/>
    <xf numFmtId="165" fontId="18" fillId="0" borderId="0" xfId="4" applyNumberFormat="1" applyFont="1"/>
    <xf numFmtId="0" fontId="12" fillId="0" borderId="30" xfId="0" applyFont="1" applyBorder="1" applyAlignment="1">
      <alignment horizontal="left"/>
    </xf>
    <xf numFmtId="0" fontId="12" fillId="0" borderId="30" xfId="0" applyFont="1" applyBorder="1" applyAlignment="1">
      <alignment horizontal="center"/>
    </xf>
    <xf numFmtId="169" fontId="12" fillId="0" borderId="30" xfId="0" applyNumberFormat="1" applyFont="1" applyBorder="1" applyAlignment="1">
      <alignment horizontal="left"/>
    </xf>
    <xf numFmtId="169" fontId="15" fillId="0" borderId="30" xfId="0" applyNumberFormat="1" applyFont="1" applyBorder="1"/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2" fontId="15" fillId="2" borderId="1" xfId="0" applyNumberFormat="1" applyFont="1" applyFill="1" applyBorder="1" applyAlignment="1">
      <alignment horizontal="left" vertical="center"/>
    </xf>
    <xf numFmtId="166" fontId="26" fillId="0" borderId="3" xfId="0" applyNumberFormat="1" applyFont="1" applyBorder="1" applyAlignment="1">
      <alignment horizontal="right"/>
    </xf>
    <xf numFmtId="173" fontId="17" fillId="4" borderId="2" xfId="2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17" fillId="0" borderId="0" xfId="0" applyFont="1" applyAlignment="1">
      <alignment horizontal="right"/>
    </xf>
    <xf numFmtId="174" fontId="4" fillId="0" borderId="0" xfId="0" applyNumberFormat="1" applyFont="1"/>
    <xf numFmtId="0" fontId="33" fillId="0" borderId="0" xfId="0" applyFont="1" applyAlignment="1">
      <alignment horizontal="center"/>
    </xf>
    <xf numFmtId="1" fontId="15" fillId="0" borderId="0" xfId="4" applyNumberFormat="1" applyFont="1" applyAlignment="1">
      <alignment horizontal="right"/>
    </xf>
    <xf numFmtId="169" fontId="15" fillId="8" borderId="0" xfId="0" applyNumberFormat="1" applyFont="1" applyFill="1"/>
    <xf numFmtId="0" fontId="34" fillId="10" borderId="0" xfId="6" applyFont="1" applyFill="1" applyAlignment="1">
      <alignment horizontal="left"/>
    </xf>
    <xf numFmtId="0" fontId="34" fillId="11" borderId="0" xfId="6" applyFont="1" applyFill="1" applyAlignment="1">
      <alignment horizontal="left"/>
    </xf>
    <xf numFmtId="0" fontId="35" fillId="10" borderId="0" xfId="6" applyFont="1" applyFill="1" applyAlignment="1">
      <alignment horizontal="left"/>
    </xf>
    <xf numFmtId="0" fontId="35" fillId="11" borderId="0" xfId="6" applyFont="1" applyFill="1" applyAlignment="1">
      <alignment horizontal="left"/>
    </xf>
    <xf numFmtId="0" fontId="27" fillId="0" borderId="0" xfId="6" applyFont="1"/>
    <xf numFmtId="0" fontId="36" fillId="0" borderId="0" xfId="6" applyFont="1"/>
    <xf numFmtId="0" fontId="2" fillId="0" borderId="0" xfId="6"/>
    <xf numFmtId="175" fontId="37" fillId="2" borderId="1" xfId="6" applyNumberFormat="1" applyFont="1" applyFill="1" applyBorder="1"/>
    <xf numFmtId="166" fontId="37" fillId="2" borderId="1" xfId="6" applyNumberFormat="1" applyFont="1" applyFill="1" applyBorder="1"/>
    <xf numFmtId="166" fontId="37" fillId="3" borderId="1" xfId="6" applyNumberFormat="1" applyFont="1" applyFill="1" applyBorder="1"/>
    <xf numFmtId="175" fontId="38" fillId="0" borderId="0" xfId="6" applyNumberFormat="1" applyFont="1"/>
    <xf numFmtId="0" fontId="39" fillId="0" borderId="0" xfId="6" applyFont="1"/>
    <xf numFmtId="173" fontId="17" fillId="4" borderId="32" xfId="2" applyNumberFormat="1" applyFont="1" applyFill="1" applyBorder="1" applyAlignment="1">
      <alignment horizontal="right"/>
    </xf>
    <xf numFmtId="1" fontId="13" fillId="0" borderId="0" xfId="4" applyNumberFormat="1" applyFont="1" applyAlignment="1">
      <alignment horizontal="right"/>
    </xf>
    <xf numFmtId="169" fontId="40" fillId="8" borderId="0" xfId="0" applyNumberFormat="1" applyFont="1" applyFill="1"/>
    <xf numFmtId="0" fontId="4" fillId="0" borderId="30" xfId="0" applyFont="1" applyBorder="1" applyAlignment="1">
      <alignment horizontal="left" indent="2"/>
    </xf>
    <xf numFmtId="176" fontId="41" fillId="0" borderId="0" xfId="7">
      <alignment horizontal="center" vertical="center"/>
    </xf>
    <xf numFmtId="174" fontId="12" fillId="0" borderId="30" xfId="0" applyNumberFormat="1" applyFont="1" applyBorder="1"/>
    <xf numFmtId="0" fontId="7" fillId="14" borderId="0" xfId="0" applyFont="1" applyFill="1" applyAlignment="1">
      <alignment horizontal="center" vertical="center"/>
    </xf>
    <xf numFmtId="0" fontId="9" fillId="15" borderId="0" xfId="0" applyFont="1" applyFill="1"/>
    <xf numFmtId="0" fontId="10" fillId="14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center" vertical="center"/>
    </xf>
    <xf numFmtId="0" fontId="10" fillId="14" borderId="0" xfId="0" applyFont="1" applyFill="1"/>
    <xf numFmtId="165" fontId="6" fillId="15" borderId="0" xfId="2" applyNumberFormat="1" applyFont="1" applyFill="1"/>
    <xf numFmtId="0" fontId="7" fillId="15" borderId="0" xfId="0" applyFont="1" applyFill="1" applyAlignment="1">
      <alignment horizontal="left" vertical="center"/>
    </xf>
    <xf numFmtId="0" fontId="7" fillId="14" borderId="0" xfId="0" applyFont="1" applyFill="1"/>
    <xf numFmtId="0" fontId="13" fillId="14" borderId="0" xfId="0" applyFont="1" applyFill="1"/>
    <xf numFmtId="0" fontId="13" fillId="15" borderId="0" xfId="0" applyFont="1" applyFill="1" applyAlignment="1">
      <alignment horizontal="left" vertical="center"/>
    </xf>
    <xf numFmtId="0" fontId="5" fillId="14" borderId="0" xfId="0" applyFont="1" applyFill="1"/>
    <xf numFmtId="0" fontId="24" fillId="16" borderId="0" xfId="0" applyFont="1" applyFill="1"/>
    <xf numFmtId="0" fontId="0" fillId="14" borderId="0" xfId="0" applyFill="1"/>
    <xf numFmtId="0" fontId="6" fillId="15" borderId="0" xfId="0" applyFont="1" applyFill="1"/>
    <xf numFmtId="164" fontId="7" fillId="15" borderId="0" xfId="0" applyNumberFormat="1" applyFont="1" applyFill="1" applyAlignment="1">
      <alignment horizontal="left" vertical="center"/>
    </xf>
    <xf numFmtId="0" fontId="6" fillId="14" borderId="0" xfId="0" applyFont="1" applyFill="1"/>
    <xf numFmtId="176" fontId="41" fillId="0" borderId="0" xfId="7" applyAlignment="1">
      <alignment horizontal="right" vertical="center"/>
    </xf>
    <xf numFmtId="0" fontId="3" fillId="5" borderId="3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169" fontId="18" fillId="0" borderId="0" xfId="0" applyNumberFormat="1" applyFont="1"/>
    <xf numFmtId="173" fontId="30" fillId="4" borderId="2" xfId="2" applyNumberFormat="1" applyFont="1" applyFill="1" applyBorder="1" applyAlignment="1">
      <alignment horizontal="right"/>
    </xf>
    <xf numFmtId="167" fontId="17" fillId="4" borderId="42" xfId="0" applyNumberFormat="1" applyFont="1" applyFill="1" applyBorder="1" applyAlignment="1">
      <alignment horizontal="right"/>
    </xf>
    <xf numFmtId="176" fontId="41" fillId="14" borderId="0" xfId="7" applyFill="1">
      <alignment horizontal="center" vertical="center"/>
    </xf>
    <xf numFmtId="0" fontId="43" fillId="15" borderId="0" xfId="0" applyFont="1" applyFill="1"/>
    <xf numFmtId="0" fontId="44" fillId="0" borderId="0" xfId="0" applyFont="1"/>
    <xf numFmtId="0" fontId="15" fillId="2" borderId="0" xfId="0" applyFont="1" applyFill="1" applyAlignment="1">
      <alignment horizontal="left" vertical="center"/>
    </xf>
    <xf numFmtId="0" fontId="42" fillId="0" borderId="0" xfId="0" applyFont="1" applyAlignment="1">
      <alignment horizontal="left"/>
    </xf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left" vertical="center" indent="1"/>
    </xf>
    <xf numFmtId="0" fontId="0" fillId="2" borderId="0" xfId="0" applyFill="1"/>
    <xf numFmtId="0" fontId="26" fillId="2" borderId="0" xfId="0" applyFont="1" applyFill="1"/>
    <xf numFmtId="0" fontId="6" fillId="14" borderId="0" xfId="0" applyFont="1" applyFill="1" applyAlignment="1">
      <alignment horizontal="left"/>
    </xf>
    <xf numFmtId="0" fontId="48" fillId="15" borderId="0" xfId="0" applyFont="1" applyFill="1"/>
    <xf numFmtId="0" fontId="48" fillId="16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/>
    <xf numFmtId="0" fontId="50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 indent="1"/>
    </xf>
    <xf numFmtId="0" fontId="24" fillId="17" borderId="0" xfId="0" applyFont="1" applyFill="1" applyAlignment="1">
      <alignment vertical="center"/>
    </xf>
    <xf numFmtId="0" fontId="54" fillId="17" borderId="0" xfId="0" applyFont="1" applyFill="1" applyAlignment="1">
      <alignment vertical="center"/>
    </xf>
    <xf numFmtId="0" fontId="4" fillId="12" borderId="0" xfId="9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5" fillId="18" borderId="0" xfId="0" applyFont="1" applyFill="1" applyAlignment="1">
      <alignment vertical="center"/>
    </xf>
    <xf numFmtId="0" fontId="55" fillId="19" borderId="0" xfId="0" applyFont="1" applyFill="1" applyAlignment="1">
      <alignment vertical="center"/>
    </xf>
    <xf numFmtId="0" fontId="56" fillId="20" borderId="0" xfId="0" applyFont="1" applyFill="1"/>
    <xf numFmtId="0" fontId="5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3" fillId="0" borderId="0" xfId="0" applyFont="1"/>
    <xf numFmtId="0" fontId="27" fillId="0" borderId="0" xfId="9" applyFont="1"/>
    <xf numFmtId="0" fontId="4" fillId="0" borderId="0" xfId="9" applyFont="1"/>
    <xf numFmtId="0" fontId="1" fillId="0" borderId="0" xfId="9"/>
    <xf numFmtId="0" fontId="24" fillId="17" borderId="0" xfId="0" applyFont="1" applyFill="1" applyAlignment="1">
      <alignment horizontal="left" vertical="center"/>
    </xf>
    <xf numFmtId="0" fontId="54" fillId="17" borderId="0" xfId="0" applyFont="1" applyFill="1" applyAlignment="1">
      <alignment horizontal="left" vertical="center"/>
    </xf>
    <xf numFmtId="49" fontId="18" fillId="4" borderId="43" xfId="9" applyNumberFormat="1" applyFont="1" applyFill="1" applyBorder="1"/>
    <xf numFmtId="49" fontId="18" fillId="4" borderId="44" xfId="9" applyNumberFormat="1" applyFont="1" applyFill="1" applyBorder="1"/>
    <xf numFmtId="49" fontId="18" fillId="4" borderId="45" xfId="9" applyNumberFormat="1" applyFont="1" applyFill="1" applyBorder="1"/>
    <xf numFmtId="0" fontId="17" fillId="0" borderId="0" xfId="9" applyFont="1"/>
    <xf numFmtId="0" fontId="23" fillId="0" borderId="0" xfId="9" applyFont="1"/>
    <xf numFmtId="0" fontId="22" fillId="0" borderId="0" xfId="9" applyFont="1"/>
    <xf numFmtId="0" fontId="4" fillId="13" borderId="31" xfId="9" applyFont="1" applyFill="1" applyBorder="1"/>
    <xf numFmtId="0" fontId="4" fillId="13" borderId="0" xfId="9" applyFont="1" applyFill="1"/>
    <xf numFmtId="0" fontId="1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8" fillId="0" borderId="0" xfId="6" applyFont="1"/>
    <xf numFmtId="0" fontId="4" fillId="5" borderId="0" xfId="0" applyFont="1" applyFill="1"/>
    <xf numFmtId="170" fontId="18" fillId="4" borderId="2" xfId="4" applyNumberFormat="1" applyFont="1" applyFill="1" applyBorder="1" applyAlignment="1">
      <alignment horizontal="right"/>
    </xf>
    <xf numFmtId="0" fontId="18" fillId="2" borderId="0" xfId="1" applyFont="1" applyFill="1"/>
    <xf numFmtId="0" fontId="18" fillId="21" borderId="0" xfId="1" applyFont="1" applyFill="1"/>
    <xf numFmtId="0" fontId="18" fillId="22" borderId="0" xfId="1" applyFont="1" applyFill="1"/>
    <xf numFmtId="170" fontId="23" fillId="0" borderId="0" xfId="4" applyNumberFormat="1" applyFont="1" applyAlignment="1">
      <alignment horizontal="right"/>
    </xf>
    <xf numFmtId="170" fontId="23" fillId="0" borderId="46" xfId="4" applyNumberFormat="1" applyFont="1" applyBorder="1" applyAlignment="1">
      <alignment horizontal="right"/>
    </xf>
    <xf numFmtId="170" fontId="23" fillId="0" borderId="47" xfId="4" applyNumberFormat="1" applyFont="1" applyBorder="1" applyAlignment="1">
      <alignment horizontal="right"/>
    </xf>
    <xf numFmtId="170" fontId="23" fillId="0" borderId="48" xfId="4" applyNumberFormat="1" applyFont="1" applyBorder="1" applyAlignment="1">
      <alignment horizontal="right"/>
    </xf>
    <xf numFmtId="10" fontId="18" fillId="4" borderId="2" xfId="5" applyNumberFormat="1" applyFont="1" applyFill="1" applyBorder="1" applyAlignment="1">
      <alignment horizontal="right"/>
    </xf>
    <xf numFmtId="10" fontId="23" fillId="0" borderId="0" xfId="5" applyNumberFormat="1" applyFont="1" applyAlignment="1">
      <alignment horizontal="right"/>
    </xf>
    <xf numFmtId="170" fontId="18" fillId="0" borderId="0" xfId="4" applyNumberFormat="1" applyFont="1" applyAlignment="1">
      <alignment horizontal="right"/>
    </xf>
    <xf numFmtId="169" fontId="23" fillId="0" borderId="0" xfId="0" applyNumberFormat="1" applyFont="1" applyAlignment="1">
      <alignment horizontal="right"/>
    </xf>
    <xf numFmtId="170" fontId="23" fillId="5" borderId="0" xfId="4" applyNumberFormat="1" applyFont="1" applyFill="1" applyAlignment="1">
      <alignment horizontal="right"/>
    </xf>
    <xf numFmtId="0" fontId="58" fillId="0" borderId="0" xfId="0" applyFont="1" applyAlignment="1">
      <alignment horizontal="left" indent="1"/>
    </xf>
    <xf numFmtId="169" fontId="13" fillId="14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59" fillId="5" borderId="52" xfId="0" applyFont="1" applyFill="1" applyBorder="1" applyAlignment="1">
      <alignment horizontal="center" vertical="center" wrapText="1"/>
    </xf>
    <xf numFmtId="0" fontId="60" fillId="5" borderId="52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5" fontId="23" fillId="0" borderId="0" xfId="2" applyNumberFormat="1" applyFont="1"/>
    <xf numFmtId="0" fontId="59" fillId="5" borderId="23" xfId="0" applyFont="1" applyFill="1" applyBorder="1" applyAlignment="1">
      <alignment horizontal="center" vertical="center" wrapText="1"/>
    </xf>
    <xf numFmtId="0" fontId="59" fillId="5" borderId="53" xfId="0" applyFont="1" applyFill="1" applyBorder="1" applyAlignment="1">
      <alignment horizontal="center" vertical="center" wrapText="1"/>
    </xf>
    <xf numFmtId="0" fontId="59" fillId="5" borderId="37" xfId="0" applyFont="1" applyFill="1" applyBorder="1" applyAlignment="1">
      <alignment horizontal="center" vertical="center" wrapText="1"/>
    </xf>
    <xf numFmtId="168" fontId="22" fillId="4" borderId="2" xfId="2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170" fontId="23" fillId="23" borderId="0" xfId="0" applyNumberFormat="1" applyFont="1" applyFill="1" applyAlignment="1">
      <alignment horizontal="right"/>
    </xf>
    <xf numFmtId="170" fontId="32" fillId="5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170" fontId="17" fillId="4" borderId="2" xfId="4" applyNumberFormat="1" applyFont="1" applyFill="1" applyBorder="1" applyAlignment="1">
      <alignment horizontal="right"/>
    </xf>
    <xf numFmtId="173" fontId="17" fillId="4" borderId="42" xfId="2" applyNumberFormat="1" applyFont="1" applyFill="1" applyBorder="1" applyAlignment="1">
      <alignment horizontal="right"/>
    </xf>
    <xf numFmtId="172" fontId="18" fillId="0" borderId="0" xfId="4" applyNumberFormat="1" applyFont="1" applyAlignment="1">
      <alignment horizontal="right"/>
    </xf>
    <xf numFmtId="8" fontId="4" fillId="0" borderId="0" xfId="0" applyNumberFormat="1" applyFont="1"/>
    <xf numFmtId="165" fontId="2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70" fontId="17" fillId="0" borderId="0" xfId="0" applyNumberFormat="1" applyFont="1" applyAlignment="1">
      <alignment horizontal="right"/>
    </xf>
    <xf numFmtId="177" fontId="18" fillId="0" borderId="0" xfId="0" applyNumberFormat="1" applyFont="1"/>
    <xf numFmtId="170" fontId="17" fillId="0" borderId="0" xfId="0" applyNumberFormat="1" applyFont="1" applyAlignment="1"/>
    <xf numFmtId="170" fontId="23" fillId="0" borderId="0" xfId="0" applyNumberFormat="1" applyFont="1" applyFill="1" applyAlignment="1">
      <alignment horizontal="right"/>
    </xf>
    <xf numFmtId="169" fontId="15" fillId="0" borderId="0" xfId="0" applyNumberFormat="1" applyFont="1" applyFill="1"/>
    <xf numFmtId="0" fontId="17" fillId="0" borderId="0" xfId="9" applyFont="1" applyFill="1"/>
    <xf numFmtId="10" fontId="23" fillId="0" borderId="0" xfId="5" applyNumberFormat="1" applyFont="1" applyFill="1" applyAlignment="1">
      <alignment horizontal="right"/>
    </xf>
    <xf numFmtId="0" fontId="40" fillId="14" borderId="0" xfId="0" applyFont="1" applyFill="1"/>
    <xf numFmtId="10" fontId="22" fillId="4" borderId="2" xfId="5" applyNumberFormat="1" applyFont="1" applyFill="1" applyBorder="1" applyAlignment="1">
      <alignment horizontal="right"/>
    </xf>
    <xf numFmtId="170" fontId="22" fillId="4" borderId="2" xfId="4" applyNumberFormat="1" applyFont="1" applyFill="1" applyBorder="1" applyAlignment="1">
      <alignment horizontal="right"/>
    </xf>
    <xf numFmtId="0" fontId="27" fillId="0" borderId="0" xfId="6" applyFont="1" applyAlignment="1">
      <alignment horizontal="left" vertical="top" wrapText="1"/>
    </xf>
    <xf numFmtId="0" fontId="59" fillId="5" borderId="49" xfId="0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9" fillId="5" borderId="17" xfId="0" applyFont="1" applyFill="1" applyBorder="1" applyAlignment="1">
      <alignment horizontal="center" vertical="center" wrapText="1"/>
    </xf>
    <xf numFmtId="0" fontId="59" fillId="5" borderId="20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14" borderId="38" xfId="0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8" fillId="14" borderId="7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28" fillId="14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70" fontId="18" fillId="4" borderId="43" xfId="0" applyNumberFormat="1" applyFont="1" applyFill="1" applyBorder="1" applyAlignment="1">
      <alignment horizontal="center"/>
    </xf>
    <xf numFmtId="170" fontId="18" fillId="4" borderId="44" xfId="0" applyNumberFormat="1" applyFont="1" applyFill="1" applyBorder="1" applyAlignment="1">
      <alignment horizontal="center"/>
    </xf>
    <xf numFmtId="170" fontId="18" fillId="4" borderId="45" xfId="0" applyNumberFormat="1" applyFont="1" applyFill="1" applyBorder="1" applyAlignment="1">
      <alignment horizontal="center"/>
    </xf>
  </cellXfs>
  <cellStyles count="12">
    <cellStyle name="Check RedRedGreen" xfId="7" xr:uid="{00000000-0005-0000-0000-000000000000}"/>
    <cellStyle name="Comma" xfId="4" builtinId="3"/>
    <cellStyle name="Comma 2" xfId="2" xr:uid="{00000000-0005-0000-0000-000002000000}"/>
    <cellStyle name="Comma 2 7" xfId="8" xr:uid="{00000000-0005-0000-0000-000003000000}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Normal 2" xfId="6" xr:uid="{00000000-0005-0000-0000-000008000000}"/>
    <cellStyle name="Normal 2 12" xfId="9" xr:uid="{00000000-0005-0000-0000-000009000000}"/>
    <cellStyle name="Percent" xfId="5" builtinId="5"/>
    <cellStyle name="Percent 2" xfId="3" xr:uid="{00000000-0005-0000-0000-00000B000000}"/>
  </cellStyles>
  <dxfs count="326">
    <dxf>
      <font>
        <color rgb="FFC00000"/>
      </font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rgb="FFC00000"/>
      </font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00FF"/>
      <color rgb="FF4F81BD"/>
      <color rgb="FF44546A"/>
      <color rgb="FFFFFFCC"/>
      <color rgb="FFFFFF99"/>
      <color rgb="FFC0C0C0"/>
      <color rgb="FF1F4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Compliance!$E$17</c:f>
          <c:strCache>
            <c:ptCount val="1"/>
            <c:pt idx="0">
              <c:v> Costs and Revenue by Bundle (A$m, 2022)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9569832216901"/>
          <c:y val="0.21548001198042999"/>
          <c:w val="0.82832436895864903"/>
          <c:h val="0.57130785725717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Compliance!$G$40</c:f>
              <c:strCache>
                <c:ptCount val="1"/>
                <c:pt idx="0">
                  <c:v> Revenue (A$M) 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Compliance!$G$43:$G$49</c:f>
              <c:numCache>
                <c:formatCode>_(* #,##0.0_);_(* \(#,##0.0\);_(* "-"??_);_(@_)</c:formatCode>
                <c:ptCount val="7"/>
                <c:pt idx="0">
                  <c:v>246.49644396762881</c:v>
                </c:pt>
                <c:pt idx="1">
                  <c:v>14.573028539520418</c:v>
                </c:pt>
                <c:pt idx="2">
                  <c:v>28.276632880097555</c:v>
                </c:pt>
                <c:pt idx="3">
                  <c:v>32.848573194499572</c:v>
                </c:pt>
                <c:pt idx="4">
                  <c:v>15.887139588211031</c:v>
                </c:pt>
                <c:pt idx="5">
                  <c:v>37.536040902337405</c:v>
                </c:pt>
                <c:pt idx="6">
                  <c:v>28.903556676359788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30-411E-8CDE-EDED7368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771009200"/>
        <c:axId val="-1771004912"/>
      </c:barChart>
      <c:lineChart>
        <c:grouping val="standard"/>
        <c:varyColors val="0"/>
        <c:ser>
          <c:idx val="1"/>
          <c:order val="1"/>
          <c:tx>
            <c:strRef>
              <c:f>Compliance!$H$40</c:f>
              <c:strCache>
                <c:ptCount val="1"/>
                <c:pt idx="0">
                  <c:v> Stand Alone Costs (A$M)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Compliance!$H$43:$H$49</c:f>
              <c:numCache>
                <c:formatCode>_(* #,##0.0_);_(* \(#,##0.0\);_(* "-"??_);_(@_)</c:formatCode>
                <c:ptCount val="7"/>
                <c:pt idx="0">
                  <c:v>402.6479150268226</c:v>
                </c:pt>
                <c:pt idx="1">
                  <c:v>402.6479150268226</c:v>
                </c:pt>
                <c:pt idx="2">
                  <c:v>402.6479150268226</c:v>
                </c:pt>
                <c:pt idx="3">
                  <c:v>402.6479150268226</c:v>
                </c:pt>
                <c:pt idx="4">
                  <c:v>402.6479150268226</c:v>
                </c:pt>
                <c:pt idx="5">
                  <c:v>439.68800151951052</c:v>
                </c:pt>
                <c:pt idx="6">
                  <c:v>388.4213984893471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0-411E-8CDE-EDED7368C7B9}"/>
            </c:ext>
          </c:extLst>
        </c:ser>
        <c:ser>
          <c:idx val="2"/>
          <c:order val="2"/>
          <c:tx>
            <c:strRef>
              <c:f>Compliance!$I$40</c:f>
              <c:strCache>
                <c:ptCount val="1"/>
                <c:pt idx="0">
                  <c:v> Avoidable Costs (A$M)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Compliance!$I$43:$I$49</c:f>
              <c:numCache>
                <c:formatCode>_(* #,##0.0_);_(* \(#,##0.0\);_(* "-"??_);_(@_)</c:formatCode>
                <c:ptCount val="7"/>
                <c:pt idx="0">
                  <c:v>69.101445302156876</c:v>
                </c:pt>
                <c:pt idx="1">
                  <c:v>4.0697074341764052</c:v>
                </c:pt>
                <c:pt idx="2">
                  <c:v>8.4364581649457673</c:v>
                </c:pt>
                <c:pt idx="3">
                  <c:v>5.1340812106939957</c:v>
                </c:pt>
                <c:pt idx="4">
                  <c:v>5.9420154720213656</c:v>
                </c:pt>
                <c:pt idx="5">
                  <c:v>13.357665758561597</c:v>
                </c:pt>
                <c:pt idx="6">
                  <c:v>7.5737781987681059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239-8779-1B8C893F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009200"/>
        <c:axId val="-1771004912"/>
      </c:lineChart>
      <c:catAx>
        <c:axId val="-17710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4912"/>
        <c:crosses val="autoZero"/>
        <c:auto val="1"/>
        <c:lblAlgn val="ctr"/>
        <c:lblOffset val="100"/>
        <c:noMultiLvlLbl val="0"/>
      </c:catAx>
      <c:valAx>
        <c:axId val="-17710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92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Allocators!A1"/><Relationship Id="rId13" Type="http://schemas.openxmlformats.org/officeDocument/2006/relationships/hyperlink" Target="#'Regulatory Model'!A1"/><Relationship Id="rId3" Type="http://schemas.openxmlformats.org/officeDocument/2006/relationships/hyperlink" Target="#Schematic!A1"/><Relationship Id="rId7" Type="http://schemas.openxmlformats.org/officeDocument/2006/relationships/hyperlink" Target="#'Capital Base'!A1"/><Relationship Id="rId12" Type="http://schemas.openxmlformats.org/officeDocument/2006/relationships/hyperlink" Target="#'Cost Allocation Model'!A1"/><Relationship Id="rId2" Type="http://schemas.openxmlformats.org/officeDocument/2006/relationships/hyperlink" Target="#Contents!A1"/><Relationship Id="rId1" Type="http://schemas.openxmlformats.org/officeDocument/2006/relationships/hyperlink" Target="#Cover!A1"/><Relationship Id="rId6" Type="http://schemas.openxmlformats.org/officeDocument/2006/relationships/hyperlink" Target="#Assumptions!A1"/><Relationship Id="rId11" Type="http://schemas.openxmlformats.org/officeDocument/2006/relationships/hyperlink" Target="#'Stand Alone Costs'!A1"/><Relationship Id="rId5" Type="http://schemas.openxmlformats.org/officeDocument/2006/relationships/hyperlink" Target="#Compliance!A1"/><Relationship Id="rId10" Type="http://schemas.openxmlformats.org/officeDocument/2006/relationships/hyperlink" Target="#Mapping!A1"/><Relationship Id="rId4" Type="http://schemas.openxmlformats.org/officeDocument/2006/relationships/hyperlink" Target="#Checks!A1"/><Relationship Id="rId9" Type="http://schemas.openxmlformats.org/officeDocument/2006/relationships/hyperlink" Target="#'Avoidable Costs'!A1"/><Relationship Id="rId14" Type="http://schemas.openxmlformats.org/officeDocument/2006/relationships/hyperlink" Target="#Revenu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74575</xdr:rowOff>
    </xdr:from>
    <xdr:to>
      <xdr:col>9</xdr:col>
      <xdr:colOff>590061</xdr:colOff>
      <xdr:row>3</xdr:row>
      <xdr:rowOff>9311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4013" y="74575"/>
          <a:ext cx="1552086" cy="64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693249</xdr:colOff>
      <xdr:row>3</xdr:row>
      <xdr:rowOff>45331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0" y="0"/>
          <a:ext cx="1545736" cy="64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991658</xdr:colOff>
      <xdr:row>16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514350" y="2381250"/>
          <a:ext cx="991658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Cover</a:t>
          </a:r>
        </a:p>
      </xdr:txBody>
    </xdr:sp>
    <xdr:clientData/>
  </xdr:twoCellAnchor>
  <xdr:twoCellAnchor>
    <xdr:from>
      <xdr:col>0</xdr:col>
      <xdr:colOff>515938</xdr:colOff>
      <xdr:row>16</xdr:row>
      <xdr:rowOff>169333</xdr:rowOff>
    </xdr:from>
    <xdr:to>
      <xdr:col>1</xdr:col>
      <xdr:colOff>994833</xdr:colOff>
      <xdr:row>19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515938" y="2893483"/>
          <a:ext cx="998007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Contents</a:t>
          </a:r>
        </a:p>
      </xdr:txBody>
    </xdr:sp>
    <xdr:clientData/>
  </xdr:twoCellAnchor>
  <xdr:twoCellAnchor>
    <xdr:from>
      <xdr:col>1</xdr:col>
      <xdr:colOff>0</xdr:colOff>
      <xdr:row>19</xdr:row>
      <xdr:rowOff>169333</xdr:rowOff>
    </xdr:from>
    <xdr:to>
      <xdr:col>1</xdr:col>
      <xdr:colOff>992716</xdr:colOff>
      <xdr:row>22</xdr:row>
      <xdr:rowOff>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514350" y="3407833"/>
          <a:ext cx="992716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Schematic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1015471</xdr:colOff>
      <xdr:row>25</xdr:row>
      <xdr:rowOff>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519113" y="4000500"/>
          <a:ext cx="1015471" cy="33337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Checks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992716</xdr:colOff>
      <xdr:row>12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514350" y="1695450"/>
          <a:ext cx="992716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System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2314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Inputs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133350</xdr:colOff>
      <xdr:row>12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H="1">
          <a:off x="4795838" y="1833563"/>
          <a:ext cx="3600450" cy="33337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Calculations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7267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Outputs</a:t>
          </a:r>
        </a:p>
      </xdr:txBody>
    </xdr:sp>
    <xdr:clientData/>
  </xdr:twoCellAnchor>
  <xdr:twoCellAnchor>
    <xdr:from>
      <xdr:col>18</xdr:col>
      <xdr:colOff>8819</xdr:colOff>
      <xdr:row>19</xdr:row>
      <xdr:rowOff>79375</xdr:rowOff>
    </xdr:from>
    <xdr:to>
      <xdr:col>21</xdr:col>
      <xdr:colOff>8819</xdr:colOff>
      <xdr:row>21</xdr:row>
      <xdr:rowOff>79374</xdr:rowOff>
    </xdr:to>
    <xdr:sp macro="" textlink="">
      <xdr:nvSpPr>
        <xdr:cNvPr id="18" name="Rectangl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flipH="1">
          <a:off x="9787819" y="3455458"/>
          <a:ext cx="1492250" cy="338666"/>
        </a:xfrm>
        <a:prstGeom prst="rect">
          <a:avLst/>
        </a:prstGeom>
        <a:solidFill>
          <a:srgbClr val="92D05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Compliance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32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952625" y="1695450"/>
          <a:ext cx="0" cy="3771900"/>
        </a:xfrm>
        <a:prstGeom prst="line">
          <a:avLst/>
        </a:prstGeom>
        <a:ln w="285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358422</xdr:colOff>
      <xdr:row>14</xdr:row>
      <xdr:rowOff>0</xdr:rowOff>
    </xdr:from>
    <xdr:to>
      <xdr:col>5</xdr:col>
      <xdr:colOff>485422</xdr:colOff>
      <xdr:row>16</xdr:row>
      <xdr:rowOff>0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 flipH="1">
          <a:off x="2315810" y="2500313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Assumptions</a:t>
          </a:r>
        </a:p>
      </xdr:txBody>
    </xdr:sp>
    <xdr:clientData/>
  </xdr:twoCellAnchor>
  <xdr:twoCellAnchor>
    <xdr:from>
      <xdr:col>6</xdr:col>
      <xdr:colOff>0</xdr:colOff>
      <xdr:row>14</xdr:row>
      <xdr:rowOff>166951</xdr:rowOff>
    </xdr:from>
    <xdr:to>
      <xdr:col>8</xdr:col>
      <xdr:colOff>0</xdr:colOff>
      <xdr:row>18</xdr:row>
      <xdr:rowOff>0</xdr:rowOff>
    </xdr:to>
    <xdr:cxnSp macro="">
      <xdr:nvCxnSpPr>
        <xdr:cNvPr id="37" name="Connector: Elbow 2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stCxn id="41" idx="1"/>
          <a:endCxn id="45" idx="3"/>
        </xdr:cNvCxnSpPr>
      </xdr:nvCxnSpPr>
      <xdr:spPr>
        <a:xfrm flipV="1">
          <a:off x="3810000" y="2696368"/>
          <a:ext cx="994833" cy="510382"/>
        </a:xfrm>
        <a:prstGeom prst="bentConnector3">
          <a:avLst>
            <a:gd name="adj1" fmla="val 50000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164571</xdr:rowOff>
    </xdr:from>
    <xdr:to>
      <xdr:col>11</xdr:col>
      <xdr:colOff>0</xdr:colOff>
      <xdr:row>19</xdr:row>
      <xdr:rowOff>32279</xdr:rowOff>
    </xdr:to>
    <xdr:sp macro="" textlink="">
      <xdr:nvSpPr>
        <xdr:cNvPr id="59" name="Rectangle 5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 flipH="1">
          <a:off x="4804833" y="3032654"/>
          <a:ext cx="1492250" cy="37570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Capital Base</a:t>
          </a:r>
        </a:p>
      </xdr:txBody>
    </xdr:sp>
    <xdr:clientData/>
  </xdr:twoCellAnchor>
  <xdr:twoCellAnchor>
    <xdr:from>
      <xdr:col>3</xdr:col>
      <xdr:colOff>6350</xdr:colOff>
      <xdr:row>17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 flipH="1">
          <a:off x="2325688" y="3000375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Allocators</a:t>
          </a:r>
        </a:p>
      </xdr:txBody>
    </xdr:sp>
    <xdr:clientData/>
  </xdr:twoCellAnchor>
  <xdr:twoCellAnchor>
    <xdr:from>
      <xdr:col>12</xdr:col>
      <xdr:colOff>153459</xdr:colOff>
      <xdr:row>25</xdr:row>
      <xdr:rowOff>49386</xdr:rowOff>
    </xdr:from>
    <xdr:to>
      <xdr:col>15</xdr:col>
      <xdr:colOff>153459</xdr:colOff>
      <xdr:row>27</xdr:row>
      <xdr:rowOff>49386</xdr:rowOff>
    </xdr:to>
    <xdr:sp macro="" textlink="">
      <xdr:nvSpPr>
        <xdr:cNvPr id="44" name="Rectangle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 flipH="1">
          <a:off x="6947959" y="4441469"/>
          <a:ext cx="1492250" cy="338667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Avoidable Costs</a:t>
          </a:r>
        </a:p>
      </xdr:txBody>
    </xdr:sp>
    <xdr:clientData/>
  </xdr:twoCellAnchor>
  <xdr:twoCellAnchor>
    <xdr:from>
      <xdr:col>8</xdr:col>
      <xdr:colOff>0</xdr:colOff>
      <xdr:row>13</xdr:row>
      <xdr:rowOff>169331</xdr:rowOff>
    </xdr:from>
    <xdr:to>
      <xdr:col>11</xdr:col>
      <xdr:colOff>0</xdr:colOff>
      <xdr:row>16</xdr:row>
      <xdr:rowOff>0</xdr:rowOff>
    </xdr:to>
    <xdr:sp macro="" textlink="">
      <xdr:nvSpPr>
        <xdr:cNvPr id="45" name="Rectangle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flipH="1">
          <a:off x="4804833" y="2529414"/>
          <a:ext cx="1492250" cy="338669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Mapping</a:t>
          </a:r>
        </a:p>
      </xdr:txBody>
    </xdr:sp>
    <xdr:clientData/>
  </xdr:twoCellAnchor>
  <xdr:twoCellAnchor>
    <xdr:from>
      <xdr:col>12</xdr:col>
      <xdr:colOff>153459</xdr:colOff>
      <xdr:row>22</xdr:row>
      <xdr:rowOff>42334</xdr:rowOff>
    </xdr:from>
    <xdr:to>
      <xdr:col>15</xdr:col>
      <xdr:colOff>153459</xdr:colOff>
      <xdr:row>24</xdr:row>
      <xdr:rowOff>69322</xdr:rowOff>
    </xdr:to>
    <xdr:sp macro="" textlink="">
      <xdr:nvSpPr>
        <xdr:cNvPr id="46" name="Rectangle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 flipH="1">
          <a:off x="6947959" y="3926417"/>
          <a:ext cx="1492250" cy="365655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Standalone</a:t>
          </a:r>
          <a:r>
            <a:rPr lang="en-AU" sz="1100" baseline="0">
              <a:solidFill>
                <a:schemeClr val="bg1"/>
              </a:solidFill>
            </a:rPr>
            <a:t> Costs</a:t>
          </a:r>
          <a:endParaRPr lang="en-AU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6350</xdr:colOff>
      <xdr:row>20</xdr:row>
      <xdr:rowOff>9170</xdr:rowOff>
    </xdr:from>
    <xdr:to>
      <xdr:col>6</xdr:col>
      <xdr:colOff>6350</xdr:colOff>
      <xdr:row>22</xdr:row>
      <xdr:rowOff>9171</xdr:rowOff>
    </xdr:to>
    <xdr:sp macro="" textlink="">
      <xdr:nvSpPr>
        <xdr:cNvPr id="49" name="Rectangle 4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 flipH="1">
          <a:off x="2324100" y="3554587"/>
          <a:ext cx="1492250" cy="338667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Cost Allocation Model</a:t>
          </a:r>
        </a:p>
      </xdr:txBody>
    </xdr:sp>
    <xdr:clientData/>
  </xdr:twoCellAnchor>
  <xdr:twoCellAnchor>
    <xdr:from>
      <xdr:col>2</xdr:col>
      <xdr:colOff>358422</xdr:colOff>
      <xdr:row>23</xdr:row>
      <xdr:rowOff>5293</xdr:rowOff>
    </xdr:from>
    <xdr:to>
      <xdr:col>5</xdr:col>
      <xdr:colOff>489656</xdr:colOff>
      <xdr:row>25</xdr:row>
      <xdr:rowOff>5293</xdr:rowOff>
    </xdr:to>
    <xdr:sp macro="" textlink="">
      <xdr:nvSpPr>
        <xdr:cNvPr id="50" name="Rectangle 4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flipH="1">
          <a:off x="2316339" y="4058710"/>
          <a:ext cx="1485900" cy="338666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Regulatory Model</a:t>
          </a:r>
        </a:p>
      </xdr:txBody>
    </xdr:sp>
    <xdr:clientData/>
  </xdr:twoCellAnchor>
  <xdr:twoCellAnchor>
    <xdr:from>
      <xdr:col>5</xdr:col>
      <xdr:colOff>489656</xdr:colOff>
      <xdr:row>19</xdr:row>
      <xdr:rowOff>32279</xdr:rowOff>
    </xdr:from>
    <xdr:to>
      <xdr:col>9</xdr:col>
      <xdr:colOff>248708</xdr:colOff>
      <xdr:row>24</xdr:row>
      <xdr:rowOff>5293</xdr:rowOff>
    </xdr:to>
    <xdr:cxnSp macro="">
      <xdr:nvCxnSpPr>
        <xdr:cNvPr id="55" name="Connector: Elbow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stCxn id="50" idx="1"/>
          <a:endCxn id="59" idx="2"/>
        </xdr:cNvCxnSpPr>
      </xdr:nvCxnSpPr>
      <xdr:spPr>
        <a:xfrm flipV="1">
          <a:off x="3802239" y="3408362"/>
          <a:ext cx="1748719" cy="819681"/>
        </a:xfrm>
        <a:prstGeom prst="bentConnector2">
          <a:avLst/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158751</xdr:colOff>
      <xdr:row>20</xdr:row>
      <xdr:rowOff>79374</xdr:rowOff>
    </xdr:from>
    <xdr:to>
      <xdr:col>18</xdr:col>
      <xdr:colOff>8819</xdr:colOff>
      <xdr:row>29</xdr:row>
      <xdr:rowOff>70553</xdr:rowOff>
    </xdr:to>
    <xdr:cxnSp macro="">
      <xdr:nvCxnSpPr>
        <xdr:cNvPr id="78" name="Connector: Elbow 3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>
          <a:stCxn id="58" idx="1"/>
          <a:endCxn id="18" idx="3"/>
        </xdr:cNvCxnSpPr>
      </xdr:nvCxnSpPr>
      <xdr:spPr>
        <a:xfrm flipV="1">
          <a:off x="8445501" y="3624791"/>
          <a:ext cx="1342318" cy="1515179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158751</xdr:colOff>
      <xdr:row>28</xdr:row>
      <xdr:rowOff>70553</xdr:rowOff>
    </xdr:from>
    <xdr:to>
      <xdr:col>15</xdr:col>
      <xdr:colOff>158751</xdr:colOff>
      <xdr:row>30</xdr:row>
      <xdr:rowOff>70554</xdr:rowOff>
    </xdr:to>
    <xdr:sp macro="" textlink="">
      <xdr:nvSpPr>
        <xdr:cNvPr id="58" name="Rectangle 5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 flipH="1">
          <a:off x="6953251" y="4970636"/>
          <a:ext cx="1492250" cy="33866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Revenue</a:t>
          </a:r>
        </a:p>
      </xdr:txBody>
    </xdr: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23</xdr:row>
      <xdr:rowOff>55828</xdr:rowOff>
    </xdr:to>
    <xdr:cxnSp macro="">
      <xdr:nvCxnSpPr>
        <xdr:cNvPr id="68" name="Connector: Elbow 3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>
          <a:stCxn id="46" idx="1"/>
          <a:endCxn id="18" idx="3"/>
        </xdr:cNvCxnSpPr>
      </xdr:nvCxnSpPr>
      <xdr:spPr>
        <a:xfrm flipV="1">
          <a:off x="8440209" y="3624791"/>
          <a:ext cx="1347610" cy="484454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26</xdr:row>
      <xdr:rowOff>49386</xdr:rowOff>
    </xdr:to>
    <xdr:cxnSp macro="">
      <xdr:nvCxnSpPr>
        <xdr:cNvPr id="72" name="Connector: Elbow 3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>
          <a:stCxn id="44" idx="1"/>
          <a:endCxn id="18" idx="3"/>
        </xdr:cNvCxnSpPr>
      </xdr:nvCxnSpPr>
      <xdr:spPr>
        <a:xfrm flipV="1">
          <a:off x="8440209" y="3624791"/>
          <a:ext cx="1347610" cy="986012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244121</xdr:colOff>
      <xdr:row>25</xdr:row>
      <xdr:rowOff>5293</xdr:rowOff>
    </xdr:from>
    <xdr:to>
      <xdr:col>13</xdr:col>
      <xdr:colOff>407458</xdr:colOff>
      <xdr:row>30</xdr:row>
      <xdr:rowOff>70554</xdr:rowOff>
    </xdr:to>
    <xdr:cxnSp macro="">
      <xdr:nvCxnSpPr>
        <xdr:cNvPr id="79" name="Connector: Elbow 21">
          <a:extLst>
            <a:ext uri="{FF2B5EF4-FFF2-40B4-BE49-F238E27FC236}">
              <a16:creationId xmlns:a16="http://schemas.microsoft.com/office/drawing/2014/main" id="{D9562B23-A659-4419-AF25-36E789093808}"/>
            </a:ext>
          </a:extLst>
        </xdr:cNvPr>
        <xdr:cNvCxnSpPr>
          <a:stCxn id="50" idx="2"/>
          <a:endCxn id="58" idx="2"/>
        </xdr:cNvCxnSpPr>
      </xdr:nvCxnSpPr>
      <xdr:spPr>
        <a:xfrm rot="16200000" flipH="1">
          <a:off x="4923368" y="2533296"/>
          <a:ext cx="911928" cy="4640087"/>
        </a:xfrm>
        <a:prstGeom prst="bentConnector3">
          <a:avLst>
            <a:gd name="adj1" fmla="val 125068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23</xdr:row>
      <xdr:rowOff>55828</xdr:rowOff>
    </xdr:to>
    <xdr:cxnSp macro="">
      <xdr:nvCxnSpPr>
        <xdr:cNvPr id="81" name="Connector: Elbow 21">
          <a:extLst>
            <a:ext uri="{FF2B5EF4-FFF2-40B4-BE49-F238E27FC236}">
              <a16:creationId xmlns:a16="http://schemas.microsoft.com/office/drawing/2014/main" id="{D041DE37-BE4F-4E41-8EAD-39E2B2AE80DF}"/>
            </a:ext>
          </a:extLst>
        </xdr:cNvPr>
        <xdr:cNvCxnSpPr>
          <a:stCxn id="45" idx="1"/>
          <a:endCxn id="46" idx="3"/>
        </xdr:cNvCxnSpPr>
      </xdr:nvCxnSpPr>
      <xdr:spPr>
        <a:xfrm>
          <a:off x="6297083" y="2696368"/>
          <a:ext cx="650876" cy="1412877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26</xdr:row>
      <xdr:rowOff>49386</xdr:rowOff>
    </xdr:to>
    <xdr:cxnSp macro="">
      <xdr:nvCxnSpPr>
        <xdr:cNvPr id="84" name="Connector: Elbow 21">
          <a:extLst>
            <a:ext uri="{FF2B5EF4-FFF2-40B4-BE49-F238E27FC236}">
              <a16:creationId xmlns:a16="http://schemas.microsoft.com/office/drawing/2014/main" id="{A2AB2574-CCE9-4C81-B848-1F786C085DED}"/>
            </a:ext>
          </a:extLst>
        </xdr:cNvPr>
        <xdr:cNvCxnSpPr>
          <a:stCxn id="45" idx="1"/>
          <a:endCxn id="44" idx="3"/>
        </xdr:cNvCxnSpPr>
      </xdr:nvCxnSpPr>
      <xdr:spPr>
        <a:xfrm>
          <a:off x="6297083" y="2696368"/>
          <a:ext cx="650876" cy="1914435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158751</xdr:colOff>
      <xdr:row>29</xdr:row>
      <xdr:rowOff>70553</xdr:rowOff>
    </xdr:to>
    <xdr:cxnSp macro="">
      <xdr:nvCxnSpPr>
        <xdr:cNvPr id="87" name="Connector: Elbow 21">
          <a:extLst>
            <a:ext uri="{FF2B5EF4-FFF2-40B4-BE49-F238E27FC236}">
              <a16:creationId xmlns:a16="http://schemas.microsoft.com/office/drawing/2014/main" id="{45D51A85-AD00-4985-AF4F-72357A22C2AE}"/>
            </a:ext>
          </a:extLst>
        </xdr:cNvPr>
        <xdr:cNvCxnSpPr>
          <a:stCxn id="45" idx="1"/>
          <a:endCxn id="58" idx="3"/>
        </xdr:cNvCxnSpPr>
      </xdr:nvCxnSpPr>
      <xdr:spPr>
        <a:xfrm>
          <a:off x="6297083" y="2696368"/>
          <a:ext cx="656168" cy="2443602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13758</xdr:rowOff>
    </xdr:from>
    <xdr:to>
      <xdr:col>13</xdr:col>
      <xdr:colOff>402167</xdr:colOff>
      <xdr:row>22</xdr:row>
      <xdr:rowOff>42334</xdr:rowOff>
    </xdr:to>
    <xdr:cxnSp macro="">
      <xdr:nvCxnSpPr>
        <xdr:cNvPr id="93" name="Connector: Elbow 21">
          <a:extLst>
            <a:ext uri="{FF2B5EF4-FFF2-40B4-BE49-F238E27FC236}">
              <a16:creationId xmlns:a16="http://schemas.microsoft.com/office/drawing/2014/main" id="{BA2FA3E2-6796-4C08-932B-317D929DBFF5}"/>
            </a:ext>
          </a:extLst>
        </xdr:cNvPr>
        <xdr:cNvCxnSpPr>
          <a:stCxn id="59" idx="1"/>
          <a:endCxn id="46" idx="0"/>
        </xdr:cNvCxnSpPr>
      </xdr:nvCxnSpPr>
      <xdr:spPr>
        <a:xfrm>
          <a:off x="6297083" y="3220508"/>
          <a:ext cx="1397001" cy="705909"/>
        </a:xfrm>
        <a:prstGeom prst="bentConnector2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22</xdr:row>
      <xdr:rowOff>105834</xdr:rowOff>
    </xdr:to>
    <xdr:cxnSp macro="">
      <xdr:nvCxnSpPr>
        <xdr:cNvPr id="123" name="Connector: Elbow 21">
          <a:extLst>
            <a:ext uri="{FF2B5EF4-FFF2-40B4-BE49-F238E27FC236}">
              <a16:creationId xmlns:a16="http://schemas.microsoft.com/office/drawing/2014/main" id="{A68B4972-D2F7-4355-8521-1090D1D23DDF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265996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25</xdr:row>
      <xdr:rowOff>49386</xdr:rowOff>
    </xdr:to>
    <xdr:cxnSp macro="">
      <xdr:nvCxnSpPr>
        <xdr:cNvPr id="127" name="Connector: Elbow 21">
          <a:extLst>
            <a:ext uri="{FF2B5EF4-FFF2-40B4-BE49-F238E27FC236}">
              <a16:creationId xmlns:a16="http://schemas.microsoft.com/office/drawing/2014/main" id="{7DA8E1E7-D6E2-4DE8-9E37-D778CD8BEE46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717548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28</xdr:row>
      <xdr:rowOff>70553</xdr:rowOff>
    </xdr:to>
    <xdr:cxnSp macro="">
      <xdr:nvCxnSpPr>
        <xdr:cNvPr id="134" name="Connector: Elbow 21">
          <a:extLst>
            <a:ext uri="{FF2B5EF4-FFF2-40B4-BE49-F238E27FC236}">
              <a16:creationId xmlns:a16="http://schemas.microsoft.com/office/drawing/2014/main" id="{3113D926-3775-46B3-8842-34CEA914AD5E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1246715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1088359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0"/>
          <a:ext cx="1545736" cy="643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0"/>
          <a:ext cx="1545736" cy="6438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248748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739109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9488" y="0"/>
          <a:ext cx="1544148" cy="6390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169902</xdr:colOff>
      <xdr:row>3</xdr:row>
      <xdr:rowOff>77081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583" y="0"/>
          <a:ext cx="1545736" cy="64381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13</xdr:row>
      <xdr:rowOff>84667</xdr:rowOff>
    </xdr:from>
    <xdr:to>
      <xdr:col>8</xdr:col>
      <xdr:colOff>74083</xdr:colOff>
      <xdr:row>35</xdr:row>
      <xdr:rowOff>1940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%20&amp;%20Taxes\1.%20General\Controlling\Financial%20Controlling%20Tool\f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data/50%20Year%20Corporate%20Plan/4.%20Regulatory/2.%20NC%20depreciation%20reconciliation%20work/Draft%20Appendix%20B%20-%20Regulatory%20Model-%206%20April%202018,%204pm%20-%20NC%20COPY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D%20-%20PoM%20-%20Cost%20allocation%20model%20-%202021-22%20Tariff%20Rebalancing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"/>
      <sheetName val="Eingaben"/>
      <sheetName val="Bilanz Erfolg"/>
      <sheetName val="Graphdata2"/>
      <sheetName val="Graphdata"/>
      <sheetName val="Dialog1"/>
      <sheetName val="Dialog2"/>
      <sheetName val="ABLA"/>
      <sheetName val="Cockpit"/>
      <sheetName val="2Perioden"/>
      <sheetName val="3Perioden"/>
      <sheetName val="4Perioden"/>
      <sheetName val="5Perioden"/>
      <sheetName val="6Perioden"/>
      <sheetName val="Graphdata_CF"/>
      <sheetName val="Cash Flow"/>
      <sheetName val="Kennzahlen"/>
      <sheetName val="Kennz.Details"/>
      <sheetName val="zusammenfassung"/>
      <sheetName val="fct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ematic"/>
      <sheetName val="User_Notes"/>
      <sheetName val="Data_Log"/>
      <sheetName val="Input_A"/>
      <sheetName val="Main_C"/>
      <sheetName val="Revenue_C"/>
      <sheetName val="Capital_Base"/>
      <sheetName val="Depreciation_C"/>
      <sheetName val="Flags_C"/>
      <sheetName val="Check_C"/>
    </sheetNames>
    <sheetDataSet>
      <sheetData sheetId="0"/>
      <sheetData sheetId="1"/>
      <sheetData sheetId="2"/>
      <sheetData sheetId="3"/>
      <sheetData sheetId="4"/>
      <sheetData sheetId="5">
        <row r="17">
          <cell r="D17" t="str">
            <v>Appendix B: PoM Regulatory Model (Commercial in Confidence)</v>
          </cell>
        </row>
        <row r="93">
          <cell r="D93">
            <v>100</v>
          </cell>
        </row>
        <row r="94">
          <cell r="D94">
            <v>1</v>
          </cell>
        </row>
        <row r="96">
          <cell r="D96">
            <v>1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B8" t="str">
            <v>Error check breaches: 0. Active error alerts: 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ematic"/>
      <sheetName val="Assumptions"/>
      <sheetName val="Allocators"/>
      <sheetName val="Data"/>
      <sheetName val="Mapping"/>
      <sheetName val="Opex"/>
      <sheetName val="Capex"/>
      <sheetName val="Costs by Service"/>
      <sheetName val="Compliance"/>
      <sheetName val="Regulatory Model"/>
      <sheetName val="Checks"/>
    </sheetNames>
    <sheetDataSet>
      <sheetData sheetId="0"/>
      <sheetData sheetId="1"/>
      <sheetData sheetId="2"/>
      <sheetData sheetId="3"/>
      <sheetData sheetId="4"/>
      <sheetData sheetId="5">
        <row r="119">
          <cell r="G119">
            <v>81.320711000000003</v>
          </cell>
          <cell r="H119">
            <v>82.532756995342325</v>
          </cell>
          <cell r="I119">
            <v>84.407640644387527</v>
          </cell>
          <cell r="J119">
            <v>86.301462512109907</v>
          </cell>
          <cell r="K119">
            <v>87.646076038192817</v>
          </cell>
          <cell r="L119">
            <v>88.22454014004488</v>
          </cell>
        </row>
        <row r="120">
          <cell r="G120">
            <v>14.986413039999999</v>
          </cell>
          <cell r="H120">
            <v>15.290100000000001</v>
          </cell>
          <cell r="I120">
            <v>15.60782828</v>
          </cell>
          <cell r="J120">
            <v>15.856445359999999</v>
          </cell>
          <cell r="K120">
            <v>16.175159880000002</v>
          </cell>
          <cell r="L120">
            <v>15.992810820354</v>
          </cell>
        </row>
        <row r="122">
          <cell r="G122">
            <v>3.1473200000000003E-3</v>
          </cell>
          <cell r="H122">
            <v>1.4188699999999998E-3</v>
          </cell>
          <cell r="I122">
            <v>6.7990400000000001E-3</v>
          </cell>
          <cell r="J122">
            <v>0.56437682992000004</v>
          </cell>
          <cell r="K122">
            <v>0.52137659039999995</v>
          </cell>
          <cell r="L122">
            <v>0.57398874182400006</v>
          </cell>
        </row>
        <row r="123">
          <cell r="G123">
            <v>0.17148671000000001</v>
          </cell>
          <cell r="H123">
            <v>0.27470838000000009</v>
          </cell>
          <cell r="I123">
            <v>0.36660932999999996</v>
          </cell>
          <cell r="J123">
            <v>0.27565730999999999</v>
          </cell>
          <cell r="K123">
            <v>0.62803410000000004</v>
          </cell>
          <cell r="L123">
            <v>0.186595375742</v>
          </cell>
        </row>
        <row r="124">
          <cell r="G124">
            <v>1.4754836700000002</v>
          </cell>
          <cell r="H124">
            <v>1.6222693500000001</v>
          </cell>
          <cell r="I124">
            <v>1.64155951</v>
          </cell>
          <cell r="J124">
            <v>1.8949996</v>
          </cell>
          <cell r="K124">
            <v>2.2460758799999998</v>
          </cell>
          <cell r="L124">
            <v>2.271305594712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>
            <v>1.7612220500000002</v>
          </cell>
          <cell r="H127">
            <v>0.3839545800000001</v>
          </cell>
          <cell r="I127">
            <v>1.0897369899999994</v>
          </cell>
          <cell r="J127">
            <v>1.0764605899999999</v>
          </cell>
          <cell r="K127">
            <v>1.1003455199999996</v>
          </cell>
          <cell r="L127">
            <v>1.4581429000000004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30">
          <cell r="G130">
            <v>4.7462932248316685</v>
          </cell>
          <cell r="H130">
            <v>3.4033306300000001</v>
          </cell>
          <cell r="I130">
            <v>3.1038542046152009</v>
          </cell>
          <cell r="J130">
            <v>12.618887688413515</v>
          </cell>
          <cell r="K130">
            <v>2.6649893210644553</v>
          </cell>
          <cell r="L130">
            <v>2.3433613665288213</v>
          </cell>
        </row>
        <row r="131">
          <cell r="G131">
            <v>0.98127721000000001</v>
          </cell>
          <cell r="H131">
            <v>0.87715992000000009</v>
          </cell>
          <cell r="I131">
            <v>0.56365759876413257</v>
          </cell>
          <cell r="J131">
            <v>1.2807025602444293</v>
          </cell>
          <cell r="K131">
            <v>0.4872451599999999</v>
          </cell>
          <cell r="L131">
            <v>0.24207978335199995</v>
          </cell>
        </row>
        <row r="132">
          <cell r="G132">
            <v>10.706434955168332</v>
          </cell>
          <cell r="H132">
            <v>10.459474869999998</v>
          </cell>
          <cell r="I132">
            <v>7.4031381266206662</v>
          </cell>
          <cell r="J132">
            <v>13.562113361342051</v>
          </cell>
          <cell r="K132">
            <v>12.977130848935543</v>
          </cell>
          <cell r="L132">
            <v>11.103773748077343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>
            <v>0.26004498999999998</v>
          </cell>
          <cell r="H134">
            <v>0.27687475</v>
          </cell>
          <cell r="I134">
            <v>0.28208383000000004</v>
          </cell>
          <cell r="J134">
            <v>0.29127116999999997</v>
          </cell>
          <cell r="K134">
            <v>0.32087835999999997</v>
          </cell>
          <cell r="L134">
            <v>0.31989112627999999</v>
          </cell>
        </row>
        <row r="136">
          <cell r="G136">
            <v>5.6948895199999994</v>
          </cell>
          <cell r="H136">
            <v>3.4885719799999997</v>
          </cell>
          <cell r="I136">
            <v>4.1264246800000004</v>
          </cell>
          <cell r="J136">
            <v>3.1910558400000002</v>
          </cell>
          <cell r="K136">
            <v>3.3536222400000004</v>
          </cell>
          <cell r="L136">
            <v>3.6849954758770003</v>
          </cell>
        </row>
        <row r="137">
          <cell r="G137">
            <v>0</v>
          </cell>
          <cell r="H137">
            <v>2.0400399999999999E-3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G138">
            <v>1.18603371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40">
          <cell r="G140">
            <v>3.3277334000000005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4">
          <cell r="G144">
            <v>1.2770508299999999</v>
          </cell>
          <cell r="H144">
            <v>1.3335636000000002</v>
          </cell>
          <cell r="I144">
            <v>2.2054873699999997</v>
          </cell>
          <cell r="J144">
            <v>1.8265735900000002</v>
          </cell>
          <cell r="K144">
            <v>1.7394158</v>
          </cell>
          <cell r="L144">
            <v>1.6616583534839999</v>
          </cell>
        </row>
        <row r="145">
          <cell r="G145">
            <v>0.38295123999999997</v>
          </cell>
          <cell r="H145">
            <v>0.21706029999999998</v>
          </cell>
          <cell r="I145">
            <v>0.99895504000000002</v>
          </cell>
          <cell r="J145">
            <v>0.63092963000000002</v>
          </cell>
          <cell r="K145">
            <v>0.26450000000000001</v>
          </cell>
          <cell r="L145">
            <v>0.52696065998399999</v>
          </cell>
        </row>
        <row r="146">
          <cell r="G146">
            <v>1.8882324400000001</v>
          </cell>
          <cell r="H146">
            <v>3.2646477799999998</v>
          </cell>
          <cell r="I146">
            <v>3.6012063899999993</v>
          </cell>
          <cell r="J146">
            <v>3.4681137000000009</v>
          </cell>
          <cell r="K146">
            <v>3.8329243599999998</v>
          </cell>
          <cell r="L146">
            <v>4.9995297030960018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G148">
            <v>4.1710000000000002E-3</v>
          </cell>
          <cell r="H148">
            <v>7.9625539999999995E-2</v>
          </cell>
          <cell r="I148">
            <v>9.9099999999999991E-4</v>
          </cell>
          <cell r="J148">
            <v>4.6275E-4</v>
          </cell>
          <cell r="K148">
            <v>9.1499999999999998E-2</v>
          </cell>
          <cell r="L148">
            <v>8.19195006E-2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G152">
            <v>2.9675268999999997</v>
          </cell>
          <cell r="H152">
            <v>3.0640755799999999</v>
          </cell>
          <cell r="I152">
            <v>2.5694867499999998</v>
          </cell>
          <cell r="J152">
            <v>2.5649549999999999</v>
          </cell>
          <cell r="K152">
            <v>2.6372550000000001</v>
          </cell>
          <cell r="L152">
            <v>2.652370882914</v>
          </cell>
        </row>
        <row r="154">
          <cell r="G154">
            <v>1.4294434099999997</v>
          </cell>
          <cell r="H154">
            <v>1.4649862799999998</v>
          </cell>
          <cell r="I154">
            <v>1.9789982599999998</v>
          </cell>
          <cell r="J154">
            <v>1.5617794299999999</v>
          </cell>
          <cell r="K154">
            <v>1.4512142800000001</v>
          </cell>
          <cell r="L154">
            <v>1.3401859643040002</v>
          </cell>
        </row>
        <row r="155">
          <cell r="G155">
            <v>0.14825511999999999</v>
          </cell>
          <cell r="H155">
            <v>0.11339655999999999</v>
          </cell>
          <cell r="I155">
            <v>0.21960942999999999</v>
          </cell>
          <cell r="J155">
            <v>0.21169682000000001</v>
          </cell>
          <cell r="K155">
            <v>0.16054064000000001</v>
          </cell>
          <cell r="L155">
            <v>0.20738142309000002</v>
          </cell>
        </row>
        <row r="156">
          <cell r="G156">
            <v>5.7206194200000002</v>
          </cell>
          <cell r="H156">
            <v>5.2215893099999988</v>
          </cell>
          <cell r="I156">
            <v>3.7722717999999995</v>
          </cell>
          <cell r="J156">
            <v>8.9663582659999985</v>
          </cell>
          <cell r="K156">
            <v>9.2181806099999992</v>
          </cell>
          <cell r="L156">
            <v>9.4688352470759991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G160">
            <v>1.5839220000000001E-2</v>
          </cell>
          <cell r="H160">
            <v>1.177049E-2</v>
          </cell>
          <cell r="I160">
            <v>1.984205E-2</v>
          </cell>
          <cell r="J160">
            <v>2.3575700000000002E-3</v>
          </cell>
          <cell r="K160">
            <v>1.4800000000000001E-2</v>
          </cell>
          <cell r="L160">
            <v>7.5639755279999993E-3</v>
          </cell>
        </row>
        <row r="162">
          <cell r="G162">
            <v>0.38160920000000004</v>
          </cell>
          <cell r="H162">
            <v>6.1891009999999996E-2</v>
          </cell>
          <cell r="I162">
            <v>1.8076500000000001E-3</v>
          </cell>
          <cell r="J162">
            <v>0.49021900000000002</v>
          </cell>
          <cell r="K162">
            <v>0</v>
          </cell>
          <cell r="L162">
            <v>0</v>
          </cell>
        </row>
        <row r="163">
          <cell r="G163">
            <v>23.434073170000001</v>
          </cell>
          <cell r="H163">
            <v>0.56790105000000002</v>
          </cell>
          <cell r="I163">
            <v>0.14532129999999999</v>
          </cell>
          <cell r="J163">
            <v>0</v>
          </cell>
          <cell r="K163">
            <v>0</v>
          </cell>
          <cell r="L163">
            <v>0</v>
          </cell>
        </row>
        <row r="164">
          <cell r="G164">
            <v>2.6934101300000002</v>
          </cell>
          <cell r="H164">
            <v>4.1148097299999993</v>
          </cell>
          <cell r="I164">
            <v>0.50727042</v>
          </cell>
          <cell r="J164">
            <v>0.267822</v>
          </cell>
          <cell r="K164">
            <v>0</v>
          </cell>
          <cell r="L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</sheetData>
      <sheetData sheetId="6"/>
      <sheetData sheetId="7"/>
      <sheetData sheetId="8"/>
      <sheetData sheetId="9"/>
      <sheetData sheetId="10"/>
      <sheetData sheetId="11">
        <row r="22">
          <cell r="G22">
            <v>14.986413039999999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1"/>
  </sheetPr>
  <dimension ref="A1:BO14"/>
  <sheetViews>
    <sheetView showGridLines="0" zoomScale="80" zoomScaleNormal="80" zoomScalePageLayoutView="130" workbookViewId="0">
      <pane ySplit="5" topLeftCell="A6" activePane="bottomLeft" state="frozen"/>
      <selection pane="bottomLeft" activeCell="F21" sqref="F21"/>
    </sheetView>
  </sheetViews>
  <sheetFormatPr defaultColWidth="0" defaultRowHeight="15" outlineLevelRow="1" x14ac:dyDescent="0.25"/>
  <cols>
    <col min="1" max="1" width="4.5703125" style="82" customWidth="1"/>
    <col min="2" max="2" width="4.42578125" style="82" customWidth="1"/>
    <col min="3" max="3" width="4" style="82" customWidth="1"/>
    <col min="4" max="4" width="27.7109375" style="82" customWidth="1"/>
    <col min="5" max="8" width="11" style="82" customWidth="1"/>
    <col min="9" max="11" width="11" style="84" customWidth="1"/>
    <col min="12" max="59" width="11" style="82" hidden="1" customWidth="1"/>
    <col min="60" max="63" width="9.42578125" style="82" hidden="1" customWidth="1"/>
    <col min="64" max="67" width="0" style="82" hidden="1" customWidth="1"/>
    <col min="68" max="16384" width="9.42578125" style="82" hidden="1"/>
  </cols>
  <sheetData>
    <row r="1" spans="1:59" ht="21" x14ac:dyDescent="0.35">
      <c r="A1" s="78" t="s">
        <v>0</v>
      </c>
      <c r="B1" s="78"/>
      <c r="C1" s="78"/>
      <c r="D1" s="79"/>
      <c r="E1" s="79"/>
      <c r="F1" s="79"/>
      <c r="G1" s="80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spans="1:59" ht="21" x14ac:dyDescent="0.35">
      <c r="A2" s="80" t="s">
        <v>318</v>
      </c>
      <c r="B2" s="78"/>
      <c r="C2" s="78"/>
      <c r="D2" s="79"/>
      <c r="E2" s="79"/>
      <c r="F2" s="80"/>
      <c r="G2" s="80"/>
      <c r="H2" s="79"/>
      <c r="I2" s="79"/>
      <c r="J2" s="79"/>
      <c r="K2" s="81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</row>
    <row r="3" spans="1:59" ht="14.25" customHeight="1" x14ac:dyDescent="0.35">
      <c r="A3" s="127" t="str">
        <f>Error_Message</f>
        <v>No errors identified</v>
      </c>
      <c r="B3" s="78"/>
      <c r="C3" s="78"/>
      <c r="D3" s="79"/>
      <c r="E3" s="79"/>
      <c r="F3" s="80"/>
      <c r="G3" s="80"/>
      <c r="H3" s="79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1:59" ht="14.25" customHeight="1" x14ac:dyDescent="0.35">
      <c r="A4" s="80"/>
      <c r="B4" s="78"/>
      <c r="C4" s="78"/>
      <c r="D4" s="79"/>
      <c r="E4" s="79"/>
      <c r="F4" s="80"/>
      <c r="G4" s="80"/>
      <c r="H4" s="79"/>
      <c r="I4" s="79"/>
      <c r="J4" s="79"/>
      <c r="K4" s="81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 spans="1:59" ht="14.25" customHeight="1" x14ac:dyDescent="0.25">
      <c r="D5" s="83"/>
      <c r="I5" s="82"/>
      <c r="J5" s="82"/>
    </row>
    <row r="6" spans="1:59" ht="14.25" customHeight="1" x14ac:dyDescent="0.2">
      <c r="A6" s="85">
        <f>MAX($A$1:A5)+1</f>
        <v>1</v>
      </c>
      <c r="B6" s="86" t="s">
        <v>1</v>
      </c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</row>
    <row r="7" spans="1:59" ht="14.25" customHeight="1" outlineLevel="1" x14ac:dyDescent="0.25">
      <c r="D7" s="83"/>
      <c r="I7" s="82"/>
      <c r="J7" s="82"/>
    </row>
    <row r="8" spans="1:59" outlineLevel="1" x14ac:dyDescent="0.25">
      <c r="B8" s="88">
        <f>MAX($A$1:B7)+0.1</f>
        <v>1.1000000000000001</v>
      </c>
      <c r="C8" s="173" t="s">
        <v>2</v>
      </c>
    </row>
    <row r="9" spans="1:59" ht="33" customHeight="1" outlineLevel="1" x14ac:dyDescent="0.25">
      <c r="C9" s="224" t="s">
        <v>3</v>
      </c>
      <c r="D9" s="224"/>
      <c r="E9" s="224"/>
      <c r="F9" s="224"/>
      <c r="G9" s="224"/>
      <c r="H9" s="224"/>
      <c r="I9" s="224"/>
      <c r="J9" s="224"/>
    </row>
    <row r="10" spans="1:59" outlineLevel="1" x14ac:dyDescent="0.25"/>
    <row r="11" spans="1:59" outlineLevel="1" x14ac:dyDescent="0.25">
      <c r="B11" s="88">
        <f>MAX($A$1:B10)+0.1</f>
        <v>1.2000000000000002</v>
      </c>
      <c r="C11" s="173" t="s">
        <v>4</v>
      </c>
    </row>
    <row r="12" spans="1:59" ht="21.75" customHeight="1" outlineLevel="1" x14ac:dyDescent="0.25">
      <c r="C12" s="224" t="s">
        <v>5</v>
      </c>
      <c r="D12" s="224"/>
      <c r="E12" s="224"/>
      <c r="F12" s="224"/>
      <c r="G12" s="224"/>
      <c r="H12" s="224"/>
      <c r="I12" s="224"/>
      <c r="J12" s="224"/>
    </row>
    <row r="13" spans="1:59" x14ac:dyDescent="0.25">
      <c r="C13" s="89"/>
    </row>
    <row r="14" spans="1:59" ht="14.25" customHeight="1" x14ac:dyDescent="0.2">
      <c r="A14" s="86" t="s">
        <v>6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</row>
  </sheetData>
  <mergeCells count="2">
    <mergeCell ref="C9:J9"/>
    <mergeCell ref="C12:J12"/>
  </mergeCells>
  <conditionalFormatting sqref="A3">
    <cfRule type="expression" dxfId="325" priority="1">
      <formula>$B$3="The model contains one or more errors"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23"/>
  <sheetViews>
    <sheetView showGridLines="0" zoomScale="80" zoomScaleNormal="80" zoomScaleSheetLayoutView="100" zoomScalePageLayoutView="90" workbookViewId="0">
      <pane ySplit="4" topLeftCell="A5" activePane="bottomLeft" state="frozen"/>
      <selection activeCell="A6" sqref="A6"/>
      <selection pane="bottomLeft"/>
    </sheetView>
  </sheetViews>
  <sheetFormatPr defaultColWidth="0" defaultRowHeight="12.75" outlineLevelRow="1" x14ac:dyDescent="0.2"/>
  <cols>
    <col min="1" max="1" width="4" customWidth="1"/>
    <col min="2" max="2" width="7.140625" customWidth="1"/>
    <col min="3" max="3" width="2.140625" customWidth="1"/>
    <col min="4" max="4" width="26.7109375" bestFit="1" customWidth="1"/>
    <col min="5" max="6" width="2.7109375" customWidth="1"/>
    <col min="7" max="14" width="12.7109375" customWidth="1"/>
    <col min="15" max="15" width="4.140625" customWidth="1"/>
    <col min="16" max="16384" width="9.140625" hidden="1"/>
  </cols>
  <sheetData>
    <row r="1" spans="1:14" ht="21" x14ac:dyDescent="0.35">
      <c r="A1" s="97" t="str">
        <f>Model_Name</f>
        <v>Efficient Cost Bounds Model</v>
      </c>
      <c r="B1" s="106"/>
      <c r="C1" s="107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2">
      <c r="A2" s="109">
        <v>1</v>
      </c>
      <c r="B2" s="110" t="str">
        <f ca="1">MID(CELL("filename",A1),FIND("]",CELL("filename",A1))+1,255)</f>
        <v>Contents</v>
      </c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11"/>
      <c r="B3" s="127" t="str">
        <f>Error_Message</f>
        <v>No errors identified</v>
      </c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outlineLevel="1" x14ac:dyDescent="0.2">
      <c r="A6" s="33"/>
      <c r="B6" s="34" t="s">
        <v>7</v>
      </c>
      <c r="C6" s="35"/>
      <c r="D6" s="35" t="s">
        <v>8</v>
      </c>
      <c r="E6" s="35"/>
      <c r="F6" s="35"/>
      <c r="G6" s="35" t="s">
        <v>9</v>
      </c>
      <c r="H6" s="35"/>
      <c r="I6" s="35"/>
      <c r="J6" s="35"/>
      <c r="K6" s="35"/>
      <c r="L6" s="35"/>
      <c r="M6" s="35"/>
      <c r="N6" s="70"/>
    </row>
    <row r="7" spans="1:14" outlineLevel="1" x14ac:dyDescent="0.2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outlineLevel="1" x14ac:dyDescent="0.2">
      <c r="A8" s="38"/>
      <c r="B8" s="39">
        <f>B7+1</f>
        <v>1</v>
      </c>
      <c r="C8" s="38"/>
      <c r="D8" s="40" t="s">
        <v>10</v>
      </c>
      <c r="E8" s="38"/>
      <c r="F8" s="38"/>
      <c r="G8" s="190" t="s">
        <v>11</v>
      </c>
      <c r="H8" s="190"/>
      <c r="I8" s="190"/>
      <c r="J8" s="190"/>
      <c r="K8" s="190"/>
      <c r="L8" s="190"/>
    </row>
    <row r="9" spans="1:14" outlineLevel="1" x14ac:dyDescent="0.2">
      <c r="A9" s="38"/>
      <c r="B9" s="39">
        <f t="shared" ref="B9:B20" si="0">B8+1</f>
        <v>2</v>
      </c>
      <c r="C9" s="38"/>
      <c r="D9" s="40" t="str">
        <f ca="1">Schematic!$B$2</f>
        <v>Schematic</v>
      </c>
      <c r="E9" s="38"/>
      <c r="F9" s="38"/>
      <c r="G9" s="190" t="s">
        <v>12</v>
      </c>
      <c r="H9" s="190"/>
      <c r="I9" s="190"/>
      <c r="J9" s="190"/>
      <c r="K9" s="190"/>
      <c r="L9" s="190"/>
    </row>
    <row r="10" spans="1:14" outlineLevel="1" x14ac:dyDescent="0.2">
      <c r="A10" s="38"/>
      <c r="B10" s="39">
        <f t="shared" si="0"/>
        <v>3</v>
      </c>
      <c r="C10" s="38"/>
      <c r="D10" s="178" t="str">
        <f ca="1">Assumptions!$B$2</f>
        <v>Assumptions</v>
      </c>
      <c r="E10" s="38"/>
      <c r="F10" s="38"/>
      <c r="G10" s="190" t="s">
        <v>13</v>
      </c>
      <c r="H10" s="190"/>
      <c r="I10" s="190"/>
      <c r="J10" s="190"/>
      <c r="K10" s="190"/>
      <c r="L10" s="190"/>
    </row>
    <row r="11" spans="1:14" outlineLevel="1" x14ac:dyDescent="0.2">
      <c r="A11" s="41"/>
      <c r="B11" s="39">
        <f t="shared" si="0"/>
        <v>4</v>
      </c>
      <c r="C11" s="38"/>
      <c r="D11" s="178" t="str">
        <f ca="1">Allocators!$B$2</f>
        <v>Allocators</v>
      </c>
      <c r="E11" s="38"/>
      <c r="F11" s="38"/>
      <c r="G11" s="190" t="s">
        <v>14</v>
      </c>
      <c r="H11" s="190"/>
      <c r="I11" s="190"/>
      <c r="J11" s="190"/>
      <c r="K11" s="190"/>
      <c r="L11" s="190"/>
      <c r="M11" s="190"/>
      <c r="N11" s="38"/>
    </row>
    <row r="12" spans="1:14" outlineLevel="1" x14ac:dyDescent="0.2">
      <c r="A12" s="38"/>
      <c r="B12" s="39">
        <f t="shared" si="0"/>
        <v>5</v>
      </c>
      <c r="C12" s="38"/>
      <c r="D12" s="178" t="str">
        <f ca="1">'Cost Allocation Model'!$B$2</f>
        <v>Cost Allocation Model</v>
      </c>
      <c r="E12" s="38"/>
      <c r="F12" s="38"/>
      <c r="G12" s="190" t="s">
        <v>15</v>
      </c>
      <c r="H12" s="190"/>
      <c r="I12" s="190"/>
      <c r="J12" s="190"/>
      <c r="K12" s="190"/>
      <c r="L12" s="190"/>
      <c r="M12" s="190"/>
      <c r="N12" s="38"/>
    </row>
    <row r="13" spans="1:14" outlineLevel="1" x14ac:dyDescent="0.2">
      <c r="A13" s="38"/>
      <c r="B13" s="39">
        <f t="shared" si="0"/>
        <v>6</v>
      </c>
      <c r="C13" s="38"/>
      <c r="D13" s="178" t="str">
        <f ca="1">'Regulatory Model'!B2</f>
        <v>Regulatory Model</v>
      </c>
      <c r="E13" s="38"/>
      <c r="F13" s="38"/>
      <c r="G13" s="190" t="s">
        <v>16</v>
      </c>
      <c r="H13" s="190"/>
      <c r="I13" s="190"/>
      <c r="J13" s="190"/>
      <c r="K13" s="190"/>
      <c r="L13" s="190"/>
      <c r="M13" s="190"/>
      <c r="N13" s="38"/>
    </row>
    <row r="14" spans="1:14" outlineLevel="1" x14ac:dyDescent="0.2">
      <c r="A14" s="38"/>
      <c r="B14" s="39">
        <f t="shared" si="0"/>
        <v>7</v>
      </c>
      <c r="C14" s="38"/>
      <c r="D14" s="177" t="str">
        <f ca="1">Mapping!$B$2</f>
        <v>Mapping</v>
      </c>
      <c r="E14" s="38"/>
      <c r="F14" s="38"/>
      <c r="G14" s="190" t="s">
        <v>17</v>
      </c>
      <c r="H14" s="190"/>
      <c r="I14" s="190"/>
      <c r="J14" s="190"/>
      <c r="K14" s="190"/>
      <c r="L14" s="190"/>
      <c r="M14" s="190"/>
      <c r="N14" s="38"/>
    </row>
    <row r="15" spans="1:14" outlineLevel="1" x14ac:dyDescent="0.2">
      <c r="A15" s="38"/>
      <c r="B15" s="39">
        <f t="shared" si="0"/>
        <v>8</v>
      </c>
      <c r="C15" s="38"/>
      <c r="D15" s="177" t="str">
        <f ca="1">'Capital Base'!B2</f>
        <v>Capital Base</v>
      </c>
      <c r="E15" s="38"/>
      <c r="F15" s="38"/>
      <c r="G15" s="190" t="s">
        <v>18</v>
      </c>
      <c r="H15" s="190"/>
      <c r="I15" s="190"/>
      <c r="J15" s="190"/>
      <c r="K15" s="190"/>
      <c r="L15" s="190"/>
      <c r="M15" s="190"/>
      <c r="N15" s="38"/>
    </row>
    <row r="16" spans="1:14" outlineLevel="1" x14ac:dyDescent="0.2">
      <c r="A16" s="38"/>
      <c r="B16" s="39">
        <f t="shared" si="0"/>
        <v>9</v>
      </c>
      <c r="C16" s="38"/>
      <c r="D16" s="177" t="str">
        <f ca="1">'Standalone Costs'!$B$2</f>
        <v>Standalone Costs</v>
      </c>
      <c r="G16" s="190" t="s">
        <v>19</v>
      </c>
      <c r="J16" s="190"/>
      <c r="K16" s="190"/>
      <c r="L16" s="190"/>
      <c r="M16" s="190"/>
      <c r="N16" s="38"/>
    </row>
    <row r="17" spans="1:14" outlineLevel="1" x14ac:dyDescent="0.2">
      <c r="A17" s="38"/>
      <c r="B17" s="39">
        <f t="shared" si="0"/>
        <v>10</v>
      </c>
      <c r="C17" s="38"/>
      <c r="D17" s="177" t="str">
        <f ca="1">'Avoidable Costs'!B2</f>
        <v>Avoidable Costs</v>
      </c>
      <c r="E17" s="38"/>
      <c r="F17" s="38"/>
      <c r="G17" s="190" t="s">
        <v>20</v>
      </c>
      <c r="H17" s="190"/>
      <c r="I17" s="190"/>
      <c r="J17" s="190"/>
      <c r="K17" s="190"/>
      <c r="L17" s="190"/>
      <c r="M17" s="190"/>
      <c r="N17" s="38"/>
    </row>
    <row r="18" spans="1:14" outlineLevel="1" x14ac:dyDescent="0.2">
      <c r="A18" s="38"/>
      <c r="B18" s="39">
        <f t="shared" si="0"/>
        <v>11</v>
      </c>
      <c r="C18" s="38"/>
      <c r="D18" s="177" t="str">
        <f ca="1">Revenue!B2</f>
        <v>Revenue</v>
      </c>
      <c r="E18" s="38"/>
      <c r="F18" s="38"/>
      <c r="G18" s="190" t="s">
        <v>21</v>
      </c>
      <c r="H18" s="190"/>
      <c r="I18" s="190"/>
      <c r="J18" s="190"/>
      <c r="K18" s="190"/>
      <c r="L18" s="190"/>
      <c r="M18" s="190"/>
      <c r="N18" s="38"/>
    </row>
    <row r="19" spans="1:14" outlineLevel="1" x14ac:dyDescent="0.2">
      <c r="A19" s="38"/>
      <c r="B19" s="39">
        <f t="shared" si="0"/>
        <v>12</v>
      </c>
      <c r="C19" s="38"/>
      <c r="D19" s="176" t="str">
        <f ca="1">Compliance!$B$2</f>
        <v>Compliance</v>
      </c>
      <c r="E19" s="42"/>
      <c r="F19" s="38"/>
      <c r="G19" s="190" t="s">
        <v>22</v>
      </c>
      <c r="H19" s="190"/>
      <c r="I19" s="190"/>
      <c r="J19" s="190"/>
      <c r="K19" s="190"/>
      <c r="L19" s="190"/>
      <c r="M19" s="190"/>
      <c r="N19" s="38"/>
    </row>
    <row r="20" spans="1:14" outlineLevel="1" x14ac:dyDescent="0.2">
      <c r="A20" s="41"/>
      <c r="B20" s="39">
        <f t="shared" si="0"/>
        <v>13</v>
      </c>
      <c r="C20" s="38"/>
      <c r="D20" s="40" t="str">
        <f ca="1">Checks!$B$2</f>
        <v>Checks</v>
      </c>
      <c r="E20" s="38"/>
      <c r="F20" s="38"/>
      <c r="G20" s="190" t="s">
        <v>23</v>
      </c>
      <c r="H20" s="190"/>
      <c r="I20" s="190"/>
      <c r="J20" s="190"/>
      <c r="K20" s="190"/>
      <c r="L20" s="190"/>
      <c r="M20" s="190"/>
      <c r="N20" s="38"/>
    </row>
    <row r="21" spans="1:14" outlineLevel="1" x14ac:dyDescent="0.2"/>
    <row r="22" spans="1:14" outlineLevel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30" t="s">
        <v>24</v>
      </c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</sheetData>
  <conditionalFormatting sqref="B3">
    <cfRule type="expression" dxfId="324" priority="1">
      <formula>$B$3="The model contains one or more errors"</formula>
    </cfRule>
  </conditionalFormatting>
  <hyperlinks>
    <hyperlink ref="D8" location="Contents!A1" display="Contents" xr:uid="{00000000-0004-0000-0100-000000000000}"/>
    <hyperlink ref="D11" location="'Capital Allocator'!A1" display="'Capital Allocator'!A1" xr:uid="{00000000-0004-0000-0100-000001000000}"/>
    <hyperlink ref="D12" location="'Cost Allocation Model'!A1" display="'Cost Allocation Model'!A1" xr:uid="{00000000-0004-0000-0100-000002000000}"/>
    <hyperlink ref="D10" location="Assumptions!A1" display="Assumptions!A1" xr:uid="{00000000-0004-0000-0100-000003000000}"/>
    <hyperlink ref="D20" location="Checks!A1" display="Checks!A1" xr:uid="{00000000-0004-0000-0100-000004000000}"/>
    <hyperlink ref="D9" location="Schematic!A1" display="Schematic!A1" xr:uid="{00000000-0004-0000-0100-000005000000}"/>
    <hyperlink ref="D17" location="'Opex by Service'!A1" display="'Opex by Service'!A1" xr:uid="{00000000-0004-0000-0100-000006000000}"/>
    <hyperlink ref="D13" location="'Regulatory Model'!A1" display="'Regulatory Model'!A1" xr:uid="{00000000-0004-0000-0100-000007000000}"/>
    <hyperlink ref="D15" location="'Capital Base'!A1" display="'Capital Base'!A1" xr:uid="{00000000-0004-0000-0100-000008000000}"/>
    <hyperlink ref="D16" location="'Capital by Service'!A1" display="'Capital by Service'!A1" xr:uid="{00000000-0004-0000-0100-000009000000}"/>
    <hyperlink ref="D14" location="'Capital Base'!A1" display="'Capital Base'!A1" xr:uid="{00000000-0004-0000-0100-00000A000000}"/>
    <hyperlink ref="D18" location="'Costs by Service'!A1" display="'Costs by Service'!A1" xr:uid="{00000000-0004-0000-0100-00000B000000}"/>
    <hyperlink ref="D19" location="Compliance!A1" display="Compliance!A1" xr:uid="{00000000-0004-0000-0100-00000C000000}"/>
  </hyperlinks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outlinePr summaryBelow="0" summaryRight="0"/>
    <pageSetUpPr autoPageBreaks="0"/>
  </sheetPr>
  <dimension ref="A1:W60"/>
  <sheetViews>
    <sheetView showGridLines="0" zoomScale="80" zoomScaleNormal="80" zoomScaleSheetLayoutView="100" zoomScalePageLayoutView="90" workbookViewId="0">
      <pane ySplit="5" topLeftCell="A6" activePane="bottomLeft" state="frozen"/>
      <selection activeCell="A6" sqref="A6"/>
      <selection pane="bottomLeft" activeCell="U32" sqref="U32"/>
    </sheetView>
  </sheetViews>
  <sheetFormatPr defaultColWidth="0" defaultRowHeight="12.75" outlineLevelRow="1" x14ac:dyDescent="0.2"/>
  <cols>
    <col min="1" max="1" width="7.7109375" style="172" customWidth="1"/>
    <col min="2" max="2" width="21.5703125" customWidth="1"/>
    <col min="3" max="3" width="5.42578125" customWidth="1"/>
    <col min="4" max="22" width="7.42578125" customWidth="1"/>
    <col min="23" max="23" width="5.5703125" customWidth="1"/>
    <col min="24" max="16384" width="9.140625" hidden="1"/>
  </cols>
  <sheetData>
    <row r="1" spans="1:22" ht="21" x14ac:dyDescent="0.35">
      <c r="A1" s="97" t="str">
        <f>Model_Name</f>
        <v>Efficient Cost Bounds Model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2">
      <c r="A2" s="101">
        <f ca="1">MATCH(B2,Contents!$D$8:$D$22,0)</f>
        <v>2</v>
      </c>
      <c r="B2" s="110" t="str">
        <f ca="1">MID(CELL("filename",A1),FIND("]",CELL("filename",A1))+1,255)</f>
        <v>Schematic</v>
      </c>
      <c r="C2" s="110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x14ac:dyDescent="0.25">
      <c r="A3" s="136"/>
      <c r="B3" s="127" t="str">
        <f>Error_Message</f>
        <v>No errors identified</v>
      </c>
      <c r="C3" s="127"/>
      <c r="D3" s="107"/>
      <c r="E3" s="107"/>
      <c r="F3" s="107"/>
      <c r="G3" s="107"/>
      <c r="H3" s="107"/>
      <c r="I3" s="13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5.75" x14ac:dyDescent="0.25">
      <c r="A4" s="138"/>
      <c r="B4" s="137"/>
      <c r="C4" s="137"/>
      <c r="D4" s="107"/>
      <c r="E4" s="107"/>
      <c r="F4" s="107"/>
      <c r="G4" s="107"/>
      <c r="H4" s="107"/>
      <c r="I4" s="13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x14ac:dyDescent="0.2">
      <c r="A5" s="139"/>
      <c r="B5" t="s">
        <v>25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2" x14ac:dyDescent="0.2">
      <c r="A6" s="6">
        <f ca="1">MAX($A$1:A5)+subsection</f>
        <v>2.0099999999999998</v>
      </c>
      <c r="B6" s="6" t="s">
        <v>26</v>
      </c>
      <c r="C6" s="6"/>
      <c r="D6" s="7"/>
      <c r="E6" s="8"/>
      <c r="F6" s="8"/>
      <c r="G6" s="8"/>
      <c r="H6" s="8"/>
      <c r="I6" s="8"/>
      <c r="J6" s="6"/>
      <c r="K6" s="6"/>
      <c r="L6" s="7"/>
      <c r="M6" s="7"/>
      <c r="N6" s="7"/>
      <c r="O6" s="7"/>
      <c r="P6" s="7"/>
      <c r="Q6" s="7"/>
      <c r="R6" s="7"/>
      <c r="S6" s="8"/>
      <c r="T6" s="8"/>
      <c r="U6" s="8"/>
      <c r="V6" s="6"/>
    </row>
    <row r="7" spans="1:22" x14ac:dyDescent="0.2">
      <c r="A7" s="141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</row>
    <row r="8" spans="1:22" x14ac:dyDescent="0.2">
      <c r="A8" s="14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</row>
    <row r="9" spans="1:22" outlineLevel="1" x14ac:dyDescent="0.2">
      <c r="A9" s="141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</row>
    <row r="10" spans="1:22" outlineLevel="1" x14ac:dyDescent="0.2">
      <c r="A10" s="141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</row>
    <row r="11" spans="1:22" outlineLevel="1" x14ac:dyDescent="0.2">
      <c r="A11" s="141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</row>
    <row r="12" spans="1:22" outlineLevel="1" x14ac:dyDescent="0.2">
      <c r="A12" s="141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</row>
    <row r="13" spans="1:22" outlineLevel="1" x14ac:dyDescent="0.2">
      <c r="A13" s="141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</row>
    <row r="14" spans="1:22" outlineLevel="1" x14ac:dyDescent="0.2">
      <c r="A14" s="141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22" outlineLevel="1" x14ac:dyDescent="0.2">
      <c r="A15" s="141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1:22" outlineLevel="1" x14ac:dyDescent="0.2">
      <c r="A16" s="141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outlineLevel="1" x14ac:dyDescent="0.2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</row>
    <row r="18" spans="1:21" outlineLevel="1" x14ac:dyDescent="0.2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outlineLevel="1" x14ac:dyDescent="0.2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outlineLevel="1" x14ac:dyDescent="0.2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outlineLevel="1" x14ac:dyDescent="0.2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outlineLevel="1" x14ac:dyDescent="0.2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outlineLevel="1" x14ac:dyDescent="0.2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outlineLevel="1" x14ac:dyDescent="0.2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outlineLevel="1" x14ac:dyDescent="0.2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outlineLevel="1" x14ac:dyDescent="0.2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outlineLevel="1" x14ac:dyDescent="0.2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</row>
    <row r="28" spans="1:21" outlineLevel="1" x14ac:dyDescent="0.2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outlineLevel="1" x14ac:dyDescent="0.2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</row>
    <row r="30" spans="1:21" outlineLevel="1" x14ac:dyDescent="0.2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</row>
    <row r="31" spans="1:21" outlineLevel="1" x14ac:dyDescent="0.2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</row>
    <row r="32" spans="1:21" outlineLevel="1" x14ac:dyDescent="0.2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</row>
    <row r="33" spans="1:22" outlineLevel="1" x14ac:dyDescent="0.2">
      <c r="A33" s="141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</row>
    <row r="34" spans="1:22" outlineLevel="1" x14ac:dyDescent="0.2">
      <c r="A34" s="141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</row>
    <row r="35" spans="1:22" x14ac:dyDescent="0.2">
      <c r="A35" s="6">
        <f ca="1">MAX($A$1:A34)+subsection</f>
        <v>2.0199999999999996</v>
      </c>
      <c r="B35" s="6" t="s">
        <v>27</v>
      </c>
      <c r="C35" s="6"/>
      <c r="D35" s="7"/>
      <c r="E35" s="8"/>
      <c r="F35" s="8"/>
      <c r="G35" s="8"/>
      <c r="H35" s="8"/>
      <c r="I35" s="8"/>
      <c r="J35" s="6"/>
      <c r="K35" s="6"/>
      <c r="L35" s="7"/>
      <c r="M35" s="7"/>
      <c r="N35" s="7"/>
      <c r="O35" s="7"/>
      <c r="P35" s="7"/>
      <c r="Q35" s="7"/>
      <c r="R35" s="7"/>
      <c r="S35" s="8"/>
      <c r="T35" s="8"/>
      <c r="U35" s="8"/>
      <c r="V35" s="6"/>
    </row>
    <row r="36" spans="1:22" x14ac:dyDescent="0.2">
      <c r="A36" s="142"/>
      <c r="B36" s="14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</row>
    <row r="37" spans="1:22" outlineLevel="1" x14ac:dyDescent="0.2">
      <c r="A37" s="142"/>
      <c r="B37" s="145" t="s">
        <v>28</v>
      </c>
      <c r="C37" s="145"/>
      <c r="D37" s="145" t="s">
        <v>9</v>
      </c>
      <c r="E37" s="145"/>
      <c r="F37" s="145"/>
      <c r="G37" s="145"/>
      <c r="H37" s="145"/>
      <c r="I37" s="145"/>
      <c r="J37" s="145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outlineLevel="1" x14ac:dyDescent="0.2">
      <c r="A38" s="142"/>
      <c r="B38" s="147" t="s">
        <v>29</v>
      </c>
      <c r="C38" s="147"/>
      <c r="D38" s="148" t="s">
        <v>30</v>
      </c>
      <c r="E38" s="149"/>
      <c r="F38" s="149"/>
      <c r="G38" s="149"/>
      <c r="H38" s="149"/>
      <c r="I38" s="150"/>
      <c r="J38" s="150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</row>
    <row r="39" spans="1:22" outlineLevel="1" x14ac:dyDescent="0.2">
      <c r="A39" s="142"/>
      <c r="B39" s="152" t="s">
        <v>31</v>
      </c>
      <c r="C39" s="152"/>
      <c r="D39" s="148" t="s">
        <v>32</v>
      </c>
      <c r="E39" s="149"/>
      <c r="F39" s="149"/>
      <c r="G39" s="149"/>
      <c r="H39" s="149"/>
      <c r="I39" s="150"/>
      <c r="J39" s="150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</row>
    <row r="40" spans="1:22" outlineLevel="1" x14ac:dyDescent="0.2">
      <c r="A40" s="142"/>
      <c r="B40" s="153" t="s">
        <v>33</v>
      </c>
      <c r="C40" s="153"/>
      <c r="D40" s="148" t="s">
        <v>34</v>
      </c>
      <c r="E40" s="149"/>
      <c r="F40" s="149"/>
      <c r="G40" s="149"/>
      <c r="H40" s="149"/>
      <c r="I40" s="150"/>
      <c r="J40" s="150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</row>
    <row r="41" spans="1:22" outlineLevel="1" x14ac:dyDescent="0.2">
      <c r="A41" s="142"/>
      <c r="B41" s="154" t="s">
        <v>35</v>
      </c>
      <c r="C41" s="154"/>
      <c r="D41" s="148" t="s">
        <v>36</v>
      </c>
      <c r="E41" s="149"/>
      <c r="F41" s="149"/>
      <c r="G41" s="149"/>
      <c r="H41" s="149"/>
      <c r="I41" s="150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</row>
    <row r="42" spans="1:22" outlineLevel="1" x14ac:dyDescent="0.2">
      <c r="A42"/>
    </row>
    <row r="43" spans="1:22" outlineLevel="1" x14ac:dyDescent="0.2">
      <c r="A43" s="142"/>
      <c r="B43" s="155" t="s">
        <v>37</v>
      </c>
      <c r="C43" s="155"/>
      <c r="D43" s="150"/>
      <c r="E43" s="150"/>
      <c r="F43" s="150"/>
      <c r="G43" s="150"/>
      <c r="H43" s="150"/>
      <c r="I43" s="150"/>
      <c r="J43" s="150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</row>
    <row r="44" spans="1:22" outlineLevel="1" x14ac:dyDescent="0.2">
      <c r="A44" s="142"/>
      <c r="B44" s="155"/>
      <c r="C44" s="155"/>
      <c r="D44" s="150"/>
      <c r="E44" s="150"/>
      <c r="F44" s="150"/>
      <c r="G44" s="150"/>
      <c r="H44" s="150"/>
      <c r="I44" s="150"/>
      <c r="J44" s="150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</row>
    <row r="45" spans="1:22" outlineLevel="1" x14ac:dyDescent="0.2">
      <c r="A45" s="142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</row>
    <row r="46" spans="1:22" x14ac:dyDescent="0.2">
      <c r="A46" s="6">
        <f ca="1">MAX($A$1:A45)+subsection</f>
        <v>2.0299999999999994</v>
      </c>
      <c r="B46" s="6" t="s">
        <v>38</v>
      </c>
      <c r="C46" s="6"/>
      <c r="D46" s="7"/>
      <c r="E46" s="8"/>
      <c r="F46" s="8"/>
      <c r="G46" s="8"/>
      <c r="H46" s="8"/>
      <c r="I46" s="8"/>
      <c r="J46" s="6"/>
      <c r="K46" s="6"/>
      <c r="L46" s="7"/>
      <c r="M46" s="7"/>
      <c r="N46" s="7"/>
      <c r="O46" s="7"/>
      <c r="P46" s="7"/>
      <c r="Q46" s="7"/>
      <c r="R46" s="7"/>
      <c r="S46" s="8"/>
      <c r="T46" s="8"/>
      <c r="U46" s="8"/>
      <c r="V46" s="6"/>
    </row>
    <row r="47" spans="1:22" x14ac:dyDescent="0.2">
      <c r="A47" s="156"/>
      <c r="B47" s="143"/>
      <c r="C47" s="143"/>
      <c r="D47" s="157"/>
      <c r="E47" s="144"/>
      <c r="F47" s="144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1"/>
      <c r="U47" s="151"/>
      <c r="V47" s="151"/>
    </row>
    <row r="48" spans="1:22" s="158" customFormat="1" ht="15" outlineLevel="1" x14ac:dyDescent="0.25">
      <c r="B48" s="159" t="s">
        <v>39</v>
      </c>
      <c r="L48" s="160"/>
      <c r="M48" s="160"/>
      <c r="N48" s="160"/>
      <c r="O48" s="160"/>
      <c r="P48" s="160"/>
      <c r="Q48" s="160"/>
      <c r="R48" s="160"/>
      <c r="S48" s="160"/>
      <c r="T48" s="160"/>
    </row>
    <row r="49" spans="1:22" s="158" customFormat="1" ht="15" outlineLevel="1" x14ac:dyDescent="0.25">
      <c r="L49" s="160"/>
      <c r="M49" s="160"/>
      <c r="N49" s="160"/>
      <c r="O49" s="160"/>
      <c r="P49" s="160"/>
      <c r="Q49" s="160"/>
      <c r="R49" s="160"/>
      <c r="S49" s="160"/>
      <c r="T49" s="160"/>
    </row>
    <row r="50" spans="1:22" s="158" customFormat="1" outlineLevel="1" x14ac:dyDescent="0.2">
      <c r="B50" s="161" t="s">
        <v>40</v>
      </c>
      <c r="C50" s="161"/>
      <c r="D50" s="161"/>
      <c r="E50" s="161"/>
      <c r="F50" s="161" t="s">
        <v>9</v>
      </c>
      <c r="G50" s="161"/>
      <c r="H50" s="161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2" s="158" customFormat="1" ht="15" outlineLevel="1" x14ac:dyDescent="0.25">
      <c r="L51" s="160"/>
      <c r="M51" s="160"/>
      <c r="N51" s="160"/>
      <c r="O51" s="160"/>
      <c r="P51" s="160"/>
      <c r="Q51" s="160"/>
      <c r="R51" s="160"/>
      <c r="S51" s="160"/>
      <c r="T51" s="160"/>
    </row>
    <row r="52" spans="1:22" s="158" customFormat="1" ht="15" outlineLevel="1" x14ac:dyDescent="0.25">
      <c r="B52" s="163" t="s">
        <v>41</v>
      </c>
      <c r="C52" s="164"/>
      <c r="D52" s="165"/>
      <c r="F52" s="159" t="s">
        <v>42</v>
      </c>
      <c r="G52" s="159"/>
      <c r="L52" s="160"/>
      <c r="M52" s="160"/>
      <c r="N52" s="160"/>
      <c r="O52" s="160"/>
      <c r="P52" s="160"/>
      <c r="Q52" s="160"/>
      <c r="R52" s="160"/>
      <c r="S52" s="160"/>
      <c r="T52" s="160"/>
    </row>
    <row r="53" spans="1:22" s="158" customFormat="1" ht="15" outlineLevel="1" x14ac:dyDescent="0.25">
      <c r="B53" s="166" t="s">
        <v>43</v>
      </c>
      <c r="C53" s="166"/>
      <c r="F53" s="159" t="s">
        <v>44</v>
      </c>
      <c r="G53" s="159"/>
      <c r="L53" s="160"/>
      <c r="M53" s="160"/>
      <c r="N53" s="160"/>
      <c r="O53" s="160"/>
      <c r="P53" s="160"/>
      <c r="Q53" s="160"/>
      <c r="R53" s="160"/>
      <c r="S53" s="160"/>
      <c r="T53" s="160"/>
    </row>
    <row r="54" spans="1:22" s="158" customFormat="1" ht="15" outlineLevel="1" x14ac:dyDescent="0.25">
      <c r="B54" s="167" t="s">
        <v>45</v>
      </c>
      <c r="C54" s="167"/>
      <c r="F54" s="159" t="s">
        <v>46</v>
      </c>
      <c r="G54" s="159"/>
      <c r="L54" s="160"/>
      <c r="M54" s="160"/>
      <c r="N54" s="160"/>
      <c r="O54" s="160"/>
      <c r="P54" s="160"/>
      <c r="Q54" s="160"/>
      <c r="R54" s="160"/>
      <c r="S54" s="160"/>
      <c r="T54" s="160"/>
    </row>
    <row r="55" spans="1:22" s="158" customFormat="1" ht="15" outlineLevel="1" x14ac:dyDescent="0.25">
      <c r="B55" s="168" t="s">
        <v>47</v>
      </c>
      <c r="C55" s="168"/>
      <c r="F55" s="159" t="s">
        <v>48</v>
      </c>
      <c r="G55" s="159"/>
      <c r="L55" s="160"/>
      <c r="M55" s="160"/>
      <c r="N55" s="160"/>
      <c r="O55" s="160"/>
      <c r="P55" s="160"/>
      <c r="Q55" s="160"/>
      <c r="R55" s="160"/>
      <c r="S55" s="160"/>
      <c r="T55" s="160"/>
    </row>
    <row r="56" spans="1:22" s="158" customFormat="1" ht="15" outlineLevel="1" x14ac:dyDescent="0.25">
      <c r="B56" s="159" t="s">
        <v>49</v>
      </c>
      <c r="C56" s="159"/>
      <c r="F56" s="159" t="s">
        <v>50</v>
      </c>
      <c r="G56" s="159"/>
      <c r="L56" s="160"/>
      <c r="M56" s="160"/>
      <c r="N56" s="160"/>
      <c r="O56" s="160"/>
      <c r="P56" s="160"/>
      <c r="Q56" s="160"/>
      <c r="R56" s="160"/>
      <c r="S56" s="160"/>
      <c r="T56" s="160"/>
    </row>
    <row r="57" spans="1:22" s="158" customFormat="1" ht="15" outlineLevel="1" x14ac:dyDescent="0.25">
      <c r="B57" s="169"/>
      <c r="C57" s="170"/>
      <c r="D57" s="170"/>
      <c r="F57" s="159" t="s">
        <v>51</v>
      </c>
      <c r="G57" s="159"/>
      <c r="L57" s="160"/>
      <c r="M57" s="160"/>
      <c r="N57" s="160"/>
      <c r="O57" s="160"/>
      <c r="P57" s="160"/>
      <c r="Q57" s="160"/>
      <c r="R57" s="160"/>
      <c r="S57" s="160"/>
      <c r="T57" s="160"/>
    </row>
    <row r="58" spans="1:22" s="158" customFormat="1" ht="15" outlineLevel="1" x14ac:dyDescent="0.25">
      <c r="L58" s="160"/>
      <c r="M58" s="160"/>
      <c r="N58" s="160"/>
      <c r="O58" s="160"/>
      <c r="P58" s="160"/>
      <c r="Q58" s="160"/>
      <c r="R58" s="160"/>
      <c r="S58" s="160"/>
      <c r="T58" s="160"/>
    </row>
    <row r="59" spans="1:22" s="158" customFormat="1" ht="15" outlineLevel="1" x14ac:dyDescent="0.25">
      <c r="L59" s="160"/>
      <c r="M59" s="160"/>
      <c r="N59" s="160"/>
      <c r="O59" s="160"/>
      <c r="P59" s="160"/>
      <c r="Q59" s="160"/>
      <c r="R59" s="160"/>
      <c r="S59" s="160"/>
      <c r="T59" s="160"/>
    </row>
    <row r="60" spans="1:22" x14ac:dyDescent="0.2">
      <c r="A60" s="171" t="s">
        <v>24</v>
      </c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</sheetData>
  <conditionalFormatting sqref="B3:C3">
    <cfRule type="expression" dxfId="323" priority="1">
      <formula>$B$3="The model contains one or more errors"</formula>
    </cfRule>
  </conditionalFormatting>
  <hyperlinks>
    <hyperlink ref="B5" location="Contents!A1" display="[To Contents]" xr:uid="{00000000-0004-0000-0200-000000000000}"/>
  </hyperlink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AT38"/>
  <sheetViews>
    <sheetView showGridLines="0" zoomScale="80" zoomScaleNormal="80" zoomScaleSheetLayoutView="100" zoomScalePageLayoutView="90" workbookViewId="0">
      <pane xSplit="3" ySplit="7" topLeftCell="D8" activePane="bottomRight" state="frozen"/>
      <selection pane="topRight"/>
      <selection pane="bottomLeft"/>
      <selection pane="bottomRight" activeCell="F19" sqref="F19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6.5703125" style="1" customWidth="1"/>
    <col min="5" max="5" width="24.140625" style="1" bestFit="1" customWidth="1"/>
    <col min="6" max="6" width="11.42578125" style="1" customWidth="1"/>
    <col min="7" max="7" width="4.7109375" style="1" customWidth="1"/>
    <col min="8" max="8" width="1.5703125" style="1" customWidth="1"/>
    <col min="9" max="10" width="9.140625" style="1" hidden="1" customWidth="1"/>
    <col min="11" max="46" width="0" style="1" hidden="1" customWidth="1"/>
    <col min="47" max="16384" width="9.140625" style="1" hidden="1"/>
  </cols>
  <sheetData>
    <row r="1" spans="1: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</row>
    <row r="2" spans="1:7" s="3" customFormat="1" x14ac:dyDescent="0.2">
      <c r="A2" s="101">
        <f ca="1">MATCH(B2,Contents!$D$8:$D$22,0)</f>
        <v>3</v>
      </c>
      <c r="B2" s="102" t="str">
        <f ca="1">PROPER(MID(CELL("filename", A1), FIND("]", CELL("filename", A1))+1, 100))</f>
        <v>Assumptions</v>
      </c>
      <c r="C2" s="96"/>
      <c r="D2" s="103"/>
      <c r="E2" s="103"/>
      <c r="F2" s="103"/>
      <c r="G2" s="103"/>
    </row>
    <row r="3" spans="1:7" s="3" customFormat="1" x14ac:dyDescent="0.2">
      <c r="A3" s="126">
        <f>SUM(A7:A37)</f>
        <v>0</v>
      </c>
      <c r="B3" s="127" t="str">
        <f>Error_Message</f>
        <v>No errors identified</v>
      </c>
      <c r="C3" s="96"/>
      <c r="D3" s="103"/>
      <c r="E3" s="103"/>
      <c r="F3" s="103"/>
      <c r="G3" s="103"/>
    </row>
    <row r="4" spans="1:7" s="3" customFormat="1" x14ac:dyDescent="0.2">
      <c r="A4" s="104"/>
      <c r="B4" s="105"/>
      <c r="C4" s="96"/>
      <c r="D4" s="103"/>
      <c r="E4" s="103"/>
      <c r="F4" s="103"/>
      <c r="G4" s="103"/>
    </row>
    <row r="5" spans="1:7" x14ac:dyDescent="0.2">
      <c r="A5" s="4"/>
      <c r="B5" s="45" t="s">
        <v>25</v>
      </c>
      <c r="C5" s="5"/>
      <c r="D5" s="4"/>
      <c r="E5" s="4"/>
      <c r="F5" s="4"/>
      <c r="G5" s="4"/>
    </row>
    <row r="6" spans="1:7" x14ac:dyDescent="0.2">
      <c r="A6" s="6">
        <f ca="1">MAX($A$1:A5)+subsection</f>
        <v>3.01</v>
      </c>
      <c r="B6" s="6" t="s">
        <v>52</v>
      </c>
      <c r="C6" s="7"/>
      <c r="D6" s="8"/>
      <c r="E6" s="8"/>
      <c r="F6" s="51"/>
      <c r="G6" s="51"/>
    </row>
    <row r="7" spans="1:7" x14ac:dyDescent="0.2">
      <c r="A7" s="9"/>
      <c r="C7" s="13"/>
      <c r="D7" s="46"/>
    </row>
    <row r="8" spans="1:7" outlineLevel="1" x14ac:dyDescent="0.2">
      <c r="A8" s="27"/>
      <c r="C8" s="29"/>
      <c r="D8" s="25"/>
      <c r="E8" s="25"/>
      <c r="F8" s="25"/>
      <c r="G8" s="25"/>
    </row>
    <row r="9" spans="1:7" outlineLevel="1" x14ac:dyDescent="0.2">
      <c r="A9" s="27"/>
      <c r="B9" s="50" t="s">
        <v>53</v>
      </c>
      <c r="C9" s="29"/>
      <c r="D9" s="25"/>
      <c r="E9" s="25"/>
      <c r="F9" s="25"/>
      <c r="G9" s="25"/>
    </row>
    <row r="10" spans="1:7" outlineLevel="1" x14ac:dyDescent="0.2">
      <c r="A10" s="27"/>
      <c r="B10" s="28"/>
      <c r="C10" s="29"/>
      <c r="D10" s="25"/>
      <c r="E10" s="25"/>
      <c r="F10" s="25"/>
      <c r="G10" s="25"/>
    </row>
    <row r="11" spans="1:7" outlineLevel="1" x14ac:dyDescent="0.2">
      <c r="A11" s="27"/>
      <c r="B11" s="48" t="s">
        <v>54</v>
      </c>
      <c r="C11" s="29"/>
      <c r="D11" s="25"/>
      <c r="E11" s="25"/>
      <c r="F11" s="25"/>
      <c r="G11" s="25"/>
    </row>
    <row r="12" spans="1:7" outlineLevel="1" x14ac:dyDescent="0.2">
      <c r="A12" s="27"/>
      <c r="B12" s="49" t="s">
        <v>55</v>
      </c>
      <c r="C12" s="24" t="s">
        <v>56</v>
      </c>
      <c r="D12" s="25"/>
      <c r="E12" s="90">
        <v>2015</v>
      </c>
      <c r="F12" s="25"/>
      <c r="G12" s="25"/>
    </row>
    <row r="13" spans="1:7" outlineLevel="1" x14ac:dyDescent="0.2">
      <c r="A13" s="27"/>
      <c r="B13" s="49" t="s">
        <v>57</v>
      </c>
      <c r="C13" s="24" t="s">
        <v>58</v>
      </c>
      <c r="D13" s="25"/>
      <c r="E13" s="125">
        <v>41821</v>
      </c>
      <c r="F13" s="25"/>
      <c r="G13" s="25"/>
    </row>
    <row r="14" spans="1:7" outlineLevel="1" x14ac:dyDescent="0.2">
      <c r="A14" s="27"/>
      <c r="B14" s="49" t="s">
        <v>59</v>
      </c>
      <c r="C14" s="24" t="s">
        <v>58</v>
      </c>
      <c r="D14" s="25"/>
      <c r="E14" s="125">
        <v>42185</v>
      </c>
      <c r="F14" s="25"/>
      <c r="G14" s="25"/>
    </row>
    <row r="15" spans="1:7" outlineLevel="1" x14ac:dyDescent="0.2">
      <c r="A15" s="27"/>
      <c r="B15" s="28"/>
      <c r="C15" s="29"/>
      <c r="D15" s="25"/>
      <c r="E15" s="25"/>
      <c r="F15" s="25"/>
      <c r="G15" s="25"/>
    </row>
    <row r="16" spans="1:7" outlineLevel="1" x14ac:dyDescent="0.2">
      <c r="A16" s="27"/>
      <c r="B16" s="48" t="s">
        <v>60</v>
      </c>
      <c r="C16" s="29"/>
      <c r="D16" s="25"/>
      <c r="E16" s="25"/>
      <c r="F16" s="25"/>
      <c r="G16" s="25"/>
    </row>
    <row r="17" spans="1:7" outlineLevel="1" x14ac:dyDescent="0.2">
      <c r="A17" s="27"/>
      <c r="B17" s="49" t="s">
        <v>61</v>
      </c>
      <c r="C17" s="24" t="s">
        <v>56</v>
      </c>
      <c r="D17" s="25"/>
      <c r="E17" s="71">
        <v>2018</v>
      </c>
      <c r="F17" s="25"/>
      <c r="G17" s="25"/>
    </row>
    <row r="18" spans="1:7" outlineLevel="1" x14ac:dyDescent="0.2">
      <c r="A18" s="27"/>
      <c r="B18" s="49" t="s">
        <v>62</v>
      </c>
      <c r="C18" s="24" t="s">
        <v>56</v>
      </c>
      <c r="D18" s="25"/>
      <c r="E18" s="71">
        <v>2066</v>
      </c>
      <c r="F18" s="25"/>
      <c r="G18" s="25"/>
    </row>
    <row r="19" spans="1:7" outlineLevel="1" x14ac:dyDescent="0.2">
      <c r="A19" s="27"/>
      <c r="B19" s="49"/>
      <c r="C19" s="29"/>
      <c r="D19" s="25"/>
      <c r="E19" s="25"/>
      <c r="F19" s="25"/>
      <c r="G19" s="25"/>
    </row>
    <row r="20" spans="1:7" outlineLevel="1" x14ac:dyDescent="0.2">
      <c r="A20" s="27"/>
      <c r="B20" s="48" t="s">
        <v>63</v>
      </c>
      <c r="C20" s="29"/>
      <c r="D20" s="25"/>
      <c r="E20" s="25"/>
      <c r="F20" s="25"/>
      <c r="G20" s="25"/>
    </row>
    <row r="21" spans="1:7" outlineLevel="1" x14ac:dyDescent="0.2">
      <c r="A21" s="27"/>
      <c r="B21" s="49" t="s">
        <v>61</v>
      </c>
      <c r="C21" s="24" t="s">
        <v>56</v>
      </c>
      <c r="D21" s="25"/>
      <c r="E21" s="71">
        <v>2016</v>
      </c>
      <c r="F21" s="25"/>
      <c r="G21" s="25"/>
    </row>
    <row r="22" spans="1:7" outlineLevel="1" x14ac:dyDescent="0.2">
      <c r="A22" s="27"/>
      <c r="B22" s="49" t="s">
        <v>62</v>
      </c>
      <c r="C22" s="24" t="s">
        <v>56</v>
      </c>
      <c r="D22" s="25"/>
      <c r="E22" s="71">
        <v>2020</v>
      </c>
      <c r="F22" s="25"/>
      <c r="G22" s="25"/>
    </row>
    <row r="23" spans="1:7" outlineLevel="1" x14ac:dyDescent="0.2">
      <c r="A23" s="27"/>
      <c r="B23" s="49"/>
      <c r="C23" s="24"/>
      <c r="D23" s="24"/>
      <c r="E23" s="24"/>
      <c r="F23" s="25"/>
      <c r="G23" s="25"/>
    </row>
    <row r="24" spans="1:7" outlineLevel="1" x14ac:dyDescent="0.2">
      <c r="A24" s="27"/>
      <c r="B24" s="48" t="s">
        <v>64</v>
      </c>
      <c r="C24" s="1"/>
      <c r="D24" s="174"/>
      <c r="F24" s="25"/>
    </row>
    <row r="25" spans="1:7" outlineLevel="1" x14ac:dyDescent="0.2">
      <c r="A25" s="27"/>
      <c r="B25" s="72" t="s">
        <v>65</v>
      </c>
      <c r="C25" s="24" t="s">
        <v>65</v>
      </c>
      <c r="D25" s="174"/>
      <c r="E25" s="71" t="s">
        <v>66</v>
      </c>
      <c r="F25" s="188">
        <f>MATCH(E25,Depn_Methods,0)</f>
        <v>2</v>
      </c>
    </row>
    <row r="26" spans="1:7" outlineLevel="1" x14ac:dyDescent="0.2">
      <c r="A26" s="27"/>
      <c r="B26" s="53" t="s">
        <v>67</v>
      </c>
      <c r="C26" s="24" t="s">
        <v>68</v>
      </c>
      <c r="D26" s="25"/>
      <c r="E26" s="186" t="str">
        <f>Depn_Method_1</f>
        <v>Deferred Depreciation</v>
      </c>
      <c r="F26" s="25"/>
      <c r="G26" s="25"/>
    </row>
    <row r="27" spans="1:7" outlineLevel="1" x14ac:dyDescent="0.2">
      <c r="A27" s="27"/>
      <c r="B27" s="53" t="s">
        <v>69</v>
      </c>
      <c r="C27" s="24" t="s">
        <v>68</v>
      </c>
      <c r="D27" s="25"/>
      <c r="E27" s="186" t="str">
        <f>Depn_Method_2</f>
        <v>Straight Line Depreciation</v>
      </c>
      <c r="F27" s="25"/>
      <c r="G27" s="25"/>
    </row>
    <row r="28" spans="1:7" outlineLevel="1" x14ac:dyDescent="0.2">
      <c r="A28" s="27"/>
      <c r="B28" s="49"/>
      <c r="C28" s="24"/>
      <c r="D28" s="24"/>
      <c r="E28" s="24"/>
      <c r="F28" s="25"/>
      <c r="G28" s="25"/>
    </row>
    <row r="29" spans="1:7" outlineLevel="1" x14ac:dyDescent="0.2">
      <c r="A29" s="27"/>
      <c r="B29" s="48" t="s">
        <v>70</v>
      </c>
      <c r="C29" s="1"/>
      <c r="D29" s="174"/>
      <c r="F29" s="25"/>
    </row>
    <row r="30" spans="1:7" outlineLevel="1" x14ac:dyDescent="0.2">
      <c r="A30" s="27"/>
      <c r="B30" s="72" t="s">
        <v>71</v>
      </c>
      <c r="C30" s="29" t="s">
        <v>72</v>
      </c>
      <c r="D30" s="25"/>
      <c r="E30" s="22">
        <v>15</v>
      </c>
      <c r="F30" s="25"/>
      <c r="G30" s="25"/>
    </row>
    <row r="31" spans="1:7" outlineLevel="1" x14ac:dyDescent="0.2">
      <c r="A31" s="27"/>
      <c r="B31" s="49"/>
      <c r="C31" s="24"/>
      <c r="D31" s="24"/>
      <c r="E31" s="24"/>
      <c r="F31" s="25"/>
      <c r="G31" s="25"/>
    </row>
    <row r="32" spans="1:7" outlineLevel="1" x14ac:dyDescent="0.2">
      <c r="A32" s="27"/>
      <c r="B32" s="48" t="s">
        <v>73</v>
      </c>
      <c r="C32" s="29"/>
      <c r="D32" s="25"/>
      <c r="E32" s="25"/>
      <c r="F32" s="25"/>
      <c r="G32" s="25"/>
    </row>
    <row r="33" spans="1:7" outlineLevel="1" x14ac:dyDescent="0.2">
      <c r="A33" s="27"/>
      <c r="B33" s="49" t="s">
        <v>74</v>
      </c>
      <c r="C33" s="24" t="s">
        <v>75</v>
      </c>
      <c r="E33" s="22">
        <f>10^6</f>
        <v>1000000</v>
      </c>
      <c r="F33" s="25"/>
      <c r="G33" s="25"/>
    </row>
    <row r="34" spans="1:7" outlineLevel="1" x14ac:dyDescent="0.2">
      <c r="A34" s="27"/>
      <c r="B34" s="49" t="s">
        <v>76</v>
      </c>
      <c r="C34" s="24" t="s">
        <v>75</v>
      </c>
      <c r="E34" s="44">
        <v>0.01</v>
      </c>
      <c r="F34" s="25"/>
      <c r="G34" s="25"/>
    </row>
    <row r="35" spans="1:7" outlineLevel="1" x14ac:dyDescent="0.2">
      <c r="A35" s="27"/>
      <c r="B35" s="49"/>
      <c r="C35" s="29"/>
      <c r="D35" s="25"/>
      <c r="E35" s="25"/>
      <c r="F35" s="25"/>
      <c r="G35" s="25"/>
    </row>
    <row r="36" spans="1:7" outlineLevel="1" x14ac:dyDescent="0.2">
      <c r="A36" s="94">
        <f>SUM(D36:G36)</f>
        <v>0</v>
      </c>
      <c r="B36" s="49"/>
      <c r="C36" s="29"/>
      <c r="D36" s="25"/>
      <c r="E36" s="94">
        <f t="array" ref="E36">SUM(IF(ISERROR(E12:E34),1))</f>
        <v>0</v>
      </c>
      <c r="F36" s="94"/>
      <c r="G36" s="94"/>
    </row>
    <row r="37" spans="1:7" outlineLevel="1" x14ac:dyDescent="0.2">
      <c r="A37" s="27"/>
      <c r="B37" s="49"/>
      <c r="C37" s="29"/>
      <c r="D37" s="25"/>
      <c r="E37" s="25"/>
      <c r="F37" s="25"/>
      <c r="G37" s="25"/>
    </row>
    <row r="38" spans="1:7" x14ac:dyDescent="0.2">
      <c r="A38" s="30" t="s">
        <v>24</v>
      </c>
      <c r="B38" s="31"/>
      <c r="C38" s="32"/>
      <c r="D38" s="31"/>
      <c r="E38" s="31"/>
      <c r="F38" s="31"/>
      <c r="G38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B3">
    <cfRule type="expression" dxfId="322" priority="1">
      <formula>$B$3="The model contains one or more errors"</formula>
    </cfRule>
  </conditionalFormatting>
  <dataValidations count="1">
    <dataValidation type="list" showInputMessage="1" showErrorMessage="1" sqref="E25" xr:uid="{00000000-0002-0000-0300-000000000000}">
      <formula1>Depn_Methods</formula1>
    </dataValidation>
  </dataValidations>
  <hyperlinks>
    <hyperlink ref="B5" location="Contents!A1" display="[To Contents]" xr:uid="{00000000-0004-0000-03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'Cost Allocation Model'!$E$9:$BD$9</xm:f>
          </x14:formula1>
          <xm:sqref>E12 E21:E22 E17:E18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AX110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E95" sqref="E95:J9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8" width="9" style="1" customWidth="1"/>
    <col min="9" max="9" width="10.7109375" style="1" customWidth="1"/>
    <col min="10" max="10" width="9.7109375" style="1" customWidth="1"/>
    <col min="11" max="12" width="12.7109375" style="1" customWidth="1"/>
    <col min="13" max="13" width="8.7109375" style="1" customWidth="1"/>
    <col min="14" max="14" width="7.5703125" style="1" customWidth="1"/>
    <col min="15" max="16" width="12.7109375" style="1" customWidth="1"/>
    <col min="17" max="19" width="8" style="1" customWidth="1"/>
    <col min="20" max="23" width="12.7109375" style="1" customWidth="1"/>
    <col min="24" max="26" width="7.7109375" style="1" customWidth="1"/>
    <col min="27" max="27" width="21.42578125" style="1" customWidth="1"/>
    <col min="28" max="28" width="11.5703125" style="1" customWidth="1"/>
    <col min="29" max="29" width="8.140625" style="1" customWidth="1"/>
    <col min="30" max="30" width="17.7109375" style="1" customWidth="1"/>
    <col min="31" max="31" width="9.140625" style="1" customWidth="1"/>
    <col min="32" max="32" width="7.7109375" style="1" customWidth="1"/>
    <col min="33" max="33" width="10.140625" style="1" customWidth="1"/>
    <col min="34" max="34" width="11.42578125" style="1" customWidth="1"/>
    <col min="35" max="35" width="8.140625" style="1" customWidth="1"/>
    <col min="36" max="36" width="7.7109375" style="1" customWidth="1"/>
    <col min="37" max="37" width="7.42578125" style="1" customWidth="1"/>
    <col min="38" max="38" width="10.140625" style="1" customWidth="1"/>
    <col min="39" max="39" width="12.7109375" style="1" customWidth="1"/>
    <col min="40" max="40" width="9.7109375" style="1" customWidth="1"/>
    <col min="41" max="46" width="10.140625" style="1" customWidth="1"/>
    <col min="47" max="48" width="12.42578125" style="1" customWidth="1"/>
    <col min="49" max="49" width="10.140625" style="1" customWidth="1"/>
    <col min="50" max="50" width="2.42578125" style="1" customWidth="1"/>
    <col min="51" max="16384" width="9.140625" style="1" hidden="1"/>
  </cols>
  <sheetData>
    <row r="1" spans="1:49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</row>
    <row r="2" spans="1:49" s="3" customFormat="1" x14ac:dyDescent="0.2">
      <c r="A2" s="101">
        <f ca="1">MATCH(B2,Contents!$D$8:$D$22,0)</f>
        <v>4</v>
      </c>
      <c r="B2" s="102" t="str">
        <f ca="1">PROPER(MID(CELL("filename", A1), FIND("]", CELL("filename", A1))+1, 100))</f>
        <v>Allocators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</row>
    <row r="3" spans="1:49" s="3" customFormat="1" x14ac:dyDescent="0.2">
      <c r="A3" s="126">
        <f>SUM(A7:A15,A17:A29,A31:A82,A84:A109)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</row>
    <row r="4" spans="1:49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</row>
    <row r="5" spans="1:49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x14ac:dyDescent="0.2">
      <c r="A6" s="6">
        <f ca="1">MAX($A$1:A5)+subsection</f>
        <v>4.01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51"/>
      <c r="AQ6" s="51"/>
      <c r="AR6" s="51"/>
      <c r="AS6" s="51"/>
      <c r="AT6" s="51"/>
      <c r="AU6" s="51"/>
      <c r="AV6" s="51"/>
      <c r="AW6" s="51"/>
    </row>
    <row r="7" spans="1:49" ht="13.5" thickBot="1" x14ac:dyDescent="0.25">
      <c r="A7" s="9"/>
      <c r="C7" s="13"/>
      <c r="D7" s="46"/>
    </row>
    <row r="8" spans="1:49" s="14" customFormat="1" ht="47.25" x14ac:dyDescent="0.2">
      <c r="A8" s="11"/>
      <c r="B8" s="12" t="s">
        <v>78</v>
      </c>
      <c r="C8" s="13"/>
      <c r="E8" s="262" t="s">
        <v>79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4"/>
      <c r="T8" s="262" t="s">
        <v>80</v>
      </c>
      <c r="U8" s="263"/>
      <c r="V8" s="263"/>
      <c r="W8" s="263"/>
      <c r="X8" s="263"/>
      <c r="Y8" s="263"/>
      <c r="Z8" s="263"/>
      <c r="AA8" s="264"/>
      <c r="AB8" s="262" t="s">
        <v>81</v>
      </c>
      <c r="AC8" s="263"/>
      <c r="AD8" s="263"/>
      <c r="AE8" s="263"/>
      <c r="AF8" s="263"/>
      <c r="AG8" s="263"/>
      <c r="AH8" s="263"/>
      <c r="AI8" s="263"/>
      <c r="AJ8" s="263"/>
      <c r="AK8" s="264"/>
      <c r="AL8" s="262" t="s">
        <v>82</v>
      </c>
      <c r="AM8" s="263"/>
      <c r="AN8" s="263"/>
      <c r="AO8" s="265"/>
      <c r="AP8" s="247" t="s">
        <v>83</v>
      </c>
      <c r="AQ8" s="248"/>
      <c r="AR8" s="248"/>
      <c r="AS8" s="248"/>
      <c r="AT8" s="249"/>
      <c r="AU8" s="52" t="s">
        <v>84</v>
      </c>
      <c r="AV8" s="52" t="s">
        <v>85</v>
      </c>
      <c r="AW8" s="1"/>
    </row>
    <row r="9" spans="1:49" s="18" customFormat="1" ht="28.5" customHeight="1" x14ac:dyDescent="0.2">
      <c r="A9" s="15"/>
      <c r="B9" s="47" t="s">
        <v>86</v>
      </c>
      <c r="C9" s="16"/>
      <c r="D9" s="17"/>
      <c r="E9" s="254" t="s">
        <v>87</v>
      </c>
      <c r="F9" s="252"/>
      <c r="G9" s="252"/>
      <c r="H9" s="252"/>
      <c r="I9" s="252"/>
      <c r="J9" s="252"/>
      <c r="K9" s="258" t="s">
        <v>88</v>
      </c>
      <c r="L9" s="252" t="s">
        <v>323</v>
      </c>
      <c r="M9" s="252" t="s">
        <v>90</v>
      </c>
      <c r="N9" s="252" t="s">
        <v>91</v>
      </c>
      <c r="O9" s="252" t="s">
        <v>92</v>
      </c>
      <c r="P9" s="252"/>
      <c r="Q9" s="252" t="s">
        <v>93</v>
      </c>
      <c r="R9" s="252"/>
      <c r="S9" s="253"/>
      <c r="T9" s="254" t="s">
        <v>94</v>
      </c>
      <c r="U9" s="252"/>
      <c r="V9" s="252" t="s">
        <v>95</v>
      </c>
      <c r="W9" s="252"/>
      <c r="X9" s="255" t="s">
        <v>96</v>
      </c>
      <c r="Y9" s="256"/>
      <c r="Z9" s="256"/>
      <c r="AA9" s="257"/>
      <c r="AB9" s="254" t="s">
        <v>97</v>
      </c>
      <c r="AC9" s="252"/>
      <c r="AD9" s="252"/>
      <c r="AE9" s="252"/>
      <c r="AF9" s="210" t="s">
        <v>98</v>
      </c>
      <c r="AG9" s="252" t="s">
        <v>99</v>
      </c>
      <c r="AH9" s="252"/>
      <c r="AI9" s="252" t="s">
        <v>100</v>
      </c>
      <c r="AJ9" s="252"/>
      <c r="AK9" s="253"/>
      <c r="AL9" s="213" t="s">
        <v>101</v>
      </c>
      <c r="AM9" s="210" t="s">
        <v>102</v>
      </c>
      <c r="AN9" s="252" t="s">
        <v>103</v>
      </c>
      <c r="AO9" s="255"/>
      <c r="AP9" s="116"/>
      <c r="AQ9" s="113"/>
      <c r="AR9" s="113"/>
      <c r="AS9" s="113"/>
      <c r="AT9" s="117"/>
      <c r="AU9" s="237" t="s">
        <v>104</v>
      </c>
      <c r="AV9" s="237" t="s">
        <v>104</v>
      </c>
      <c r="AW9" s="1"/>
    </row>
    <row r="10" spans="1:49" s="18" customFormat="1" ht="15" x14ac:dyDescent="0.2">
      <c r="A10" s="15"/>
      <c r="B10" s="47"/>
      <c r="C10" s="19"/>
      <c r="D10" s="20"/>
      <c r="E10" s="250" t="s">
        <v>105</v>
      </c>
      <c r="F10" s="240" t="s">
        <v>326</v>
      </c>
      <c r="G10" s="240" t="s">
        <v>325</v>
      </c>
      <c r="H10" s="228" t="s">
        <v>107</v>
      </c>
      <c r="I10" s="240" t="s">
        <v>108</v>
      </c>
      <c r="J10" s="240" t="s">
        <v>109</v>
      </c>
      <c r="K10" s="259"/>
      <c r="L10" s="252"/>
      <c r="M10" s="252"/>
      <c r="N10" s="252"/>
      <c r="O10" s="228" t="s">
        <v>110</v>
      </c>
      <c r="P10" s="228" t="s">
        <v>111</v>
      </c>
      <c r="Q10" s="240" t="s">
        <v>105</v>
      </c>
      <c r="R10" s="240" t="s">
        <v>106</v>
      </c>
      <c r="S10" s="242" t="s">
        <v>112</v>
      </c>
      <c r="T10" s="232" t="s">
        <v>113</v>
      </c>
      <c r="U10" s="228" t="s">
        <v>114</v>
      </c>
      <c r="V10" s="228" t="s">
        <v>115</v>
      </c>
      <c r="W10" s="228" t="s">
        <v>116</v>
      </c>
      <c r="X10" s="240" t="s">
        <v>117</v>
      </c>
      <c r="Y10" s="240" t="s">
        <v>118</v>
      </c>
      <c r="Z10" s="240" t="s">
        <v>119</v>
      </c>
      <c r="AA10" s="242" t="s">
        <v>120</v>
      </c>
      <c r="AB10" s="244" t="s">
        <v>121</v>
      </c>
      <c r="AC10" s="245"/>
      <c r="AD10" s="245"/>
      <c r="AE10" s="245" t="s">
        <v>122</v>
      </c>
      <c r="AF10" s="228" t="s">
        <v>123</v>
      </c>
      <c r="AG10" s="228" t="s">
        <v>124</v>
      </c>
      <c r="AH10" s="228" t="s">
        <v>125</v>
      </c>
      <c r="AI10" s="228" t="s">
        <v>126</v>
      </c>
      <c r="AJ10" s="228" t="s">
        <v>127</v>
      </c>
      <c r="AK10" s="230" t="s">
        <v>128</v>
      </c>
      <c r="AL10" s="232" t="s">
        <v>129</v>
      </c>
      <c r="AM10" s="228" t="s">
        <v>102</v>
      </c>
      <c r="AN10" s="228" t="s">
        <v>130</v>
      </c>
      <c r="AO10" s="266" t="s">
        <v>324</v>
      </c>
      <c r="AP10" s="118"/>
      <c r="AQ10" s="114"/>
      <c r="AR10" s="114"/>
      <c r="AS10" s="114"/>
      <c r="AT10" s="119"/>
      <c r="AU10" s="238"/>
      <c r="AV10" s="238"/>
      <c r="AW10" s="1"/>
    </row>
    <row r="11" spans="1:49" ht="51.75" thickBot="1" x14ac:dyDescent="0.25">
      <c r="A11" s="21"/>
      <c r="B11" s="47"/>
      <c r="E11" s="251"/>
      <c r="F11" s="241"/>
      <c r="G11" s="241"/>
      <c r="H11" s="241"/>
      <c r="I11" s="241"/>
      <c r="J11" s="241"/>
      <c r="K11" s="260"/>
      <c r="L11" s="261"/>
      <c r="M11" s="261"/>
      <c r="N11" s="261"/>
      <c r="O11" s="229"/>
      <c r="P11" s="229"/>
      <c r="Q11" s="241"/>
      <c r="R11" s="241"/>
      <c r="S11" s="243"/>
      <c r="T11" s="233"/>
      <c r="U11" s="229"/>
      <c r="V11" s="229"/>
      <c r="W11" s="229"/>
      <c r="X11" s="241"/>
      <c r="Y11" s="241"/>
      <c r="Z11" s="241"/>
      <c r="AA11" s="243"/>
      <c r="AB11" s="211" t="s">
        <v>132</v>
      </c>
      <c r="AC11" s="212" t="s">
        <v>133</v>
      </c>
      <c r="AD11" s="212" t="s">
        <v>134</v>
      </c>
      <c r="AE11" s="246"/>
      <c r="AF11" s="229"/>
      <c r="AG11" s="229"/>
      <c r="AH11" s="229"/>
      <c r="AI11" s="229"/>
      <c r="AJ11" s="229"/>
      <c r="AK11" s="231"/>
      <c r="AL11" s="233"/>
      <c r="AM11" s="229"/>
      <c r="AN11" s="229"/>
      <c r="AO11" s="267"/>
      <c r="AP11" s="120"/>
      <c r="AQ11" s="115"/>
      <c r="AR11" s="115"/>
      <c r="AS11" s="115"/>
      <c r="AT11" s="121"/>
      <c r="AU11" s="239"/>
      <c r="AV11" s="239"/>
    </row>
    <row r="12" spans="1:49" ht="23.25" outlineLevel="1" thickBot="1" x14ac:dyDescent="0.25">
      <c r="B12" t="s">
        <v>135</v>
      </c>
      <c r="E12" s="225" t="s">
        <v>136</v>
      </c>
      <c r="F12" s="226"/>
      <c r="G12" s="226"/>
      <c r="H12" s="226"/>
      <c r="I12" s="226"/>
      <c r="J12" s="227"/>
      <c r="K12" s="225" t="s">
        <v>137</v>
      </c>
      <c r="L12" s="226"/>
      <c r="M12" s="226"/>
      <c r="N12" s="227"/>
      <c r="O12" s="225" t="s">
        <v>138</v>
      </c>
      <c r="P12" s="227"/>
      <c r="Q12" s="234" t="s">
        <v>136</v>
      </c>
      <c r="R12" s="235"/>
      <c r="S12" s="236"/>
      <c r="T12" s="225" t="s">
        <v>139</v>
      </c>
      <c r="U12" s="226"/>
      <c r="V12" s="226"/>
      <c r="W12" s="226"/>
      <c r="X12" s="226"/>
      <c r="Y12" s="226"/>
      <c r="Z12" s="226"/>
      <c r="AA12" s="227"/>
      <c r="AB12" s="225" t="s">
        <v>140</v>
      </c>
      <c r="AC12" s="226"/>
      <c r="AD12" s="226"/>
      <c r="AE12" s="227"/>
      <c r="AF12" s="191" t="s">
        <v>138</v>
      </c>
      <c r="AG12" s="225" t="s">
        <v>140</v>
      </c>
      <c r="AH12" s="227"/>
      <c r="AI12" s="191" t="s">
        <v>141</v>
      </c>
      <c r="AJ12" s="225" t="s">
        <v>142</v>
      </c>
      <c r="AK12" s="227"/>
      <c r="AL12" s="191" t="s">
        <v>143</v>
      </c>
      <c r="AM12" s="191" t="s">
        <v>144</v>
      </c>
      <c r="AN12" s="225" t="s">
        <v>143</v>
      </c>
      <c r="AO12" s="226"/>
      <c r="AP12" s="197"/>
      <c r="AQ12" s="198"/>
      <c r="AR12" s="198"/>
      <c r="AS12" s="198"/>
      <c r="AT12" s="199"/>
      <c r="AU12" s="192" t="s">
        <v>145</v>
      </c>
      <c r="AV12" s="192" t="s">
        <v>145</v>
      </c>
      <c r="AW12" s="193"/>
    </row>
    <row r="13" spans="1:49" s="23" customFormat="1" outlineLevel="1" x14ac:dyDescent="0.2">
      <c r="C13" s="194"/>
      <c r="D13" s="195"/>
    </row>
    <row r="14" spans="1:49" outlineLevel="1" x14ac:dyDescent="0.2">
      <c r="B14" s="1" t="s">
        <v>146</v>
      </c>
      <c r="D14" s="9"/>
      <c r="E14" s="196">
        <f t="shared" ref="E14" si="0">D14+1</f>
        <v>1</v>
      </c>
      <c r="F14" s="196">
        <f>E14+1</f>
        <v>2</v>
      </c>
      <c r="G14" s="196">
        <f t="shared" ref="G14:AV14" si="1">F14+1</f>
        <v>3</v>
      </c>
      <c r="H14" s="196">
        <f t="shared" si="1"/>
        <v>4</v>
      </c>
      <c r="I14" s="196">
        <f t="shared" si="1"/>
        <v>5</v>
      </c>
      <c r="J14" s="196">
        <f t="shared" si="1"/>
        <v>6</v>
      </c>
      <c r="K14" s="196">
        <f t="shared" si="1"/>
        <v>7</v>
      </c>
      <c r="L14" s="196">
        <f t="shared" si="1"/>
        <v>8</v>
      </c>
      <c r="M14" s="196">
        <f t="shared" si="1"/>
        <v>9</v>
      </c>
      <c r="N14" s="196">
        <f t="shared" si="1"/>
        <v>10</v>
      </c>
      <c r="O14" s="196">
        <f t="shared" si="1"/>
        <v>11</v>
      </c>
      <c r="P14" s="196">
        <f t="shared" si="1"/>
        <v>12</v>
      </c>
      <c r="Q14" s="196">
        <f t="shared" si="1"/>
        <v>13</v>
      </c>
      <c r="R14" s="196">
        <f t="shared" si="1"/>
        <v>14</v>
      </c>
      <c r="S14" s="196">
        <f t="shared" si="1"/>
        <v>15</v>
      </c>
      <c r="T14" s="196">
        <f t="shared" si="1"/>
        <v>16</v>
      </c>
      <c r="U14" s="196">
        <f t="shared" si="1"/>
        <v>17</v>
      </c>
      <c r="V14" s="196">
        <f t="shared" si="1"/>
        <v>18</v>
      </c>
      <c r="W14" s="196">
        <f t="shared" si="1"/>
        <v>19</v>
      </c>
      <c r="X14" s="196">
        <f t="shared" si="1"/>
        <v>20</v>
      </c>
      <c r="Y14" s="196">
        <f t="shared" si="1"/>
        <v>21</v>
      </c>
      <c r="Z14" s="196">
        <f t="shared" si="1"/>
        <v>22</v>
      </c>
      <c r="AA14" s="196">
        <f t="shared" si="1"/>
        <v>23</v>
      </c>
      <c r="AB14" s="196">
        <f t="shared" si="1"/>
        <v>24</v>
      </c>
      <c r="AC14" s="196">
        <f t="shared" si="1"/>
        <v>25</v>
      </c>
      <c r="AD14" s="196">
        <f t="shared" si="1"/>
        <v>26</v>
      </c>
      <c r="AE14" s="196">
        <f t="shared" si="1"/>
        <v>27</v>
      </c>
      <c r="AF14" s="196">
        <f t="shared" si="1"/>
        <v>28</v>
      </c>
      <c r="AG14" s="196">
        <f t="shared" si="1"/>
        <v>29</v>
      </c>
      <c r="AH14" s="196">
        <f t="shared" si="1"/>
        <v>30</v>
      </c>
      <c r="AI14" s="196">
        <f t="shared" si="1"/>
        <v>31</v>
      </c>
      <c r="AJ14" s="196">
        <f t="shared" si="1"/>
        <v>32</v>
      </c>
      <c r="AK14" s="196">
        <f t="shared" si="1"/>
        <v>33</v>
      </c>
      <c r="AL14" s="196">
        <f t="shared" si="1"/>
        <v>34</v>
      </c>
      <c r="AM14" s="196">
        <f t="shared" si="1"/>
        <v>35</v>
      </c>
      <c r="AN14" s="196">
        <f t="shared" si="1"/>
        <v>36</v>
      </c>
      <c r="AO14" s="196">
        <f t="shared" si="1"/>
        <v>37</v>
      </c>
      <c r="AP14" s="196">
        <f t="shared" si="1"/>
        <v>38</v>
      </c>
      <c r="AQ14" s="196">
        <f t="shared" si="1"/>
        <v>39</v>
      </c>
      <c r="AR14" s="196">
        <f t="shared" si="1"/>
        <v>40</v>
      </c>
      <c r="AS14" s="196">
        <f t="shared" si="1"/>
        <v>41</v>
      </c>
      <c r="AT14" s="196">
        <f t="shared" si="1"/>
        <v>42</v>
      </c>
      <c r="AU14" s="196">
        <f t="shared" si="1"/>
        <v>43</v>
      </c>
      <c r="AV14" s="196">
        <f t="shared" si="1"/>
        <v>44</v>
      </c>
      <c r="AW14" s="196"/>
    </row>
    <row r="15" spans="1:49" x14ac:dyDescent="0.2">
      <c r="D15" s="9"/>
    </row>
    <row r="16" spans="1:49" x14ac:dyDescent="0.2">
      <c r="A16" s="6">
        <f ca="1">MAX($A$1:A15)+subsection</f>
        <v>4.0199999999999996</v>
      </c>
      <c r="B16" s="6" t="s">
        <v>147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9" x14ac:dyDescent="0.2">
      <c r="A17" s="9"/>
      <c r="B17" s="9"/>
      <c r="C17" s="2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9" x14ac:dyDescent="0.2">
      <c r="A18" s="9"/>
      <c r="B18" s="50" t="s">
        <v>148</v>
      </c>
      <c r="C18" s="2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9" x14ac:dyDescent="0.2">
      <c r="A19" s="9"/>
      <c r="C19" s="2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9" x14ac:dyDescent="0.2">
      <c r="A20" s="9"/>
      <c r="B20" s="48" t="s">
        <v>149</v>
      </c>
      <c r="C20" s="24"/>
      <c r="D20" s="54" t="s">
        <v>150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9" x14ac:dyDescent="0.2">
      <c r="A21" s="9"/>
      <c r="B21" s="49" t="s">
        <v>151</v>
      </c>
      <c r="C21" s="24" t="s">
        <v>152</v>
      </c>
      <c r="D21" s="75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/>
      <c r="L21" s="22"/>
      <c r="M21" s="22"/>
      <c r="N21" s="22"/>
      <c r="O21" s="22"/>
      <c r="P21" s="22"/>
      <c r="Q21" s="22">
        <v>1</v>
      </c>
      <c r="R21" s="22">
        <v>1</v>
      </c>
      <c r="S21" s="22">
        <v>1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9" x14ac:dyDescent="0.2">
      <c r="A22" s="9"/>
      <c r="B22" s="49" t="s">
        <v>153</v>
      </c>
      <c r="C22" s="24" t="s">
        <v>152</v>
      </c>
      <c r="D22" s="75">
        <v>2</v>
      </c>
      <c r="E22" s="22"/>
      <c r="F22" s="22"/>
      <c r="G22" s="22"/>
      <c r="H22" s="22"/>
      <c r="I22" s="22"/>
      <c r="J22" s="22"/>
      <c r="K22" s="22">
        <v>1</v>
      </c>
      <c r="L22" s="22"/>
      <c r="M22" s="22"/>
      <c r="N22" s="22"/>
      <c r="O22" s="22"/>
      <c r="P22" s="22"/>
      <c r="Q22" s="22">
        <v>1</v>
      </c>
      <c r="R22" s="22">
        <v>1</v>
      </c>
      <c r="S22" s="22">
        <v>1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9" x14ac:dyDescent="0.2">
      <c r="A23" s="9"/>
      <c r="B23" s="49" t="s">
        <v>154</v>
      </c>
      <c r="C23" s="24" t="s">
        <v>152</v>
      </c>
      <c r="D23" s="75">
        <v>3</v>
      </c>
      <c r="E23" s="22"/>
      <c r="F23" s="22"/>
      <c r="G23" s="22"/>
      <c r="H23" s="22"/>
      <c r="I23" s="22"/>
      <c r="J23" s="22"/>
      <c r="K23" s="22"/>
      <c r="L23" s="22"/>
      <c r="M23" s="22">
        <v>1</v>
      </c>
      <c r="N23" s="22"/>
      <c r="O23" s="22"/>
      <c r="P23" s="22"/>
      <c r="Q23" s="22">
        <v>1</v>
      </c>
      <c r="R23" s="22">
        <v>1</v>
      </c>
      <c r="S23" s="22">
        <v>1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9" x14ac:dyDescent="0.2">
      <c r="A24" s="9"/>
      <c r="B24" s="49" t="s">
        <v>155</v>
      </c>
      <c r="C24" s="24" t="s">
        <v>152</v>
      </c>
      <c r="D24" s="75">
        <v>4</v>
      </c>
      <c r="E24" s="22"/>
      <c r="F24" s="22"/>
      <c r="G24" s="22"/>
      <c r="H24" s="22"/>
      <c r="I24" s="22"/>
      <c r="J24" s="22"/>
      <c r="K24" s="22"/>
      <c r="L24" s="22"/>
      <c r="M24" s="22"/>
      <c r="N24" s="22">
        <v>1</v>
      </c>
      <c r="O24" s="22"/>
      <c r="P24" s="22"/>
      <c r="Q24" s="22">
        <v>1</v>
      </c>
      <c r="R24" s="22">
        <v>1</v>
      </c>
      <c r="S24" s="22">
        <v>1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9" x14ac:dyDescent="0.2">
      <c r="A25" s="9"/>
      <c r="B25" s="49" t="s">
        <v>156</v>
      </c>
      <c r="C25" s="24" t="s">
        <v>152</v>
      </c>
      <c r="D25" s="75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9" x14ac:dyDescent="0.2">
      <c r="A26" s="9"/>
      <c r="B26" s="49" t="s">
        <v>157</v>
      </c>
      <c r="C26" s="24" t="s">
        <v>152</v>
      </c>
      <c r="D26" s="75">
        <v>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>
        <v>1</v>
      </c>
      <c r="U26" s="22"/>
      <c r="V26" s="22">
        <v>1</v>
      </c>
      <c r="W26" s="22"/>
      <c r="X26" s="22">
        <v>1</v>
      </c>
      <c r="Y26" s="22">
        <v>1</v>
      </c>
      <c r="Z26" s="22">
        <v>1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9" x14ac:dyDescent="0.2">
      <c r="A27" s="9"/>
      <c r="B27" s="49" t="s">
        <v>158</v>
      </c>
      <c r="C27" s="24" t="s">
        <v>152</v>
      </c>
      <c r="D27" s="75">
        <v>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>
        <v>1</v>
      </c>
      <c r="V27" s="22"/>
      <c r="W27" s="22">
        <v>1</v>
      </c>
      <c r="X27" s="22"/>
      <c r="Y27" s="22"/>
      <c r="Z27" s="22"/>
      <c r="AA27" s="22">
        <v>1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9" x14ac:dyDescent="0.2">
      <c r="A28" s="9"/>
      <c r="B28" s="49" t="s">
        <v>159</v>
      </c>
      <c r="C28" s="24" t="s">
        <v>152</v>
      </c>
      <c r="D28" s="75">
        <v>8</v>
      </c>
      <c r="E28" s="22"/>
      <c r="F28" s="22"/>
      <c r="G28" s="22"/>
      <c r="H28" s="22"/>
      <c r="I28" s="22"/>
      <c r="J28" s="22"/>
      <c r="K28" s="22"/>
      <c r="L28" s="22">
        <v>1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>
        <v>1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  <c r="AV28" s="22">
        <v>1</v>
      </c>
    </row>
    <row r="29" spans="1:49" x14ac:dyDescent="0.2">
      <c r="A29" s="9"/>
      <c r="C29" s="2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9" x14ac:dyDescent="0.2">
      <c r="A30" s="6">
        <f ca="1">MAX($A$1:A29)+subsection</f>
        <v>4.0299999999999994</v>
      </c>
      <c r="B30" s="6" t="s">
        <v>320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51"/>
    </row>
    <row r="31" spans="1:49" x14ac:dyDescent="0.2">
      <c r="A31" s="27"/>
      <c r="C31" s="2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1:49" outlineLevel="1" x14ac:dyDescent="0.2">
      <c r="A32" s="27"/>
      <c r="B32" s="50" t="s">
        <v>160</v>
      </c>
      <c r="C32" s="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1:49" outlineLevel="1" x14ac:dyDescent="0.2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49" outlineLevel="1" x14ac:dyDescent="0.2">
      <c r="A34" s="27"/>
      <c r="B34" s="48" t="s">
        <v>161</v>
      </c>
      <c r="C34" s="29"/>
      <c r="D34" s="54" t="s">
        <v>162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92" t="s">
        <v>163</v>
      </c>
      <c r="AW34" s="25"/>
    </row>
    <row r="35" spans="1:49" outlineLevel="1" x14ac:dyDescent="0.2">
      <c r="A35" s="27"/>
      <c r="B35" s="49" t="s">
        <v>164</v>
      </c>
      <c r="C35" s="24" t="s">
        <v>152</v>
      </c>
      <c r="D35" s="75">
        <v>1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/>
      <c r="AV35" s="22"/>
      <c r="AW35" s="25"/>
    </row>
    <row r="36" spans="1:49" outlineLevel="1" x14ac:dyDescent="0.2">
      <c r="A36" s="27"/>
      <c r="B36" s="49" t="s">
        <v>165</v>
      </c>
      <c r="C36" s="24" t="s">
        <v>152</v>
      </c>
      <c r="D36" s="24">
        <f>MAX($D35:D$35)+1</f>
        <v>2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/>
      <c r="AQ36" s="22"/>
      <c r="AR36" s="22"/>
      <c r="AS36" s="22"/>
      <c r="AT36" s="22"/>
      <c r="AU36" s="22"/>
      <c r="AV36" s="22"/>
      <c r="AW36" s="25"/>
    </row>
    <row r="37" spans="1:49" outlineLevel="1" x14ac:dyDescent="0.2">
      <c r="A37" s="27"/>
      <c r="B37" s="49" t="s">
        <v>166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49" outlineLevel="1" x14ac:dyDescent="0.2">
      <c r="A38" s="27"/>
      <c r="B38" s="53" t="s">
        <v>167</v>
      </c>
      <c r="C38" s="24" t="s">
        <v>152</v>
      </c>
      <c r="D38" s="24">
        <f>MAX($D$35:D37)+1</f>
        <v>3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/>
      <c r="AQ38" s="22"/>
      <c r="AR38" s="22"/>
      <c r="AS38" s="22"/>
      <c r="AT38" s="22"/>
      <c r="AU38" s="22"/>
      <c r="AV38" s="22"/>
      <c r="AW38" s="25"/>
    </row>
    <row r="39" spans="1:49" outlineLevel="1" x14ac:dyDescent="0.2">
      <c r="A39" s="27"/>
      <c r="B39" s="53" t="s">
        <v>168</v>
      </c>
      <c r="C39" s="24" t="s">
        <v>152</v>
      </c>
      <c r="D39" s="24">
        <f>MAX($D$35:D38)+1</f>
        <v>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>
        <v>1</v>
      </c>
      <c r="AW39" s="25"/>
    </row>
    <row r="40" spans="1:49" outlineLevel="1" x14ac:dyDescent="0.2">
      <c r="A40" s="27"/>
      <c r="B40" s="53" t="s">
        <v>169</v>
      </c>
      <c r="C40" s="24" t="s">
        <v>152</v>
      </c>
      <c r="D40" s="24">
        <f>MAX($D$35:D39)+1</f>
        <v>5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/>
      <c r="AQ40" s="22"/>
      <c r="AR40" s="22"/>
      <c r="AS40" s="22"/>
      <c r="AT40" s="22"/>
      <c r="AU40" s="22">
        <v>1</v>
      </c>
      <c r="AV40" s="22">
        <v>1</v>
      </c>
      <c r="AW40" s="25"/>
    </row>
    <row r="41" spans="1:49" outlineLevel="1" x14ac:dyDescent="0.2">
      <c r="A41" s="27"/>
      <c r="B41" s="49" t="s">
        <v>170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1:49" outlineLevel="1" x14ac:dyDescent="0.2">
      <c r="A42" s="27"/>
      <c r="B42" s="53" t="s">
        <v>167</v>
      </c>
      <c r="C42" s="24" t="s">
        <v>152</v>
      </c>
      <c r="D42" s="24">
        <f>MAX($D$35:D41)+1</f>
        <v>6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5"/>
    </row>
    <row r="43" spans="1:49" outlineLevel="1" x14ac:dyDescent="0.2">
      <c r="A43" s="27"/>
      <c r="B43" s="53" t="s">
        <v>168</v>
      </c>
      <c r="C43" s="24" t="s">
        <v>152</v>
      </c>
      <c r="D43" s="24">
        <f>MAX($D$35:D42)+1</f>
        <v>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>
        <v>1</v>
      </c>
      <c r="AW43" s="25"/>
    </row>
    <row r="44" spans="1:49" outlineLevel="1" x14ac:dyDescent="0.2">
      <c r="A44" s="27"/>
      <c r="B44" s="53" t="s">
        <v>169</v>
      </c>
      <c r="C44" s="24" t="s">
        <v>152</v>
      </c>
      <c r="D44" s="24">
        <f>MAX($D$35:D43)+1</f>
        <v>8</v>
      </c>
      <c r="E44" s="22">
        <v>1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/>
      <c r="AM44" s="22"/>
      <c r="AN44" s="22"/>
      <c r="AO44" s="22"/>
      <c r="AP44" s="22"/>
      <c r="AQ44" s="22"/>
      <c r="AR44" s="22"/>
      <c r="AS44" s="22"/>
      <c r="AT44" s="22"/>
      <c r="AU44" s="22">
        <v>1</v>
      </c>
      <c r="AV44" s="22">
        <v>1</v>
      </c>
      <c r="AW44" s="25"/>
    </row>
    <row r="45" spans="1:49" outlineLevel="1" x14ac:dyDescent="0.2">
      <c r="A45" s="27"/>
      <c r="B45" s="49" t="s">
        <v>171</v>
      </c>
      <c r="C45" s="29"/>
      <c r="D45" s="7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49" outlineLevel="1" x14ac:dyDescent="0.2">
      <c r="A46" s="27"/>
      <c r="B46" s="53" t="s">
        <v>167</v>
      </c>
      <c r="C46" s="24" t="s">
        <v>152</v>
      </c>
      <c r="D46" s="24">
        <f>MAX($D$35:D45)+1</f>
        <v>9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/>
      <c r="AQ46" s="22"/>
      <c r="AR46" s="22"/>
      <c r="AS46" s="22"/>
      <c r="AT46" s="22"/>
      <c r="AU46" s="22"/>
      <c r="AV46" s="22"/>
      <c r="AW46" s="25"/>
    </row>
    <row r="47" spans="1:49" outlineLevel="1" x14ac:dyDescent="0.2">
      <c r="A47" s="27"/>
      <c r="B47" s="53" t="s">
        <v>168</v>
      </c>
      <c r="C47" s="24" t="s">
        <v>152</v>
      </c>
      <c r="D47" s="24">
        <f>MAX($D$35:D46)+1</f>
        <v>10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>
        <v>1</v>
      </c>
      <c r="AW47" s="25"/>
    </row>
    <row r="48" spans="1:49" outlineLevel="1" x14ac:dyDescent="0.2">
      <c r="A48" s="27"/>
      <c r="B48" s="53" t="s">
        <v>172</v>
      </c>
      <c r="C48" s="24" t="s">
        <v>152</v>
      </c>
      <c r="D48" s="24">
        <f>MAX($D$35:D47)+1</f>
        <v>11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/>
      <c r="AQ48" s="22"/>
      <c r="AR48" s="22"/>
      <c r="AS48" s="22"/>
      <c r="AT48" s="22"/>
      <c r="AU48" s="22">
        <v>1</v>
      </c>
      <c r="AV48" s="22">
        <v>1</v>
      </c>
      <c r="AW48" s="25"/>
    </row>
    <row r="49" spans="1:49" outlineLevel="1" x14ac:dyDescent="0.2">
      <c r="A49" s="27"/>
      <c r="B49" s="53" t="s">
        <v>173</v>
      </c>
      <c r="C49" s="24" t="s">
        <v>152</v>
      </c>
      <c r="D49" s="24">
        <f>MAX($D$35:D48)+1</f>
        <v>12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>
        <v>1</v>
      </c>
      <c r="AG49" s="22">
        <v>1</v>
      </c>
      <c r="AH49" s="22">
        <v>1</v>
      </c>
      <c r="AI49" s="22">
        <v>1</v>
      </c>
      <c r="AJ49" s="22">
        <v>1</v>
      </c>
      <c r="AK49" s="22">
        <v>1</v>
      </c>
      <c r="AL49" s="22"/>
      <c r="AM49" s="22"/>
      <c r="AN49" s="22"/>
      <c r="AO49" s="22"/>
      <c r="AP49" s="22"/>
      <c r="AQ49" s="22"/>
      <c r="AR49" s="22"/>
      <c r="AS49" s="22"/>
      <c r="AT49" s="22"/>
      <c r="AU49" s="22">
        <v>1</v>
      </c>
      <c r="AV49" s="22">
        <v>1</v>
      </c>
      <c r="AW49" s="25"/>
    </row>
    <row r="50" spans="1:49" outlineLevel="1" x14ac:dyDescent="0.2">
      <c r="A50" s="27"/>
      <c r="B50" s="53" t="s">
        <v>174</v>
      </c>
      <c r="C50" s="24" t="s">
        <v>152</v>
      </c>
      <c r="D50" s="24">
        <f>MAX($D$35:D49)+1</f>
        <v>13</v>
      </c>
      <c r="E50" s="22"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>
        <v>1</v>
      </c>
      <c r="AG50" s="22">
        <v>1</v>
      </c>
      <c r="AH50" s="22">
        <v>1</v>
      </c>
      <c r="AI50" s="22">
        <v>1</v>
      </c>
      <c r="AJ50" s="22">
        <v>1</v>
      </c>
      <c r="AK50" s="22">
        <v>1</v>
      </c>
      <c r="AL50" s="22"/>
      <c r="AM50" s="22"/>
      <c r="AN50" s="22"/>
      <c r="AO50" s="22"/>
      <c r="AP50" s="22"/>
      <c r="AQ50" s="22"/>
      <c r="AR50" s="22"/>
      <c r="AS50" s="22"/>
      <c r="AT50" s="22"/>
      <c r="AU50" s="22">
        <v>1</v>
      </c>
      <c r="AV50" s="22">
        <v>1</v>
      </c>
      <c r="AW50" s="25"/>
    </row>
    <row r="51" spans="1:49" outlineLevel="1" x14ac:dyDescent="0.2">
      <c r="A51" s="27"/>
      <c r="B51" s="49" t="s">
        <v>175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1:49" outlineLevel="1" x14ac:dyDescent="0.2">
      <c r="A52" s="27"/>
      <c r="B52" s="53" t="s">
        <v>167</v>
      </c>
      <c r="C52" s="24" t="s">
        <v>152</v>
      </c>
      <c r="D52" s="24">
        <f>MAX($D$35:D51)+1</f>
        <v>14</v>
      </c>
      <c r="E52" s="22"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/>
      <c r="AQ52" s="22"/>
      <c r="AR52" s="22"/>
      <c r="AS52" s="22"/>
      <c r="AT52" s="22"/>
      <c r="AU52" s="22"/>
      <c r="AV52" s="22"/>
      <c r="AW52" s="25"/>
    </row>
    <row r="53" spans="1:49" outlineLevel="1" x14ac:dyDescent="0.2">
      <c r="A53" s="27"/>
      <c r="B53" s="53" t="s">
        <v>168</v>
      </c>
      <c r="C53" s="24" t="s">
        <v>152</v>
      </c>
      <c r="D53" s="24">
        <f>MAX($D$35:D52)+1</f>
        <v>15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>
        <v>1</v>
      </c>
      <c r="AW53" s="25"/>
    </row>
    <row r="54" spans="1:49" outlineLevel="1" x14ac:dyDescent="0.2">
      <c r="A54" s="27"/>
      <c r="B54" s="53" t="s">
        <v>169</v>
      </c>
      <c r="C54" s="24" t="s">
        <v>152</v>
      </c>
      <c r="D54" s="24">
        <f>MAX($D$35:D53)+1</f>
        <v>16</v>
      </c>
      <c r="E54" s="22">
        <v>1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/>
      <c r="AQ54" s="22"/>
      <c r="AR54" s="22"/>
      <c r="AS54" s="22"/>
      <c r="AT54" s="22"/>
      <c r="AU54" s="22">
        <v>1</v>
      </c>
      <c r="AV54" s="22">
        <v>1</v>
      </c>
      <c r="AW54" s="25"/>
    </row>
    <row r="55" spans="1:49" outlineLevel="1" x14ac:dyDescent="0.2">
      <c r="A55" s="27"/>
      <c r="B55" s="49" t="s">
        <v>176</v>
      </c>
      <c r="C55" s="29"/>
      <c r="D55" s="7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outlineLevel="1" x14ac:dyDescent="0.2">
      <c r="A56" s="27"/>
      <c r="B56" s="53" t="s">
        <v>167</v>
      </c>
      <c r="C56" s="24" t="s">
        <v>152</v>
      </c>
      <c r="D56" s="24">
        <f>MAX($D$35:D55)+1</f>
        <v>17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/>
      <c r="AQ56" s="22"/>
      <c r="AR56" s="22"/>
      <c r="AS56" s="22"/>
      <c r="AT56" s="22"/>
      <c r="AU56" s="22"/>
      <c r="AV56" s="22"/>
      <c r="AW56" s="25"/>
    </row>
    <row r="57" spans="1:49" outlineLevel="1" x14ac:dyDescent="0.2">
      <c r="A57" s="27"/>
      <c r="B57" s="53" t="s">
        <v>168</v>
      </c>
      <c r="C57" s="24" t="s">
        <v>152</v>
      </c>
      <c r="D57" s="24">
        <f>MAX($D$35:D56)+1</f>
        <v>18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>
        <v>1</v>
      </c>
      <c r="AW57" s="25"/>
    </row>
    <row r="58" spans="1:49" outlineLevel="1" x14ac:dyDescent="0.2">
      <c r="A58" s="27"/>
      <c r="B58" s="53" t="s">
        <v>169</v>
      </c>
      <c r="C58" s="24" t="s">
        <v>152</v>
      </c>
      <c r="D58" s="24">
        <f>MAX($D$35:D57)+1</f>
        <v>19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  <c r="V58" s="22">
        <v>1</v>
      </c>
      <c r="W58" s="22">
        <v>1</v>
      </c>
      <c r="X58" s="22">
        <v>1</v>
      </c>
      <c r="Y58" s="22">
        <v>1</v>
      </c>
      <c r="Z58" s="22">
        <v>1</v>
      </c>
      <c r="AA58" s="22">
        <v>1</v>
      </c>
      <c r="AB58" s="22">
        <v>1</v>
      </c>
      <c r="AC58" s="22">
        <v>1</v>
      </c>
      <c r="AD58" s="22">
        <v>1</v>
      </c>
      <c r="AE58" s="22">
        <v>1</v>
      </c>
      <c r="AF58" s="22">
        <v>1</v>
      </c>
      <c r="AG58" s="22">
        <v>1</v>
      </c>
      <c r="AH58" s="22">
        <v>1</v>
      </c>
      <c r="AI58" s="22">
        <v>1</v>
      </c>
      <c r="AJ58" s="22">
        <v>1</v>
      </c>
      <c r="AK58" s="22">
        <v>1</v>
      </c>
      <c r="AL58" s="22">
        <v>1</v>
      </c>
      <c r="AM58" s="22">
        <v>1</v>
      </c>
      <c r="AN58" s="22">
        <v>1</v>
      </c>
      <c r="AO58" s="22">
        <v>1</v>
      </c>
      <c r="AP58" s="22"/>
      <c r="AQ58" s="22"/>
      <c r="AR58" s="22"/>
      <c r="AS58" s="22"/>
      <c r="AT58" s="22"/>
      <c r="AU58" s="22">
        <v>1</v>
      </c>
      <c r="AV58" s="22">
        <v>1</v>
      </c>
      <c r="AW58" s="25"/>
    </row>
    <row r="59" spans="1:49" outlineLevel="1" x14ac:dyDescent="0.2">
      <c r="A59" s="27"/>
      <c r="B59" s="49" t="s">
        <v>177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</row>
    <row r="60" spans="1:49" outlineLevel="1" x14ac:dyDescent="0.2">
      <c r="A60" s="27"/>
      <c r="B60" s="53" t="s">
        <v>178</v>
      </c>
      <c r="C60" s="24" t="s">
        <v>152</v>
      </c>
      <c r="D60" s="24">
        <f>MAX($D$35:D59)+1</f>
        <v>20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22">
        <v>1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  <c r="V60" s="22">
        <v>1</v>
      </c>
      <c r="W60" s="22">
        <v>1</v>
      </c>
      <c r="X60" s="22">
        <v>1</v>
      </c>
      <c r="Y60" s="22">
        <v>1</v>
      </c>
      <c r="Z60" s="22">
        <v>1</v>
      </c>
      <c r="AA60" s="22">
        <v>1</v>
      </c>
      <c r="AB60" s="22">
        <v>1</v>
      </c>
      <c r="AC60" s="22">
        <v>1</v>
      </c>
      <c r="AD60" s="22">
        <v>1</v>
      </c>
      <c r="AE60" s="22">
        <v>1</v>
      </c>
      <c r="AF60" s="22">
        <v>1</v>
      </c>
      <c r="AG60" s="22">
        <v>1</v>
      </c>
      <c r="AH60" s="22">
        <v>1</v>
      </c>
      <c r="AI60" s="22">
        <v>1</v>
      </c>
      <c r="AJ60" s="22">
        <v>1</v>
      </c>
      <c r="AK60" s="22">
        <v>1</v>
      </c>
      <c r="AL60" s="22">
        <v>1</v>
      </c>
      <c r="AM60" s="22">
        <v>1</v>
      </c>
      <c r="AN60" s="22">
        <v>1</v>
      </c>
      <c r="AO60" s="22">
        <v>1</v>
      </c>
      <c r="AP60" s="22"/>
      <c r="AQ60" s="22"/>
      <c r="AR60" s="22"/>
      <c r="AS60" s="22"/>
      <c r="AT60" s="22"/>
      <c r="AU60" s="22"/>
      <c r="AV60" s="22"/>
      <c r="AW60" s="25"/>
    </row>
    <row r="61" spans="1:49" outlineLevel="1" x14ac:dyDescent="0.2">
      <c r="A61" s="27"/>
      <c r="B61" s="53" t="s">
        <v>168</v>
      </c>
      <c r="C61" s="24" t="s">
        <v>152</v>
      </c>
      <c r="D61" s="24">
        <f>MAX($D$35:D60)+1</f>
        <v>21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>
        <v>1</v>
      </c>
      <c r="AW61" s="25"/>
    </row>
    <row r="62" spans="1:49" outlineLevel="1" x14ac:dyDescent="0.2">
      <c r="A62" s="27"/>
      <c r="B62" s="53" t="s">
        <v>179</v>
      </c>
      <c r="C62" s="24" t="s">
        <v>152</v>
      </c>
      <c r="D62" s="24">
        <f>MAX($D$35:D61)+1</f>
        <v>22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22">
        <v>1</v>
      </c>
      <c r="V62" s="22">
        <v>1</v>
      </c>
      <c r="W62" s="22">
        <v>1</v>
      </c>
      <c r="X62" s="22">
        <v>1</v>
      </c>
      <c r="Y62" s="22">
        <v>1</v>
      </c>
      <c r="Z62" s="22">
        <v>1</v>
      </c>
      <c r="AA62" s="22">
        <v>1</v>
      </c>
      <c r="AB62" s="22">
        <v>1</v>
      </c>
      <c r="AC62" s="22">
        <v>1</v>
      </c>
      <c r="AD62" s="22">
        <v>1</v>
      </c>
      <c r="AE62" s="22">
        <v>1</v>
      </c>
      <c r="AF62" s="22">
        <v>1</v>
      </c>
      <c r="AG62" s="22">
        <v>1</v>
      </c>
      <c r="AH62" s="22">
        <v>1</v>
      </c>
      <c r="AI62" s="22">
        <v>1</v>
      </c>
      <c r="AJ62" s="22">
        <v>1</v>
      </c>
      <c r="AK62" s="22">
        <v>1</v>
      </c>
      <c r="AL62" s="22">
        <v>1</v>
      </c>
      <c r="AM62" s="22">
        <v>1</v>
      </c>
      <c r="AN62" s="22">
        <v>1</v>
      </c>
      <c r="AO62" s="22">
        <v>1</v>
      </c>
      <c r="AP62" s="22"/>
      <c r="AQ62" s="22"/>
      <c r="AR62" s="22"/>
      <c r="AS62" s="22"/>
      <c r="AT62" s="22"/>
      <c r="AU62" s="22">
        <v>1</v>
      </c>
      <c r="AV62" s="22">
        <v>1</v>
      </c>
      <c r="AW62" s="25"/>
    </row>
    <row r="63" spans="1:49" outlineLevel="1" x14ac:dyDescent="0.2">
      <c r="A63" s="27"/>
      <c r="B63" s="53" t="s">
        <v>180</v>
      </c>
      <c r="C63" s="24" t="s">
        <v>152</v>
      </c>
      <c r="D63" s="24">
        <f>MAX($D$35:D62)+1</f>
        <v>23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1</v>
      </c>
      <c r="U63" s="22">
        <v>1</v>
      </c>
      <c r="V63" s="22">
        <v>1</v>
      </c>
      <c r="W63" s="22">
        <v>1</v>
      </c>
      <c r="X63" s="22">
        <v>1</v>
      </c>
      <c r="Y63" s="22">
        <v>1</v>
      </c>
      <c r="Z63" s="22">
        <v>1</v>
      </c>
      <c r="AA63" s="22">
        <v>1</v>
      </c>
      <c r="AB63" s="22">
        <v>1</v>
      </c>
      <c r="AC63" s="22">
        <v>1</v>
      </c>
      <c r="AD63" s="22">
        <v>1</v>
      </c>
      <c r="AE63" s="22">
        <v>1</v>
      </c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5"/>
    </row>
    <row r="64" spans="1:49" outlineLevel="1" x14ac:dyDescent="0.2">
      <c r="A64" s="27"/>
      <c r="B64" s="53" t="s">
        <v>174</v>
      </c>
      <c r="C64" s="24" t="s">
        <v>152</v>
      </c>
      <c r="D64" s="24">
        <f>MAX($D$35:D63)+1</f>
        <v>24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  <c r="O64" s="22">
        <v>1</v>
      </c>
      <c r="P64" s="22">
        <v>1</v>
      </c>
      <c r="Q64" s="22">
        <v>1</v>
      </c>
      <c r="R64" s="22">
        <v>1</v>
      </c>
      <c r="S64" s="22">
        <v>1</v>
      </c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>
        <v>1</v>
      </c>
      <c r="AG64" s="22">
        <v>1</v>
      </c>
      <c r="AH64" s="22">
        <v>1</v>
      </c>
      <c r="AI64" s="22">
        <v>1</v>
      </c>
      <c r="AJ64" s="22">
        <v>1</v>
      </c>
      <c r="AK64" s="22">
        <v>1</v>
      </c>
      <c r="AL64" s="22"/>
      <c r="AM64" s="22"/>
      <c r="AN64" s="22"/>
      <c r="AO64" s="22"/>
      <c r="AP64" s="22"/>
      <c r="AQ64" s="22"/>
      <c r="AR64" s="22"/>
      <c r="AS64" s="22"/>
      <c r="AT64" s="22"/>
      <c r="AU64" s="22">
        <v>1</v>
      </c>
      <c r="AV64" s="22">
        <v>1</v>
      </c>
      <c r="AW64" s="25"/>
    </row>
    <row r="65" spans="1:49" outlineLevel="1" x14ac:dyDescent="0.2">
      <c r="A65" s="27"/>
      <c r="B65" s="49" t="s">
        <v>181</v>
      </c>
      <c r="C65" s="29"/>
      <c r="D65" s="7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pans="1:49" outlineLevel="1" x14ac:dyDescent="0.2">
      <c r="A66" s="27"/>
      <c r="B66" s="53" t="s">
        <v>167</v>
      </c>
      <c r="C66" s="24" t="s">
        <v>152</v>
      </c>
      <c r="D66" s="24">
        <f>MAX($D$35:D65)+1</f>
        <v>25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2">
        <v>1</v>
      </c>
      <c r="W66" s="22">
        <v>1</v>
      </c>
      <c r="X66" s="22">
        <v>1</v>
      </c>
      <c r="Y66" s="22">
        <v>1</v>
      </c>
      <c r="Z66" s="22">
        <v>1</v>
      </c>
      <c r="AA66" s="22">
        <v>1</v>
      </c>
      <c r="AB66" s="22">
        <v>1</v>
      </c>
      <c r="AC66" s="22">
        <v>1</v>
      </c>
      <c r="AD66" s="22">
        <v>1</v>
      </c>
      <c r="AE66" s="22">
        <v>1</v>
      </c>
      <c r="AF66" s="22">
        <v>1</v>
      </c>
      <c r="AG66" s="22">
        <v>1</v>
      </c>
      <c r="AH66" s="22">
        <v>1</v>
      </c>
      <c r="AI66" s="22">
        <v>1</v>
      </c>
      <c r="AJ66" s="22">
        <v>1</v>
      </c>
      <c r="AK66" s="22">
        <v>1</v>
      </c>
      <c r="AL66" s="22">
        <v>1</v>
      </c>
      <c r="AM66" s="22">
        <v>1</v>
      </c>
      <c r="AN66" s="22">
        <v>1</v>
      </c>
      <c r="AO66" s="22">
        <v>1</v>
      </c>
      <c r="AP66" s="22"/>
      <c r="AQ66" s="22"/>
      <c r="AR66" s="22"/>
      <c r="AS66" s="22"/>
      <c r="AT66" s="22"/>
      <c r="AU66" s="22"/>
      <c r="AV66" s="22"/>
      <c r="AW66" s="25"/>
    </row>
    <row r="67" spans="1:49" outlineLevel="1" x14ac:dyDescent="0.2">
      <c r="A67" s="27"/>
      <c r="B67" s="53" t="s">
        <v>168</v>
      </c>
      <c r="C67" s="24" t="s">
        <v>152</v>
      </c>
      <c r="D67" s="24">
        <f>MAX($D$35:D66)+1</f>
        <v>26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>
        <v>1</v>
      </c>
      <c r="AW67" s="25"/>
    </row>
    <row r="68" spans="1:49" outlineLevel="1" x14ac:dyDescent="0.2">
      <c r="A68" s="27"/>
      <c r="B68" s="53" t="s">
        <v>169</v>
      </c>
      <c r="C68" s="24" t="s">
        <v>152</v>
      </c>
      <c r="D68" s="24">
        <f>MAX($D$35:D67)+1</f>
        <v>27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>
        <v>1</v>
      </c>
      <c r="AG68" s="22">
        <v>1</v>
      </c>
      <c r="AH68" s="22">
        <v>1</v>
      </c>
      <c r="AI68" s="22">
        <v>1</v>
      </c>
      <c r="AJ68" s="22">
        <v>1</v>
      </c>
      <c r="AK68" s="22">
        <v>1</v>
      </c>
      <c r="AL68" s="22">
        <v>1</v>
      </c>
      <c r="AM68" s="22">
        <v>1</v>
      </c>
      <c r="AN68" s="22">
        <v>1</v>
      </c>
      <c r="AO68" s="22">
        <v>1</v>
      </c>
      <c r="AP68" s="22"/>
      <c r="AQ68" s="22"/>
      <c r="AR68" s="22"/>
      <c r="AS68" s="22"/>
      <c r="AT68" s="22"/>
      <c r="AU68" s="22">
        <v>1</v>
      </c>
      <c r="AV68" s="22">
        <v>1</v>
      </c>
      <c r="AW68" s="25"/>
    </row>
    <row r="69" spans="1:49" outlineLevel="1" x14ac:dyDescent="0.2">
      <c r="A69" s="27"/>
      <c r="B69" s="49" t="s">
        <v>182</v>
      </c>
      <c r="C69" s="29"/>
      <c r="D69" s="7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spans="1:49" outlineLevel="1" x14ac:dyDescent="0.2">
      <c r="A70" s="27"/>
      <c r="B70" s="53" t="s">
        <v>183</v>
      </c>
      <c r="C70" s="24" t="s">
        <v>152</v>
      </c>
      <c r="D70" s="24">
        <f>MAX($D$35:D69)+1</f>
        <v>28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1</v>
      </c>
      <c r="O70" s="22">
        <v>1</v>
      </c>
      <c r="P70" s="22">
        <v>1</v>
      </c>
      <c r="Q70" s="22">
        <v>1</v>
      </c>
      <c r="R70" s="22">
        <v>1</v>
      </c>
      <c r="S70" s="22">
        <v>1</v>
      </c>
      <c r="T70" s="22">
        <v>1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2">
        <v>1</v>
      </c>
      <c r="AA70" s="22">
        <v>1</v>
      </c>
      <c r="AB70" s="22">
        <v>1</v>
      </c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>
        <v>1</v>
      </c>
      <c r="AL70" s="22">
        <v>1</v>
      </c>
      <c r="AM70" s="22">
        <v>1</v>
      </c>
      <c r="AN70" s="22">
        <v>1</v>
      </c>
      <c r="AO70" s="22">
        <v>1</v>
      </c>
      <c r="AP70" s="22"/>
      <c r="AQ70" s="22"/>
      <c r="AR70" s="22"/>
      <c r="AS70" s="22"/>
      <c r="AT70" s="22"/>
      <c r="AU70" s="22"/>
      <c r="AV70" s="22"/>
      <c r="AW70" s="25"/>
    </row>
    <row r="71" spans="1:49" outlineLevel="1" x14ac:dyDescent="0.2">
      <c r="A71" s="27"/>
      <c r="B71" s="53" t="s">
        <v>168</v>
      </c>
      <c r="C71" s="24" t="s">
        <v>152</v>
      </c>
      <c r="D71" s="24">
        <f>MAX($D$35:D70)+1</f>
        <v>29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>
        <v>1</v>
      </c>
      <c r="AW71" s="25"/>
    </row>
    <row r="72" spans="1:49" outlineLevel="1" x14ac:dyDescent="0.2">
      <c r="A72" s="27"/>
      <c r="B72" s="53" t="s">
        <v>172</v>
      </c>
      <c r="C72" s="24" t="s">
        <v>152</v>
      </c>
      <c r="D72" s="24">
        <f>MAX($D$35:D71)+1</f>
        <v>30</v>
      </c>
      <c r="E72" s="22">
        <v>1</v>
      </c>
      <c r="F72" s="22">
        <v>1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  <c r="V72" s="22">
        <v>1</v>
      </c>
      <c r="W72" s="22">
        <v>1</v>
      </c>
      <c r="X72" s="22">
        <v>1</v>
      </c>
      <c r="Y72" s="22">
        <v>1</v>
      </c>
      <c r="Z72" s="22">
        <v>1</v>
      </c>
      <c r="AA72" s="22">
        <v>1</v>
      </c>
      <c r="AB72" s="22">
        <v>1</v>
      </c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>
        <v>1</v>
      </c>
      <c r="AL72" s="22">
        <v>1</v>
      </c>
      <c r="AM72" s="22">
        <v>1</v>
      </c>
      <c r="AN72" s="22">
        <v>1</v>
      </c>
      <c r="AO72" s="22">
        <v>1</v>
      </c>
      <c r="AP72" s="22"/>
      <c r="AQ72" s="22"/>
      <c r="AR72" s="22"/>
      <c r="AS72" s="22"/>
      <c r="AT72" s="22"/>
      <c r="AU72" s="22">
        <v>1</v>
      </c>
      <c r="AV72" s="22">
        <v>1</v>
      </c>
      <c r="AW72" s="25"/>
    </row>
    <row r="73" spans="1:49" outlineLevel="1" x14ac:dyDescent="0.2">
      <c r="A73" s="27"/>
      <c r="B73" s="53" t="s">
        <v>184</v>
      </c>
      <c r="C73" s="24" t="s">
        <v>152</v>
      </c>
      <c r="D73" s="24">
        <f>MAX($D$35:D72)+1</f>
        <v>31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>
        <v>1</v>
      </c>
      <c r="U73" s="22">
        <v>1</v>
      </c>
      <c r="V73" s="22">
        <v>1</v>
      </c>
      <c r="W73" s="22">
        <v>1</v>
      </c>
      <c r="X73" s="22">
        <v>1</v>
      </c>
      <c r="Y73" s="22">
        <v>1</v>
      </c>
      <c r="Z73" s="22">
        <v>1</v>
      </c>
      <c r="AA73" s="22">
        <v>1</v>
      </c>
      <c r="AB73" s="22">
        <v>1</v>
      </c>
      <c r="AC73" s="22">
        <v>1</v>
      </c>
      <c r="AD73" s="22">
        <v>1</v>
      </c>
      <c r="AE73" s="22">
        <v>1</v>
      </c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5"/>
    </row>
    <row r="74" spans="1:49" outlineLevel="1" x14ac:dyDescent="0.2">
      <c r="A74" s="27"/>
      <c r="B74" s="53" t="s">
        <v>180</v>
      </c>
      <c r="C74" s="24" t="s">
        <v>152</v>
      </c>
      <c r="D74" s="24">
        <f>MAX($D$35:D73)+1</f>
        <v>32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>
        <v>1</v>
      </c>
      <c r="AC74" s="22">
        <v>1</v>
      </c>
      <c r="AD74" s="22">
        <v>1</v>
      </c>
      <c r="AE74" s="22">
        <v>1</v>
      </c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5"/>
    </row>
    <row r="75" spans="1:49" outlineLevel="1" x14ac:dyDescent="0.2">
      <c r="A75" s="27"/>
      <c r="B75" s="53" t="s">
        <v>173</v>
      </c>
      <c r="C75" s="24" t="s">
        <v>152</v>
      </c>
      <c r="D75" s="24">
        <f>MAX($D$35:D74)+1</f>
        <v>33</v>
      </c>
      <c r="E75" s="22">
        <v>1</v>
      </c>
      <c r="F75" s="22">
        <v>1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2">
        <v>1</v>
      </c>
      <c r="M75" s="22">
        <v>1</v>
      </c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>
        <v>1</v>
      </c>
      <c r="AG75" s="22">
        <v>1</v>
      </c>
      <c r="AH75" s="22">
        <v>1</v>
      </c>
      <c r="AI75" s="22">
        <v>1</v>
      </c>
      <c r="AJ75" s="22">
        <v>1</v>
      </c>
      <c r="AK75" s="22">
        <v>1</v>
      </c>
      <c r="AL75" s="22"/>
      <c r="AM75" s="22"/>
      <c r="AN75" s="22"/>
      <c r="AO75" s="22"/>
      <c r="AP75" s="22"/>
      <c r="AQ75" s="22"/>
      <c r="AR75" s="22"/>
      <c r="AS75" s="22"/>
      <c r="AT75" s="22"/>
      <c r="AU75" s="22">
        <v>1</v>
      </c>
      <c r="AV75" s="22">
        <v>1</v>
      </c>
      <c r="AW75" s="25"/>
    </row>
    <row r="76" spans="1:49" outlineLevel="1" x14ac:dyDescent="0.2">
      <c r="A76" s="27"/>
      <c r="B76" s="53" t="s">
        <v>174</v>
      </c>
      <c r="C76" s="24" t="s">
        <v>152</v>
      </c>
      <c r="D76" s="24">
        <f>MAX($D$35:D75)+1</f>
        <v>34</v>
      </c>
      <c r="E76" s="22">
        <v>1</v>
      </c>
      <c r="F76" s="22">
        <v>1</v>
      </c>
      <c r="G76" s="22">
        <v>1</v>
      </c>
      <c r="H76" s="22">
        <v>1</v>
      </c>
      <c r="I76" s="22">
        <v>1</v>
      </c>
      <c r="J76" s="22">
        <v>1</v>
      </c>
      <c r="K76" s="22">
        <v>1</v>
      </c>
      <c r="L76" s="22">
        <v>1</v>
      </c>
      <c r="M76" s="22">
        <v>1</v>
      </c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>
        <v>1</v>
      </c>
      <c r="AG76" s="22">
        <v>1</v>
      </c>
      <c r="AH76" s="22">
        <v>1</v>
      </c>
      <c r="AI76" s="22">
        <v>1</v>
      </c>
      <c r="AJ76" s="22">
        <v>1</v>
      </c>
      <c r="AK76" s="22">
        <v>1</v>
      </c>
      <c r="AL76" s="22"/>
      <c r="AM76" s="22"/>
      <c r="AN76" s="22"/>
      <c r="AO76" s="22"/>
      <c r="AP76" s="22"/>
      <c r="AQ76" s="22"/>
      <c r="AR76" s="22"/>
      <c r="AS76" s="22"/>
      <c r="AT76" s="22"/>
      <c r="AU76" s="22">
        <v>1</v>
      </c>
      <c r="AV76" s="22">
        <v>1</v>
      </c>
      <c r="AW76" s="25"/>
    </row>
    <row r="77" spans="1:49" outlineLevel="1" x14ac:dyDescent="0.2">
      <c r="A77" s="27"/>
      <c r="B77" s="49" t="s">
        <v>185</v>
      </c>
      <c r="C77" s="29"/>
      <c r="D77" s="7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</row>
    <row r="78" spans="1:49" outlineLevel="1" x14ac:dyDescent="0.2">
      <c r="A78" s="27"/>
      <c r="B78" s="53" t="s">
        <v>167</v>
      </c>
      <c r="C78" s="24" t="s">
        <v>152</v>
      </c>
      <c r="D78" s="24">
        <f>MAX($D$35:D77)+1</f>
        <v>35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  <c r="V78" s="22">
        <v>1</v>
      </c>
      <c r="W78" s="22">
        <v>1</v>
      </c>
      <c r="X78" s="22">
        <v>1</v>
      </c>
      <c r="Y78" s="22">
        <v>1</v>
      </c>
      <c r="Z78" s="22">
        <v>1</v>
      </c>
      <c r="AA78" s="22">
        <v>1</v>
      </c>
      <c r="AB78" s="22">
        <v>1</v>
      </c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>
        <v>1</v>
      </c>
      <c r="AL78" s="22">
        <v>1</v>
      </c>
      <c r="AM78" s="22">
        <v>1</v>
      </c>
      <c r="AN78" s="22">
        <v>1</v>
      </c>
      <c r="AO78" s="22">
        <v>1</v>
      </c>
      <c r="AP78" s="22"/>
      <c r="AQ78" s="22"/>
      <c r="AR78" s="22"/>
      <c r="AS78" s="22"/>
      <c r="AT78" s="22"/>
      <c r="AU78" s="22"/>
      <c r="AV78" s="22"/>
      <c r="AW78" s="25"/>
    </row>
    <row r="79" spans="1:49" outlineLevel="1" x14ac:dyDescent="0.2">
      <c r="A79" s="27"/>
      <c r="B79" s="53" t="s">
        <v>168</v>
      </c>
      <c r="C79" s="24" t="s">
        <v>152</v>
      </c>
      <c r="D79" s="24">
        <f>MAX($D$35:D78)+1</f>
        <v>36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>
        <v>1</v>
      </c>
      <c r="AW79" s="25"/>
    </row>
    <row r="80" spans="1:49" outlineLevel="1" x14ac:dyDescent="0.2">
      <c r="A80" s="27"/>
      <c r="B80" s="53" t="s">
        <v>179</v>
      </c>
      <c r="C80" s="24" t="s">
        <v>152</v>
      </c>
      <c r="D80" s="24">
        <f>MAX($D$35:D79)+1</f>
        <v>37</v>
      </c>
      <c r="E80" s="22">
        <v>1</v>
      </c>
      <c r="F80" s="22">
        <v>1</v>
      </c>
      <c r="G80" s="22">
        <v>1</v>
      </c>
      <c r="H80" s="22">
        <v>1</v>
      </c>
      <c r="I80" s="22">
        <v>1</v>
      </c>
      <c r="J80" s="22">
        <v>1</v>
      </c>
      <c r="K80" s="22">
        <v>1</v>
      </c>
      <c r="L80" s="22">
        <v>1</v>
      </c>
      <c r="M80" s="22">
        <v>1</v>
      </c>
      <c r="N80" s="22">
        <v>1</v>
      </c>
      <c r="O80" s="22">
        <v>1</v>
      </c>
      <c r="P80" s="22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2">
        <v>1</v>
      </c>
      <c r="W80" s="22">
        <v>1</v>
      </c>
      <c r="X80" s="22">
        <v>1</v>
      </c>
      <c r="Y80" s="22">
        <v>1</v>
      </c>
      <c r="Z80" s="22">
        <v>1</v>
      </c>
      <c r="AA80" s="22">
        <v>1</v>
      </c>
      <c r="AB80" s="22">
        <v>1</v>
      </c>
      <c r="AC80" s="22">
        <v>1</v>
      </c>
      <c r="AD80" s="22">
        <v>1</v>
      </c>
      <c r="AE80" s="22">
        <v>1</v>
      </c>
      <c r="AF80" s="22">
        <v>1</v>
      </c>
      <c r="AG80" s="22">
        <v>1</v>
      </c>
      <c r="AH80" s="22">
        <v>1</v>
      </c>
      <c r="AI80" s="22">
        <v>1</v>
      </c>
      <c r="AJ80" s="22">
        <v>1</v>
      </c>
      <c r="AK80" s="22">
        <v>1</v>
      </c>
      <c r="AL80" s="22">
        <v>1</v>
      </c>
      <c r="AM80" s="22">
        <v>1</v>
      </c>
      <c r="AN80" s="22">
        <v>1</v>
      </c>
      <c r="AO80" s="22">
        <v>1</v>
      </c>
      <c r="AP80" s="22"/>
      <c r="AQ80" s="22"/>
      <c r="AR80" s="22"/>
      <c r="AS80" s="22"/>
      <c r="AT80" s="22"/>
      <c r="AU80" s="22">
        <v>1</v>
      </c>
      <c r="AV80" s="22">
        <v>1</v>
      </c>
      <c r="AW80" s="25"/>
    </row>
    <row r="81" spans="1:49" outlineLevel="1" x14ac:dyDescent="0.2">
      <c r="A81" s="27"/>
      <c r="B81" s="53" t="s">
        <v>174</v>
      </c>
      <c r="C81" s="24" t="s">
        <v>152</v>
      </c>
      <c r="D81" s="24">
        <f>MAX($D$35:D80)+1</f>
        <v>38</v>
      </c>
      <c r="E81" s="22">
        <v>1</v>
      </c>
      <c r="F81" s="22">
        <v>1</v>
      </c>
      <c r="G81" s="22">
        <v>1</v>
      </c>
      <c r="H81" s="22">
        <v>1</v>
      </c>
      <c r="I81" s="22">
        <v>1</v>
      </c>
      <c r="J81" s="22">
        <v>1</v>
      </c>
      <c r="K81" s="22">
        <v>1</v>
      </c>
      <c r="L81" s="22">
        <v>1</v>
      </c>
      <c r="M81" s="22">
        <v>1</v>
      </c>
      <c r="N81" s="22">
        <v>1</v>
      </c>
      <c r="O81" s="22">
        <v>1</v>
      </c>
      <c r="P81" s="22">
        <v>1</v>
      </c>
      <c r="Q81" s="22">
        <v>1</v>
      </c>
      <c r="R81" s="22">
        <v>1</v>
      </c>
      <c r="S81" s="22">
        <v>1</v>
      </c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>
        <v>1</v>
      </c>
      <c r="AG81" s="22">
        <v>1</v>
      </c>
      <c r="AH81" s="22">
        <v>1</v>
      </c>
      <c r="AI81" s="22">
        <v>1</v>
      </c>
      <c r="AJ81" s="22">
        <v>1</v>
      </c>
      <c r="AK81" s="22">
        <v>1</v>
      </c>
      <c r="AL81" s="22"/>
      <c r="AM81" s="22"/>
      <c r="AN81" s="22"/>
      <c r="AO81" s="22"/>
      <c r="AP81" s="22"/>
      <c r="AQ81" s="22"/>
      <c r="AR81" s="22"/>
      <c r="AS81" s="22"/>
      <c r="AT81" s="22"/>
      <c r="AU81" s="22">
        <v>1</v>
      </c>
      <c r="AV81" s="22">
        <v>1</v>
      </c>
      <c r="AW81" s="25"/>
    </row>
    <row r="82" spans="1:49" outlineLevel="1" x14ac:dyDescent="0.2">
      <c r="A82" s="27"/>
      <c r="B82" s="28"/>
      <c r="C82" s="2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</row>
    <row r="83" spans="1:49" x14ac:dyDescent="0.2">
      <c r="A83" s="6">
        <f ca="1">MAX($A$1:A82)+subsection</f>
        <v>4.0399999999999991</v>
      </c>
      <c r="B83" s="6" t="s">
        <v>319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51"/>
      <c r="AQ83" s="51"/>
      <c r="AR83" s="51"/>
      <c r="AS83" s="51"/>
      <c r="AT83" s="51"/>
      <c r="AU83" s="51"/>
      <c r="AV83" s="51"/>
      <c r="AW83" s="51"/>
    </row>
    <row r="84" spans="1:49" x14ac:dyDescent="0.2">
      <c r="A84" s="27"/>
      <c r="C84" s="2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</row>
    <row r="85" spans="1:49" outlineLevel="1" x14ac:dyDescent="0.2">
      <c r="A85" s="27"/>
      <c r="B85" s="50" t="s">
        <v>186</v>
      </c>
      <c r="C85" s="2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</row>
    <row r="86" spans="1:49" outlineLevel="1" x14ac:dyDescent="0.2">
      <c r="A86" s="27"/>
      <c r="B86" s="28"/>
      <c r="C86" s="2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</row>
    <row r="87" spans="1:49" outlineLevel="1" x14ac:dyDescent="0.2">
      <c r="A87" s="27"/>
      <c r="B87" s="48" t="s">
        <v>187</v>
      </c>
      <c r="C87" s="2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</row>
    <row r="88" spans="1:49" outlineLevel="1" x14ac:dyDescent="0.2">
      <c r="A88" s="27"/>
      <c r="B88" s="28"/>
      <c r="C88" s="29"/>
      <c r="D88" s="54" t="s">
        <v>188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77" t="s">
        <v>163</v>
      </c>
      <c r="AV88" s="77"/>
      <c r="AW88" s="25"/>
    </row>
    <row r="89" spans="1:49" outlineLevel="1" x14ac:dyDescent="0.2">
      <c r="A89" s="27"/>
      <c r="B89" s="49" t="s">
        <v>189</v>
      </c>
      <c r="C89" s="24" t="s">
        <v>152</v>
      </c>
      <c r="D89" s="75">
        <v>1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>
        <v>1</v>
      </c>
      <c r="U89" s="22"/>
      <c r="V89" s="22">
        <v>1</v>
      </c>
      <c r="W89" s="22"/>
      <c r="X89" s="22">
        <v>1</v>
      </c>
      <c r="Y89" s="22">
        <v>1</v>
      </c>
      <c r="Z89" s="22">
        <v>1</v>
      </c>
      <c r="AA89" s="22">
        <v>1</v>
      </c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5"/>
    </row>
    <row r="90" spans="1:49" outlineLevel="1" x14ac:dyDescent="0.2">
      <c r="A90" s="27"/>
      <c r="B90" s="49" t="s">
        <v>190</v>
      </c>
      <c r="C90" s="24" t="s">
        <v>152</v>
      </c>
      <c r="D90" s="24">
        <f>MAX($D$89:D89)+1</f>
        <v>2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>
        <v>1</v>
      </c>
      <c r="U90" s="22"/>
      <c r="V90" s="22">
        <v>1</v>
      </c>
      <c r="W90" s="22"/>
      <c r="X90" s="22">
        <v>1</v>
      </c>
      <c r="Y90" s="22">
        <v>1</v>
      </c>
      <c r="Z90" s="22">
        <v>1</v>
      </c>
      <c r="AA90" s="22">
        <v>1</v>
      </c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5"/>
    </row>
    <row r="91" spans="1:49" outlineLevel="1" x14ac:dyDescent="0.2">
      <c r="A91" s="27"/>
      <c r="B91" s="49" t="s">
        <v>191</v>
      </c>
      <c r="C91" s="24" t="s">
        <v>152</v>
      </c>
      <c r="D91" s="24">
        <f>MAX($D$89:D90)+1</f>
        <v>3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>
        <v>1</v>
      </c>
      <c r="V91" s="22"/>
      <c r="W91" s="22">
        <v>1</v>
      </c>
      <c r="X91" s="22">
        <v>1</v>
      </c>
      <c r="Y91" s="22">
        <v>1</v>
      </c>
      <c r="Z91" s="22">
        <v>1</v>
      </c>
      <c r="AA91" s="22">
        <v>1</v>
      </c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5"/>
    </row>
    <row r="92" spans="1:49" outlineLevel="1" x14ac:dyDescent="0.2">
      <c r="A92" s="27"/>
      <c r="B92" s="49" t="s">
        <v>192</v>
      </c>
      <c r="C92" s="24" t="s">
        <v>152</v>
      </c>
      <c r="D92" s="24">
        <f>MAX($D$89:D91)+1</f>
        <v>4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>
        <v>1</v>
      </c>
      <c r="V92" s="22"/>
      <c r="W92" s="22">
        <v>1</v>
      </c>
      <c r="X92" s="22">
        <v>1</v>
      </c>
      <c r="Y92" s="22">
        <v>1</v>
      </c>
      <c r="Z92" s="22">
        <v>1</v>
      </c>
      <c r="AA92" s="22">
        <v>1</v>
      </c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5"/>
    </row>
    <row r="93" spans="1:49" outlineLevel="1" x14ac:dyDescent="0.2">
      <c r="A93" s="27"/>
      <c r="B93" s="49" t="s">
        <v>193</v>
      </c>
      <c r="C93" s="24" t="s">
        <v>152</v>
      </c>
      <c r="D93" s="24">
        <f>MAX($D$89:D92)+1</f>
        <v>5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>
        <v>1</v>
      </c>
      <c r="U93" s="22">
        <v>1</v>
      </c>
      <c r="V93" s="22">
        <v>1</v>
      </c>
      <c r="W93" s="22">
        <v>1</v>
      </c>
      <c r="X93" s="22">
        <v>1</v>
      </c>
      <c r="Y93" s="22">
        <v>1</v>
      </c>
      <c r="Z93" s="22">
        <v>1</v>
      </c>
      <c r="AA93" s="22">
        <v>1</v>
      </c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5"/>
    </row>
    <row r="94" spans="1:49" outlineLevel="1" x14ac:dyDescent="0.2">
      <c r="A94" s="27"/>
      <c r="B94" s="49" t="s">
        <v>194</v>
      </c>
      <c r="C94" s="24" t="s">
        <v>152</v>
      </c>
      <c r="D94" s="24">
        <f>MAX($D$89:D93)+1</f>
        <v>6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>
        <v>1</v>
      </c>
      <c r="U94" s="22">
        <v>1</v>
      </c>
      <c r="V94" s="22">
        <v>1</v>
      </c>
      <c r="W94" s="22">
        <v>1</v>
      </c>
      <c r="X94" s="22">
        <v>1</v>
      </c>
      <c r="Y94" s="22">
        <v>1</v>
      </c>
      <c r="Z94" s="22">
        <v>1</v>
      </c>
      <c r="AA94" s="22">
        <v>1</v>
      </c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5"/>
    </row>
    <row r="95" spans="1:49" outlineLevel="1" x14ac:dyDescent="0.2">
      <c r="A95" s="27"/>
      <c r="B95" s="49" t="s">
        <v>195</v>
      </c>
      <c r="C95" s="24" t="s">
        <v>152</v>
      </c>
      <c r="D95" s="24">
        <f>MAX($D$89:D94)+1</f>
        <v>7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>
        <v>1</v>
      </c>
      <c r="AG95" s="22"/>
      <c r="AH95" s="22"/>
      <c r="AI95" s="22">
        <v>1</v>
      </c>
      <c r="AJ95" s="22">
        <v>1</v>
      </c>
      <c r="AK95" s="22">
        <v>1</v>
      </c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>
        <v>1</v>
      </c>
      <c r="AW95" s="25"/>
    </row>
    <row r="96" spans="1:49" outlineLevel="1" x14ac:dyDescent="0.2">
      <c r="A96" s="27"/>
      <c r="B96" s="49" t="s">
        <v>196</v>
      </c>
      <c r="C96" s="24" t="s">
        <v>152</v>
      </c>
      <c r="D96" s="24">
        <f>MAX($D$89:D95)+1</f>
        <v>8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>
        <v>1</v>
      </c>
      <c r="AG96" s="22"/>
      <c r="AH96" s="22"/>
      <c r="AI96" s="22">
        <v>1</v>
      </c>
      <c r="AJ96" s="22">
        <v>1</v>
      </c>
      <c r="AK96" s="22">
        <v>1</v>
      </c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>
        <v>1</v>
      </c>
      <c r="AW96" s="25"/>
    </row>
    <row r="97" spans="1:49" outlineLevel="1" x14ac:dyDescent="0.2">
      <c r="A97" s="27"/>
      <c r="B97" s="49" t="s">
        <v>197</v>
      </c>
      <c r="C97" s="24" t="s">
        <v>152</v>
      </c>
      <c r="D97" s="24">
        <f>MAX($D$89:D96)+1</f>
        <v>9</v>
      </c>
      <c r="E97" s="22">
        <v>1</v>
      </c>
      <c r="F97" s="22">
        <v>1</v>
      </c>
      <c r="G97" s="22">
        <v>1</v>
      </c>
      <c r="H97" s="22">
        <v>1</v>
      </c>
      <c r="I97" s="22">
        <v>1</v>
      </c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>
        <v>1</v>
      </c>
      <c r="AV97" s="22">
        <v>1</v>
      </c>
      <c r="AW97" s="25"/>
    </row>
    <row r="98" spans="1:49" outlineLevel="1" x14ac:dyDescent="0.2">
      <c r="A98" s="27"/>
      <c r="B98" s="49" t="s">
        <v>198</v>
      </c>
      <c r="C98" s="24" t="s">
        <v>152</v>
      </c>
      <c r="D98" s="24">
        <f>MAX($D$89:D97)+1</f>
        <v>10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>
        <v>1</v>
      </c>
      <c r="AV98" s="22">
        <v>1</v>
      </c>
      <c r="AW98" s="25"/>
    </row>
    <row r="99" spans="1:49" outlineLevel="1" x14ac:dyDescent="0.2">
      <c r="A99" s="27"/>
      <c r="B99" s="49" t="s">
        <v>199</v>
      </c>
      <c r="C99" s="24" t="s">
        <v>152</v>
      </c>
      <c r="D99" s="24">
        <f>MAX($D$89:D98)+1</f>
        <v>11</v>
      </c>
      <c r="E99" s="22">
        <v>1</v>
      </c>
      <c r="F99" s="22">
        <v>1</v>
      </c>
      <c r="G99" s="22">
        <v>1</v>
      </c>
      <c r="H99" s="22">
        <v>1</v>
      </c>
      <c r="I99" s="22">
        <v>1</v>
      </c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>
        <v>1</v>
      </c>
      <c r="Z99" s="22">
        <v>1</v>
      </c>
      <c r="AA99" s="22">
        <v>1</v>
      </c>
      <c r="AB99" s="22">
        <v>1</v>
      </c>
      <c r="AC99" s="22">
        <v>1</v>
      </c>
      <c r="AD99" s="22">
        <v>1</v>
      </c>
      <c r="AE99" s="22">
        <v>1</v>
      </c>
      <c r="AF99" s="22">
        <v>1</v>
      </c>
      <c r="AG99" s="22">
        <v>1</v>
      </c>
      <c r="AH99" s="22">
        <v>1</v>
      </c>
      <c r="AI99" s="22">
        <v>1</v>
      </c>
      <c r="AJ99" s="22">
        <v>1</v>
      </c>
      <c r="AK99" s="22">
        <v>1</v>
      </c>
      <c r="AL99" s="22">
        <v>1</v>
      </c>
      <c r="AM99" s="22">
        <v>1</v>
      </c>
      <c r="AN99" s="22">
        <v>1</v>
      </c>
      <c r="AO99" s="22">
        <v>1</v>
      </c>
      <c r="AP99" s="22"/>
      <c r="AQ99" s="22"/>
      <c r="AR99" s="22"/>
      <c r="AS99" s="22"/>
      <c r="AT99" s="22"/>
      <c r="AU99" s="22">
        <v>1</v>
      </c>
      <c r="AV99" s="22">
        <v>1</v>
      </c>
      <c r="AW99" s="25"/>
    </row>
    <row r="100" spans="1:49" outlineLevel="1" x14ac:dyDescent="0.2">
      <c r="A100" s="27"/>
      <c r="B100" s="49" t="s">
        <v>200</v>
      </c>
      <c r="C100" s="24" t="s">
        <v>152</v>
      </c>
      <c r="D100" s="24">
        <f>MAX($D$89:D99)+1</f>
        <v>12</v>
      </c>
      <c r="E100" s="22">
        <v>1</v>
      </c>
      <c r="F100" s="22">
        <v>1</v>
      </c>
      <c r="G100" s="22">
        <v>1</v>
      </c>
      <c r="H100" s="22">
        <v>1</v>
      </c>
      <c r="I100" s="22">
        <v>1</v>
      </c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>
        <v>1</v>
      </c>
      <c r="AG100" s="22">
        <v>1</v>
      </c>
      <c r="AH100" s="22">
        <v>1</v>
      </c>
      <c r="AI100" s="22">
        <v>1</v>
      </c>
      <c r="AJ100" s="22">
        <v>1</v>
      </c>
      <c r="AK100" s="22">
        <v>1</v>
      </c>
      <c r="AL100" s="22"/>
      <c r="AM100" s="22"/>
      <c r="AN100" s="22"/>
      <c r="AO100" s="22"/>
      <c r="AP100" s="22"/>
      <c r="AQ100" s="22"/>
      <c r="AR100" s="22"/>
      <c r="AS100" s="22"/>
      <c r="AT100" s="22"/>
      <c r="AU100" s="22">
        <v>1</v>
      </c>
      <c r="AV100" s="22">
        <v>1</v>
      </c>
      <c r="AW100" s="25"/>
    </row>
    <row r="101" spans="1:49" outlineLevel="1" x14ac:dyDescent="0.2">
      <c r="A101" s="27"/>
      <c r="B101" s="49" t="s">
        <v>201</v>
      </c>
      <c r="C101" s="24" t="s">
        <v>152</v>
      </c>
      <c r="D101" s="24">
        <f>MAX($D$89:D100)+1</f>
        <v>13</v>
      </c>
      <c r="E101" s="22">
        <v>1</v>
      </c>
      <c r="F101" s="22">
        <v>1</v>
      </c>
      <c r="G101" s="22">
        <v>1</v>
      </c>
      <c r="H101" s="22">
        <v>1</v>
      </c>
      <c r="I101" s="22">
        <v>1</v>
      </c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>
        <v>1</v>
      </c>
      <c r="AV101" s="22">
        <v>1</v>
      </c>
      <c r="AW101" s="25"/>
    </row>
    <row r="102" spans="1:49" outlineLevel="1" x14ac:dyDescent="0.2">
      <c r="A102" s="27"/>
      <c r="B102" s="49" t="s">
        <v>202</v>
      </c>
      <c r="C102" s="24" t="s">
        <v>152</v>
      </c>
      <c r="D102" s="24">
        <f>MAX($D$89:D101)+1</f>
        <v>14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>
        <v>1</v>
      </c>
      <c r="AV102" s="22">
        <v>1</v>
      </c>
      <c r="AW102" s="25"/>
    </row>
    <row r="103" spans="1:49" outlineLevel="1" x14ac:dyDescent="0.2">
      <c r="A103" s="27"/>
      <c r="B103" s="49" t="s">
        <v>203</v>
      </c>
      <c r="C103" s="24" t="s">
        <v>152</v>
      </c>
      <c r="D103" s="24">
        <f>MAX($D$89:D102)+1</f>
        <v>15</v>
      </c>
      <c r="E103" s="22">
        <v>1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>
        <v>1</v>
      </c>
      <c r="AV103" s="22">
        <v>1</v>
      </c>
      <c r="AW103" s="25"/>
    </row>
    <row r="104" spans="1:49" outlineLevel="1" x14ac:dyDescent="0.2">
      <c r="A104" s="27"/>
      <c r="B104" s="49" t="s">
        <v>204</v>
      </c>
      <c r="C104" s="24" t="s">
        <v>152</v>
      </c>
      <c r="D104" s="24">
        <f>MAX($D$89:D103)+1</f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>
        <v>1</v>
      </c>
      <c r="Z104" s="22">
        <v>1</v>
      </c>
      <c r="AA104" s="22">
        <v>1</v>
      </c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>
        <v>1</v>
      </c>
      <c r="AW104" s="25"/>
    </row>
    <row r="105" spans="1:49" outlineLevel="1" x14ac:dyDescent="0.2">
      <c r="A105" s="27"/>
      <c r="B105" s="49" t="s">
        <v>205</v>
      </c>
      <c r="C105" s="24" t="s">
        <v>152</v>
      </c>
      <c r="D105" s="24">
        <f>MAX($D$89:D104)+1</f>
        <v>17</v>
      </c>
      <c r="E105" s="22">
        <v>1</v>
      </c>
      <c r="F105" s="22">
        <v>1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22">
        <v>1</v>
      </c>
      <c r="M105" s="22">
        <v>1</v>
      </c>
      <c r="N105" s="22">
        <v>1</v>
      </c>
      <c r="O105" s="22">
        <v>1</v>
      </c>
      <c r="P105" s="22">
        <v>1</v>
      </c>
      <c r="Q105" s="22">
        <v>1</v>
      </c>
      <c r="R105" s="22">
        <v>1</v>
      </c>
      <c r="S105" s="22">
        <v>1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>
        <v>1</v>
      </c>
      <c r="AV105" s="22">
        <v>1</v>
      </c>
      <c r="AW105" s="25"/>
    </row>
    <row r="106" spans="1:49" outlineLevel="1" x14ac:dyDescent="0.2">
      <c r="A106" s="27"/>
      <c r="B106" s="49" t="s">
        <v>206</v>
      </c>
      <c r="C106" s="24" t="s">
        <v>152</v>
      </c>
      <c r="D106" s="24">
        <f>MAX($D$89:D105)+1</f>
        <v>18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>
        <v>1</v>
      </c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>
        <v>1</v>
      </c>
      <c r="AV106" s="22">
        <v>1</v>
      </c>
      <c r="AW106" s="25"/>
    </row>
    <row r="107" spans="1:49" outlineLevel="1" x14ac:dyDescent="0.2">
      <c r="A107" s="27"/>
      <c r="B107" s="49" t="s">
        <v>207</v>
      </c>
      <c r="C107" s="24" t="s">
        <v>152</v>
      </c>
      <c r="D107" s="24">
        <f>MAX($D$89:D106)+1</f>
        <v>19</v>
      </c>
      <c r="E107" s="22">
        <v>1</v>
      </c>
      <c r="F107" s="22">
        <v>1</v>
      </c>
      <c r="G107" s="22">
        <v>1</v>
      </c>
      <c r="H107" s="22">
        <v>1</v>
      </c>
      <c r="I107" s="22">
        <v>1</v>
      </c>
      <c r="J107" s="22">
        <v>1</v>
      </c>
      <c r="K107" s="22">
        <v>1</v>
      </c>
      <c r="L107" s="22">
        <v>1</v>
      </c>
      <c r="M107" s="22">
        <v>1</v>
      </c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  <c r="T107" s="22">
        <v>1</v>
      </c>
      <c r="U107" s="22">
        <v>1</v>
      </c>
      <c r="V107" s="22">
        <v>1</v>
      </c>
      <c r="W107" s="22">
        <v>1</v>
      </c>
      <c r="X107" s="22">
        <v>1</v>
      </c>
      <c r="Y107" s="22">
        <v>1</v>
      </c>
      <c r="Z107" s="22">
        <v>1</v>
      </c>
      <c r="AA107" s="22">
        <v>1</v>
      </c>
      <c r="AB107" s="22">
        <v>1</v>
      </c>
      <c r="AC107" s="22">
        <v>1</v>
      </c>
      <c r="AD107" s="22">
        <v>1</v>
      </c>
      <c r="AE107" s="22">
        <v>1</v>
      </c>
      <c r="AF107" s="22">
        <v>1</v>
      </c>
      <c r="AG107" s="22">
        <v>1</v>
      </c>
      <c r="AH107" s="22">
        <v>1</v>
      </c>
      <c r="AI107" s="22">
        <v>1</v>
      </c>
      <c r="AJ107" s="22">
        <v>1</v>
      </c>
      <c r="AK107" s="22">
        <v>1</v>
      </c>
      <c r="AL107" s="22"/>
      <c r="AM107" s="22"/>
      <c r="AN107" s="22"/>
      <c r="AO107" s="22"/>
      <c r="AP107" s="22"/>
      <c r="AQ107" s="22"/>
      <c r="AR107" s="22"/>
      <c r="AS107" s="22"/>
      <c r="AT107" s="22"/>
      <c r="AU107" s="22">
        <v>1</v>
      </c>
      <c r="AV107" s="22">
        <v>1</v>
      </c>
      <c r="AW107" s="25"/>
    </row>
    <row r="108" spans="1:49" outlineLevel="1" x14ac:dyDescent="0.2">
      <c r="A108" s="27"/>
      <c r="B108" s="49" t="s">
        <v>208</v>
      </c>
      <c r="C108" s="24" t="s">
        <v>152</v>
      </c>
      <c r="D108" s="24">
        <f>MAX($D$89:D107)+1</f>
        <v>20</v>
      </c>
      <c r="E108" s="200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5"/>
    </row>
    <row r="109" spans="1:49" outlineLevel="1" x14ac:dyDescent="0.2">
      <c r="A109" s="27"/>
      <c r="B109" s="49"/>
      <c r="C109" s="2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</row>
    <row r="110" spans="1:49" x14ac:dyDescent="0.2">
      <c r="A110" s="30" t="s">
        <v>24</v>
      </c>
      <c r="B110" s="31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</row>
  </sheetData>
  <sheetProtection formatCells="0" formatColumns="0" formatRows="0" insertColumns="0" insertRows="0" insertHyperlinks="0" deleteColumns="0" deleteRows="0" sort="0" autoFilter="0" pivotTables="0"/>
  <dataConsolidate/>
  <mergeCells count="61">
    <mergeCell ref="N9:N11"/>
    <mergeCell ref="E8:S8"/>
    <mergeCell ref="T8:AA8"/>
    <mergeCell ref="AB8:AK8"/>
    <mergeCell ref="AL8:AO8"/>
    <mergeCell ref="M9:M11"/>
    <mergeCell ref="T10:T11"/>
    <mergeCell ref="AG9:AH9"/>
    <mergeCell ref="AI9:AK9"/>
    <mergeCell ref="AN9:AO9"/>
    <mergeCell ref="AF10:AF11"/>
    <mergeCell ref="AG10:AG11"/>
    <mergeCell ref="AO10:AO11"/>
    <mergeCell ref="G10:G11"/>
    <mergeCell ref="AP8:AT8"/>
    <mergeCell ref="AV9:AV11"/>
    <mergeCell ref="E10:E11"/>
    <mergeCell ref="F10:F11"/>
    <mergeCell ref="H10:H11"/>
    <mergeCell ref="I10:I11"/>
    <mergeCell ref="J10:J11"/>
    <mergeCell ref="O9:P9"/>
    <mergeCell ref="Q9:S9"/>
    <mergeCell ref="T9:U9"/>
    <mergeCell ref="V9:W9"/>
    <mergeCell ref="X9:AA9"/>
    <mergeCell ref="AB9:AE9"/>
    <mergeCell ref="E9:J9"/>
    <mergeCell ref="K9:K11"/>
    <mergeCell ref="L9:L11"/>
    <mergeCell ref="AU9:AU11"/>
    <mergeCell ref="O10:O11"/>
    <mergeCell ref="P10:P11"/>
    <mergeCell ref="Q10:Q11"/>
    <mergeCell ref="R10:R11"/>
    <mergeCell ref="S10:S11"/>
    <mergeCell ref="AH10:AH11"/>
    <mergeCell ref="U10:U11"/>
    <mergeCell ref="V10:V11"/>
    <mergeCell ref="W10:W11"/>
    <mergeCell ref="X10:X11"/>
    <mergeCell ref="Y10:Y11"/>
    <mergeCell ref="Z10:Z11"/>
    <mergeCell ref="AA10:AA11"/>
    <mergeCell ref="AB10:AD10"/>
    <mergeCell ref="AE10:AE11"/>
    <mergeCell ref="E12:J12"/>
    <mergeCell ref="K12:N12"/>
    <mergeCell ref="O12:P12"/>
    <mergeCell ref="Q12:S12"/>
    <mergeCell ref="T12:AA12"/>
    <mergeCell ref="AB12:AE12"/>
    <mergeCell ref="AG12:AH12"/>
    <mergeCell ref="AJ12:AK12"/>
    <mergeCell ref="AN12:AO12"/>
    <mergeCell ref="AI10:AI11"/>
    <mergeCell ref="AJ10:AJ11"/>
    <mergeCell ref="AK10:AK11"/>
    <mergeCell ref="AL10:AL11"/>
    <mergeCell ref="AM10:AM11"/>
    <mergeCell ref="AN10:AN11"/>
  </mergeCells>
  <conditionalFormatting sqref="B3">
    <cfRule type="expression" dxfId="321" priority="1">
      <formula>$B$3="The model contains one or more errors"</formula>
    </cfRule>
  </conditionalFormatting>
  <hyperlinks>
    <hyperlink ref="B5" location="Contents!A1" display="[To Contents]" xr:uid="{00000000-0004-0000-04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  <pageSetUpPr fitToPage="1"/>
  </sheetPr>
  <dimension ref="A1:BI73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J34" sqref="J34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9" style="1" customWidth="1"/>
    <col min="13" max="56" width="9" style="1" hidden="1" customWidth="1"/>
    <col min="57" max="57" width="2.42578125" style="1" customWidth="1"/>
    <col min="58" max="61" width="0" style="1" hidden="1" customWidth="1"/>
    <col min="62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5</v>
      </c>
      <c r="B2" s="102" t="str">
        <f ca="1">PROPER(MID(CELL("filename", A1), FIND("]", CELL("filename", A1))+1, 100))</f>
        <v>Cost Allocation Model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SUM(A7:A15,A17:A72)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221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5.01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C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>IF(BD13=1,"Actual","Forecast")</f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AW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ref="AX9:BD9" si="3">AW9+1</f>
        <v>2060</v>
      </c>
      <c r="AY9" s="57">
        <f t="shared" si="3"/>
        <v>2061</v>
      </c>
      <c r="AZ9" s="57">
        <f t="shared" si="3"/>
        <v>2062</v>
      </c>
      <c r="BA9" s="57">
        <f t="shared" si="3"/>
        <v>2063</v>
      </c>
      <c r="BB9" s="57">
        <f t="shared" si="3"/>
        <v>2064</v>
      </c>
      <c r="BC9" s="57">
        <f t="shared" si="3"/>
        <v>2065</v>
      </c>
      <c r="BD9" s="57">
        <f t="shared" si="3"/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4">I11+1</f>
        <v>43647</v>
      </c>
      <c r="K10" s="59">
        <f t="shared" si="4"/>
        <v>44013</v>
      </c>
      <c r="L10" s="59">
        <f t="shared" si="4"/>
        <v>44378</v>
      </c>
      <c r="M10" s="59">
        <f t="shared" si="4"/>
        <v>44743</v>
      </c>
      <c r="N10" s="59">
        <f t="shared" si="4"/>
        <v>45108</v>
      </c>
      <c r="O10" s="59">
        <f t="shared" si="4"/>
        <v>45474</v>
      </c>
      <c r="P10" s="59">
        <f t="shared" si="4"/>
        <v>45839</v>
      </c>
      <c r="Q10" s="59">
        <f t="shared" si="4"/>
        <v>46204</v>
      </c>
      <c r="R10" s="59">
        <f t="shared" si="4"/>
        <v>46569</v>
      </c>
      <c r="S10" s="59">
        <f t="shared" si="4"/>
        <v>46935</v>
      </c>
      <c r="T10" s="59">
        <f t="shared" si="4"/>
        <v>47300</v>
      </c>
      <c r="U10" s="59">
        <f t="shared" si="4"/>
        <v>47665</v>
      </c>
      <c r="V10" s="59">
        <f t="shared" si="4"/>
        <v>48030</v>
      </c>
      <c r="W10" s="59">
        <f t="shared" si="4"/>
        <v>48396</v>
      </c>
      <c r="X10" s="59">
        <f t="shared" si="4"/>
        <v>48761</v>
      </c>
      <c r="Y10" s="59">
        <f t="shared" si="4"/>
        <v>49126</v>
      </c>
      <c r="Z10" s="59">
        <f t="shared" si="4"/>
        <v>49491</v>
      </c>
      <c r="AA10" s="59">
        <f t="shared" si="4"/>
        <v>49857</v>
      </c>
      <c r="AB10" s="59">
        <f t="shared" si="4"/>
        <v>50222</v>
      </c>
      <c r="AC10" s="59">
        <f t="shared" si="4"/>
        <v>50587</v>
      </c>
      <c r="AD10" s="59">
        <f t="shared" si="4"/>
        <v>50952</v>
      </c>
      <c r="AE10" s="59">
        <f t="shared" si="4"/>
        <v>51318</v>
      </c>
      <c r="AF10" s="59">
        <f t="shared" si="4"/>
        <v>51683</v>
      </c>
      <c r="AG10" s="59">
        <f t="shared" si="4"/>
        <v>52048</v>
      </c>
      <c r="AH10" s="59">
        <f t="shared" si="4"/>
        <v>52413</v>
      </c>
      <c r="AI10" s="59">
        <f t="shared" si="4"/>
        <v>52779</v>
      </c>
      <c r="AJ10" s="59">
        <f t="shared" si="4"/>
        <v>53144</v>
      </c>
      <c r="AK10" s="59">
        <f t="shared" si="4"/>
        <v>53509</v>
      </c>
      <c r="AL10" s="59">
        <f t="shared" si="4"/>
        <v>53874</v>
      </c>
      <c r="AM10" s="59">
        <f t="shared" si="4"/>
        <v>54240</v>
      </c>
      <c r="AN10" s="59">
        <f t="shared" si="4"/>
        <v>54605</v>
      </c>
      <c r="AO10" s="59">
        <f t="shared" si="4"/>
        <v>54970</v>
      </c>
      <c r="AP10" s="59">
        <f t="shared" si="4"/>
        <v>55335</v>
      </c>
      <c r="AQ10" s="59">
        <f t="shared" si="4"/>
        <v>55701</v>
      </c>
      <c r="AR10" s="59">
        <f t="shared" si="4"/>
        <v>56066</v>
      </c>
      <c r="AS10" s="59">
        <f t="shared" si="4"/>
        <v>56431</v>
      </c>
      <c r="AT10" s="59">
        <f t="shared" si="4"/>
        <v>56796</v>
      </c>
      <c r="AU10" s="59">
        <f t="shared" si="4"/>
        <v>57162</v>
      </c>
      <c r="AV10" s="59">
        <f t="shared" si="4"/>
        <v>57527</v>
      </c>
      <c r="AW10" s="59">
        <f t="shared" si="4"/>
        <v>57892</v>
      </c>
      <c r="AX10" s="59">
        <f t="shared" si="4"/>
        <v>58257</v>
      </c>
      <c r="AY10" s="59">
        <f t="shared" si="4"/>
        <v>58623</v>
      </c>
      <c r="AZ10" s="59">
        <f t="shared" si="4"/>
        <v>58988</v>
      </c>
      <c r="BA10" s="59">
        <f t="shared" si="4"/>
        <v>59353</v>
      </c>
      <c r="BB10" s="59">
        <f t="shared" si="4"/>
        <v>59718</v>
      </c>
      <c r="BC10" s="59">
        <f t="shared" si="4"/>
        <v>60084</v>
      </c>
      <c r="BD10" s="59">
        <f t="shared" si="4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5">EOMONTH(I11,12)</f>
        <v>44012</v>
      </c>
      <c r="K11" s="59">
        <f t="shared" si="5"/>
        <v>44377</v>
      </c>
      <c r="L11" s="59">
        <f t="shared" si="5"/>
        <v>44742</v>
      </c>
      <c r="M11" s="59">
        <f t="shared" si="5"/>
        <v>45107</v>
      </c>
      <c r="N11" s="59">
        <f t="shared" si="5"/>
        <v>45473</v>
      </c>
      <c r="O11" s="59">
        <f t="shared" si="5"/>
        <v>45838</v>
      </c>
      <c r="P11" s="59">
        <f t="shared" si="5"/>
        <v>46203</v>
      </c>
      <c r="Q11" s="59">
        <f t="shared" si="5"/>
        <v>46568</v>
      </c>
      <c r="R11" s="59">
        <f t="shared" si="5"/>
        <v>46934</v>
      </c>
      <c r="S11" s="59">
        <f t="shared" si="5"/>
        <v>47299</v>
      </c>
      <c r="T11" s="59">
        <f t="shared" si="5"/>
        <v>47664</v>
      </c>
      <c r="U11" s="59">
        <f t="shared" si="5"/>
        <v>48029</v>
      </c>
      <c r="V11" s="59">
        <f t="shared" si="5"/>
        <v>48395</v>
      </c>
      <c r="W11" s="59">
        <f t="shared" si="5"/>
        <v>48760</v>
      </c>
      <c r="X11" s="59">
        <f t="shared" si="5"/>
        <v>49125</v>
      </c>
      <c r="Y11" s="59">
        <f t="shared" si="5"/>
        <v>49490</v>
      </c>
      <c r="Z11" s="59">
        <f t="shared" si="5"/>
        <v>49856</v>
      </c>
      <c r="AA11" s="59">
        <f t="shared" si="5"/>
        <v>50221</v>
      </c>
      <c r="AB11" s="59">
        <f t="shared" si="5"/>
        <v>50586</v>
      </c>
      <c r="AC11" s="59">
        <f t="shared" si="5"/>
        <v>50951</v>
      </c>
      <c r="AD11" s="59">
        <f t="shared" si="5"/>
        <v>51317</v>
      </c>
      <c r="AE11" s="59">
        <f t="shared" si="5"/>
        <v>51682</v>
      </c>
      <c r="AF11" s="59">
        <f t="shared" si="5"/>
        <v>52047</v>
      </c>
      <c r="AG11" s="59">
        <f t="shared" si="5"/>
        <v>52412</v>
      </c>
      <c r="AH11" s="59">
        <f t="shared" si="5"/>
        <v>52778</v>
      </c>
      <c r="AI11" s="59">
        <f t="shared" si="5"/>
        <v>53143</v>
      </c>
      <c r="AJ11" s="59">
        <f t="shared" si="5"/>
        <v>53508</v>
      </c>
      <c r="AK11" s="59">
        <f t="shared" si="5"/>
        <v>53873</v>
      </c>
      <c r="AL11" s="59">
        <f t="shared" si="5"/>
        <v>54239</v>
      </c>
      <c r="AM11" s="59">
        <f t="shared" si="5"/>
        <v>54604</v>
      </c>
      <c r="AN11" s="59">
        <f t="shared" si="5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AW11" si="6">EOMONTH(AQ11,12)</f>
        <v>56430</v>
      </c>
      <c r="AS11" s="59">
        <f t="shared" si="6"/>
        <v>56795</v>
      </c>
      <c r="AT11" s="59">
        <f t="shared" si="6"/>
        <v>57161</v>
      </c>
      <c r="AU11" s="59">
        <f t="shared" si="6"/>
        <v>57526</v>
      </c>
      <c r="AV11" s="59">
        <f t="shared" si="6"/>
        <v>57891</v>
      </c>
      <c r="AW11" s="59">
        <f t="shared" si="6"/>
        <v>58256</v>
      </c>
      <c r="AX11" s="59">
        <f t="shared" ref="AX11:BD11" si="7">EOMONTH(AW11,12)</f>
        <v>58622</v>
      </c>
      <c r="AY11" s="59">
        <f t="shared" si="7"/>
        <v>58987</v>
      </c>
      <c r="AZ11" s="59">
        <f t="shared" si="7"/>
        <v>59352</v>
      </c>
      <c r="BA11" s="59">
        <f t="shared" si="7"/>
        <v>59717</v>
      </c>
      <c r="BB11" s="59">
        <f t="shared" si="7"/>
        <v>60083</v>
      </c>
      <c r="BC11" s="59">
        <f t="shared" si="7"/>
        <v>60448</v>
      </c>
      <c r="BD11" s="59">
        <f t="shared" si="7"/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8">I12+1</f>
        <v>4</v>
      </c>
      <c r="K12" s="61">
        <f t="shared" si="8"/>
        <v>5</v>
      </c>
      <c r="L12" s="61">
        <f t="shared" si="8"/>
        <v>6</v>
      </c>
      <c r="M12" s="61">
        <f t="shared" si="8"/>
        <v>7</v>
      </c>
      <c r="N12" s="61">
        <f t="shared" si="8"/>
        <v>8</v>
      </c>
      <c r="O12" s="61">
        <f t="shared" si="8"/>
        <v>9</v>
      </c>
      <c r="P12" s="61">
        <f t="shared" si="8"/>
        <v>10</v>
      </c>
      <c r="Q12" s="61">
        <f t="shared" si="8"/>
        <v>11</v>
      </c>
      <c r="R12" s="61">
        <f t="shared" si="8"/>
        <v>12</v>
      </c>
      <c r="S12" s="61">
        <f t="shared" si="8"/>
        <v>13</v>
      </c>
      <c r="T12" s="61">
        <f t="shared" si="8"/>
        <v>14</v>
      </c>
      <c r="U12" s="61">
        <f t="shared" si="8"/>
        <v>15</v>
      </c>
      <c r="V12" s="61">
        <f t="shared" si="8"/>
        <v>16</v>
      </c>
      <c r="W12" s="61">
        <f t="shared" si="8"/>
        <v>17</v>
      </c>
      <c r="X12" s="61">
        <f t="shared" si="8"/>
        <v>18</v>
      </c>
      <c r="Y12" s="61">
        <f t="shared" si="8"/>
        <v>19</v>
      </c>
      <c r="Z12" s="61">
        <f t="shared" si="8"/>
        <v>20</v>
      </c>
      <c r="AA12" s="61">
        <f t="shared" si="8"/>
        <v>21</v>
      </c>
      <c r="AB12" s="61">
        <f t="shared" si="8"/>
        <v>22</v>
      </c>
      <c r="AC12" s="61">
        <f t="shared" si="8"/>
        <v>23</v>
      </c>
      <c r="AD12" s="61">
        <f t="shared" si="8"/>
        <v>24</v>
      </c>
      <c r="AE12" s="61">
        <f t="shared" si="8"/>
        <v>25</v>
      </c>
      <c r="AF12" s="61">
        <f t="shared" si="8"/>
        <v>26</v>
      </c>
      <c r="AG12" s="61">
        <f t="shared" si="8"/>
        <v>27</v>
      </c>
      <c r="AH12" s="61">
        <f t="shared" si="8"/>
        <v>28</v>
      </c>
      <c r="AI12" s="61">
        <f t="shared" si="8"/>
        <v>29</v>
      </c>
      <c r="AJ12" s="61">
        <f t="shared" si="8"/>
        <v>30</v>
      </c>
      <c r="AK12" s="61">
        <f t="shared" si="8"/>
        <v>31</v>
      </c>
      <c r="AL12" s="61">
        <f t="shared" si="8"/>
        <v>32</v>
      </c>
      <c r="AM12" s="61">
        <f t="shared" si="8"/>
        <v>33</v>
      </c>
      <c r="AN12" s="61">
        <f t="shared" si="8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AW12" si="9">AQ12+1</f>
        <v>38</v>
      </c>
      <c r="AS12" s="61">
        <f t="shared" si="9"/>
        <v>39</v>
      </c>
      <c r="AT12" s="61">
        <f t="shared" si="9"/>
        <v>40</v>
      </c>
      <c r="AU12" s="61">
        <f t="shared" si="9"/>
        <v>41</v>
      </c>
      <c r="AV12" s="61">
        <f t="shared" si="9"/>
        <v>42</v>
      </c>
      <c r="AW12" s="61">
        <f t="shared" si="9"/>
        <v>43</v>
      </c>
      <c r="AX12" s="61">
        <f t="shared" ref="AX12:BD12" si="10">AW12+1</f>
        <v>44</v>
      </c>
      <c r="AY12" s="61">
        <f t="shared" si="10"/>
        <v>45</v>
      </c>
      <c r="AZ12" s="61">
        <f t="shared" si="10"/>
        <v>46</v>
      </c>
      <c r="BA12" s="61">
        <f t="shared" si="10"/>
        <v>47</v>
      </c>
      <c r="BB12" s="61">
        <f t="shared" si="10"/>
        <v>48</v>
      </c>
      <c r="BC12" s="61">
        <f t="shared" si="10"/>
        <v>49</v>
      </c>
      <c r="BD12" s="61">
        <f t="shared" si="10"/>
        <v>50</v>
      </c>
    </row>
    <row r="13" spans="1:57" hidden="1" outlineLevel="1" x14ac:dyDescent="0.2">
      <c r="B13" s="55" t="s">
        <v>212</v>
      </c>
      <c r="E13" s="60">
        <f t="shared" ref="E13:AJ13" si="11">IF(E9&gt;Actual_End_Year,0,1)</f>
        <v>1</v>
      </c>
      <c r="F13" s="60">
        <f t="shared" si="11"/>
        <v>1</v>
      </c>
      <c r="G13" s="60">
        <f t="shared" si="11"/>
        <v>1</v>
      </c>
      <c r="H13" s="60">
        <f t="shared" si="11"/>
        <v>1</v>
      </c>
      <c r="I13" s="60">
        <f t="shared" si="11"/>
        <v>1</v>
      </c>
      <c r="J13" s="60">
        <f t="shared" si="11"/>
        <v>1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0</v>
      </c>
      <c r="W13" s="60">
        <f t="shared" si="11"/>
        <v>0</v>
      </c>
      <c r="X13" s="60">
        <f t="shared" si="11"/>
        <v>0</v>
      </c>
      <c r="Y13" s="60">
        <f t="shared" si="11"/>
        <v>0</v>
      </c>
      <c r="Z13" s="60">
        <f t="shared" si="11"/>
        <v>0</v>
      </c>
      <c r="AA13" s="60">
        <f t="shared" si="11"/>
        <v>0</v>
      </c>
      <c r="AB13" s="60">
        <f t="shared" si="11"/>
        <v>0</v>
      </c>
      <c r="AC13" s="60">
        <f t="shared" si="11"/>
        <v>0</v>
      </c>
      <c r="AD13" s="60">
        <f t="shared" si="11"/>
        <v>0</v>
      </c>
      <c r="AE13" s="60">
        <f t="shared" si="11"/>
        <v>0</v>
      </c>
      <c r="AF13" s="60">
        <f t="shared" si="11"/>
        <v>0</v>
      </c>
      <c r="AG13" s="60">
        <f t="shared" si="11"/>
        <v>0</v>
      </c>
      <c r="AH13" s="60">
        <f t="shared" si="11"/>
        <v>0</v>
      </c>
      <c r="AI13" s="60">
        <f t="shared" si="11"/>
        <v>0</v>
      </c>
      <c r="AJ13" s="60">
        <f t="shared" si="11"/>
        <v>0</v>
      </c>
      <c r="AK13" s="60">
        <f t="shared" ref="AK13:BC13" si="12">IF(AK9&gt;Actual_End_Year,0,1)</f>
        <v>0</v>
      </c>
      <c r="AL13" s="60">
        <f t="shared" si="12"/>
        <v>0</v>
      </c>
      <c r="AM13" s="60">
        <f t="shared" si="12"/>
        <v>0</v>
      </c>
      <c r="AN13" s="60">
        <f t="shared" si="12"/>
        <v>0</v>
      </c>
      <c r="AO13" s="60">
        <f t="shared" si="12"/>
        <v>0</v>
      </c>
      <c r="AP13" s="60">
        <f t="shared" si="12"/>
        <v>0</v>
      </c>
      <c r="AQ13" s="60">
        <f t="shared" si="12"/>
        <v>0</v>
      </c>
      <c r="AR13" s="60">
        <f t="shared" si="12"/>
        <v>0</v>
      </c>
      <c r="AS13" s="60">
        <f t="shared" si="12"/>
        <v>0</v>
      </c>
      <c r="AT13" s="60">
        <f t="shared" si="12"/>
        <v>0</v>
      </c>
      <c r="AU13" s="60">
        <f t="shared" si="12"/>
        <v>0</v>
      </c>
      <c r="AV13" s="60">
        <f t="shared" si="12"/>
        <v>0</v>
      </c>
      <c r="AW13" s="60">
        <f t="shared" si="12"/>
        <v>0</v>
      </c>
      <c r="AX13" s="60">
        <f t="shared" si="12"/>
        <v>0</v>
      </c>
      <c r="AY13" s="60">
        <f t="shared" si="12"/>
        <v>0</v>
      </c>
      <c r="AZ13" s="60">
        <f t="shared" si="12"/>
        <v>0</v>
      </c>
      <c r="BA13" s="60">
        <f t="shared" si="12"/>
        <v>0</v>
      </c>
      <c r="BB13" s="60">
        <f t="shared" si="12"/>
        <v>0</v>
      </c>
      <c r="BC13" s="60">
        <f t="shared" si="12"/>
        <v>0</v>
      </c>
      <c r="BD13" s="60">
        <f>IF(BD9&gt;Actual_End_Year,0,1)</f>
        <v>0</v>
      </c>
    </row>
    <row r="14" spans="1:57" hidden="1" outlineLevel="1" x14ac:dyDescent="0.2">
      <c r="B14" s="55" t="s">
        <v>213</v>
      </c>
      <c r="E14" s="60">
        <f t="shared" ref="E14:AJ14" si="13">IF(AND(E9&gt;=Actual_Start_Year,E9&lt;=Display_Year_End),1,0)</f>
        <v>0</v>
      </c>
      <c r="F14" s="60">
        <f t="shared" si="13"/>
        <v>1</v>
      </c>
      <c r="G14" s="61">
        <f t="shared" si="13"/>
        <v>1</v>
      </c>
      <c r="H14" s="61">
        <f t="shared" si="13"/>
        <v>1</v>
      </c>
      <c r="I14" s="61">
        <f t="shared" si="13"/>
        <v>1</v>
      </c>
      <c r="J14" s="61">
        <f t="shared" si="13"/>
        <v>1</v>
      </c>
      <c r="K14" s="61">
        <f t="shared" si="13"/>
        <v>1</v>
      </c>
      <c r="L14" s="61">
        <f t="shared" si="13"/>
        <v>1</v>
      </c>
      <c r="M14" s="61">
        <f t="shared" si="13"/>
        <v>1</v>
      </c>
      <c r="N14" s="61">
        <f t="shared" si="13"/>
        <v>1</v>
      </c>
      <c r="O14" s="61">
        <f t="shared" si="13"/>
        <v>1</v>
      </c>
      <c r="P14" s="61">
        <f t="shared" si="13"/>
        <v>1</v>
      </c>
      <c r="Q14" s="61">
        <f t="shared" si="13"/>
        <v>1</v>
      </c>
      <c r="R14" s="61">
        <f t="shared" si="13"/>
        <v>1</v>
      </c>
      <c r="S14" s="61">
        <f t="shared" si="13"/>
        <v>1</v>
      </c>
      <c r="T14" s="61">
        <f t="shared" si="13"/>
        <v>1</v>
      </c>
      <c r="U14" s="61">
        <f t="shared" si="13"/>
        <v>1</v>
      </c>
      <c r="V14" s="61">
        <f t="shared" si="13"/>
        <v>1</v>
      </c>
      <c r="W14" s="61">
        <f t="shared" si="13"/>
        <v>1</v>
      </c>
      <c r="X14" s="61">
        <f t="shared" si="13"/>
        <v>1</v>
      </c>
      <c r="Y14" s="61">
        <f t="shared" si="13"/>
        <v>1</v>
      </c>
      <c r="Z14" s="61">
        <f t="shared" si="13"/>
        <v>1</v>
      </c>
      <c r="AA14" s="61">
        <f t="shared" si="13"/>
        <v>1</v>
      </c>
      <c r="AB14" s="61">
        <f t="shared" si="13"/>
        <v>1</v>
      </c>
      <c r="AC14" s="61">
        <f t="shared" si="13"/>
        <v>1</v>
      </c>
      <c r="AD14" s="61">
        <f t="shared" si="13"/>
        <v>1</v>
      </c>
      <c r="AE14" s="61">
        <f t="shared" si="13"/>
        <v>1</v>
      </c>
      <c r="AF14" s="61">
        <f t="shared" si="13"/>
        <v>1</v>
      </c>
      <c r="AG14" s="61">
        <f t="shared" si="13"/>
        <v>1</v>
      </c>
      <c r="AH14" s="61">
        <f t="shared" si="13"/>
        <v>1</v>
      </c>
      <c r="AI14" s="61">
        <f t="shared" si="13"/>
        <v>1</v>
      </c>
      <c r="AJ14" s="61">
        <f t="shared" si="13"/>
        <v>1</v>
      </c>
      <c r="AK14" s="61">
        <f t="shared" ref="AK14:BC14" si="14">IF(AND(AK9&gt;=Actual_Start_Year,AK9&lt;=Display_Year_End),1,0)</f>
        <v>1</v>
      </c>
      <c r="AL14" s="61">
        <f t="shared" si="14"/>
        <v>1</v>
      </c>
      <c r="AM14" s="61">
        <f t="shared" si="14"/>
        <v>1</v>
      </c>
      <c r="AN14" s="61">
        <f t="shared" si="14"/>
        <v>1</v>
      </c>
      <c r="AO14" s="61">
        <f t="shared" si="14"/>
        <v>1</v>
      </c>
      <c r="AP14" s="61">
        <f t="shared" si="14"/>
        <v>1</v>
      </c>
      <c r="AQ14" s="61">
        <f t="shared" si="14"/>
        <v>1</v>
      </c>
      <c r="AR14" s="61">
        <f t="shared" si="14"/>
        <v>1</v>
      </c>
      <c r="AS14" s="61">
        <f t="shared" si="14"/>
        <v>1</v>
      </c>
      <c r="AT14" s="61">
        <f t="shared" si="14"/>
        <v>1</v>
      </c>
      <c r="AU14" s="61">
        <f t="shared" si="14"/>
        <v>1</v>
      </c>
      <c r="AV14" s="61">
        <f t="shared" si="14"/>
        <v>1</v>
      </c>
      <c r="AW14" s="61">
        <f t="shared" si="14"/>
        <v>1</v>
      </c>
      <c r="AX14" s="61">
        <f t="shared" si="14"/>
        <v>1</v>
      </c>
      <c r="AY14" s="61">
        <f t="shared" si="14"/>
        <v>1</v>
      </c>
      <c r="AZ14" s="61">
        <f t="shared" si="14"/>
        <v>1</v>
      </c>
      <c r="BA14" s="61">
        <f t="shared" si="14"/>
        <v>1</v>
      </c>
      <c r="BB14" s="61">
        <f t="shared" si="14"/>
        <v>1</v>
      </c>
      <c r="BC14" s="61">
        <f t="shared" si="14"/>
        <v>1</v>
      </c>
      <c r="BD14" s="61">
        <f>IF(AND(BD9&gt;=Actual_Start_Year,BD9&lt;=Display_Year_End),1,0)</f>
        <v>1</v>
      </c>
    </row>
    <row r="15" spans="1:57" collapsed="1" x14ac:dyDescent="0.2">
      <c r="D15" s="9"/>
      <c r="BE15" s="23"/>
    </row>
    <row r="16" spans="1:57" x14ac:dyDescent="0.2">
      <c r="A16" s="69">
        <f ca="1">MAX($A$1:A15)+subsection</f>
        <v>5.0199999999999996</v>
      </c>
      <c r="B16" s="6" t="s">
        <v>214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A17" s="27"/>
      <c r="B17" s="28"/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outlineLevel="1" x14ac:dyDescent="0.2">
      <c r="A18" s="27"/>
      <c r="B18" s="28"/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outlineLevel="1" x14ac:dyDescent="0.2">
      <c r="A19" s="27"/>
      <c r="B19" s="50" t="s">
        <v>215</v>
      </c>
      <c r="C19" s="2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 outlineLevel="1" x14ac:dyDescent="0.2">
      <c r="A20" s="27"/>
      <c r="B20" s="28"/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6" outlineLevel="1" x14ac:dyDescent="0.2">
      <c r="A21" s="27"/>
      <c r="B21" s="48" t="s">
        <v>161</v>
      </c>
      <c r="D21" s="203" t="s">
        <v>216</v>
      </c>
      <c r="E21" s="25"/>
      <c r="F21" s="25"/>
      <c r="G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outlineLevel="1" x14ac:dyDescent="0.2">
      <c r="A22" s="27"/>
      <c r="B22" s="49" t="s">
        <v>164</v>
      </c>
      <c r="C22" s="10" t="s">
        <v>217</v>
      </c>
      <c r="D22" s="204">
        <v>1</v>
      </c>
      <c r="E22" s="25"/>
      <c r="F22" s="25"/>
      <c r="G22" s="205">
        <f>[3]Data!G119</f>
        <v>81.320711000000003</v>
      </c>
      <c r="H22" s="205">
        <f>[3]Data!H119</f>
        <v>82.532756995342325</v>
      </c>
      <c r="I22" s="205">
        <f>[3]Data!I119</f>
        <v>84.407640644387527</v>
      </c>
      <c r="J22" s="205">
        <f>[3]Data!J119</f>
        <v>86.301462512109907</v>
      </c>
      <c r="K22" s="205">
        <f>[3]Data!K119</f>
        <v>87.646076038192817</v>
      </c>
      <c r="L22" s="205">
        <f>[3]Data!L119</f>
        <v>88.22454014004488</v>
      </c>
      <c r="M22" s="223">
        <f>L22*(1+'Regulatory Model'!M$21)</f>
        <v>89.547908242145539</v>
      </c>
      <c r="N22" s="223">
        <f>M22*(1+'Regulatory Model'!N$21)</f>
        <v>91.634374504187534</v>
      </c>
      <c r="O22" s="223">
        <f>N22*(1+'Regulatory Model'!O$21)</f>
        <v>93.879416679540128</v>
      </c>
      <c r="P22" s="223">
        <f>O22*(1+'Regulatory Model'!P$21)</f>
        <v>96.179462388188853</v>
      </c>
      <c r="Q22" s="223">
        <f>P22*(1+'Regulatory Model'!Q$21)</f>
        <v>98.535859216699478</v>
      </c>
      <c r="R22" s="223">
        <f>Q22*(1+'Regulatory Model'!R$21)</f>
        <v>100.94998776750862</v>
      </c>
      <c r="S22" s="223">
        <f>R22*(1+'Regulatory Model'!S$21)</f>
        <v>103.42326246781258</v>
      </c>
      <c r="T22" s="223">
        <f>S22*(1+'Regulatory Model'!T$21)</f>
        <v>105.95713239827398</v>
      </c>
      <c r="U22" s="223">
        <f>T22*(1+'Regulatory Model'!U$21)</f>
        <v>108.5530821420317</v>
      </c>
      <c r="V22" s="223">
        <f>U22*(1+'Regulatory Model'!V$21)</f>
        <v>111.21263265451147</v>
      </c>
      <c r="W22" s="223">
        <f>V22*(1+'Regulatory Model'!W$21)</f>
        <v>113.937342154547</v>
      </c>
      <c r="X22" s="223">
        <f>W22*(1+'Regulatory Model'!X$21)</f>
        <v>116.7288070373334</v>
      </c>
      <c r="Y22" s="223">
        <f>X22*(1+'Regulatory Model'!Y$21)</f>
        <v>119.58866280974806</v>
      </c>
      <c r="Z22" s="223">
        <f>Y22*(1+'Regulatory Model'!Z$21)</f>
        <v>122.51858504858689</v>
      </c>
      <c r="AA22" s="223">
        <f>Z22*(1+'Regulatory Model'!AA$21)</f>
        <v>125.52029038227727</v>
      </c>
      <c r="AB22" s="223">
        <f>AA22*(1+'Regulatory Model'!AB$21)</f>
        <v>128.59553749664306</v>
      </c>
      <c r="AC22" s="223">
        <f>AB22*(1+'Regulatory Model'!AC$21)</f>
        <v>131.74612816531081</v>
      </c>
      <c r="AD22" s="223">
        <f>AC22*(1+'Regulatory Model'!AD$21)</f>
        <v>134.97390830536091</v>
      </c>
      <c r="AE22" s="223">
        <f>AD22*(1+'Regulatory Model'!AE$21)</f>
        <v>138.28076905884225</v>
      </c>
      <c r="AF22" s="223">
        <f>AE22*(1+'Regulatory Model'!AF$21)</f>
        <v>141.6686479007839</v>
      </c>
      <c r="AG22" s="223">
        <f>AF22*(1+'Regulatory Model'!AG$21)</f>
        <v>145.13952977435309</v>
      </c>
      <c r="AH22" s="223">
        <f>AG22*(1+'Regulatory Model'!AH$21)</f>
        <v>148.69544825382474</v>
      </c>
      <c r="AI22" s="223">
        <f>AH22*(1+'Regulatory Model'!AI$21)</f>
        <v>152.33848673604345</v>
      </c>
      <c r="AJ22" s="223">
        <f>AI22*(1+'Regulatory Model'!AJ$21)</f>
        <v>156.0707796610765</v>
      </c>
      <c r="AK22" s="223">
        <f>AJ22*(1+'Regulatory Model'!AK$21)</f>
        <v>159.89451376277287</v>
      </c>
      <c r="AL22" s="223">
        <f>AK22*(1+'Regulatory Model'!AL$21)</f>
        <v>163.81192934996079</v>
      </c>
      <c r="AM22" s="223">
        <f>AL22*(1+'Regulatory Model'!AM$21)</f>
        <v>167.82532161903484</v>
      </c>
      <c r="AN22" s="223">
        <f>AM22*(1+'Regulatory Model'!AN$21)</f>
        <v>171.93704199870118</v>
      </c>
      <c r="AO22" s="223">
        <f>AN22*(1+'Regulatory Model'!AO$21)</f>
        <v>176.14949952766935</v>
      </c>
      <c r="AP22" s="223">
        <f>AO22*(1+'Regulatory Model'!AP$21)</f>
        <v>180.46516226609725</v>
      </c>
      <c r="AQ22" s="223">
        <f>AP22*(1+'Regulatory Model'!AQ$21)</f>
        <v>184.88655874161662</v>
      </c>
      <c r="AR22" s="223">
        <f>AQ22*(1+'Regulatory Model'!AR$21)</f>
        <v>189.41627943078623</v>
      </c>
      <c r="AS22" s="223">
        <f>AR22*(1+'Regulatory Model'!AS$21)</f>
        <v>194.05697827684048</v>
      </c>
      <c r="AT22" s="223">
        <f>AS22*(1+'Regulatory Model'!AT$21)</f>
        <v>198.81137424462307</v>
      </c>
      <c r="AU22" s="223">
        <f>AT22*(1+'Regulatory Model'!AU$21)</f>
        <v>203.68225291361634</v>
      </c>
      <c r="AV22" s="223">
        <f>AU22*(1+'Regulatory Model'!AV$21)</f>
        <v>208.67246810999993</v>
      </c>
      <c r="AW22" s="223">
        <f>AV22*(1+'Regulatory Model'!AW$21)</f>
        <v>213.78494357869491</v>
      </c>
      <c r="AX22" s="223">
        <f>AW22*(1+'Regulatory Model'!AX$21)</f>
        <v>219.02267469637292</v>
      </c>
      <c r="AY22" s="223">
        <f>AX22*(1+'Regulatory Model'!AY$21)</f>
        <v>224.38873022643403</v>
      </c>
      <c r="AZ22" s="223">
        <f>AY22*(1+'Regulatory Model'!AZ$21)</f>
        <v>229.88625411698166</v>
      </c>
      <c r="BA22" s="223">
        <f>AZ22*(1+'Regulatory Model'!BA$21)</f>
        <v>235.51846734284771</v>
      </c>
      <c r="BB22" s="223">
        <f>BA22*(1+'Regulatory Model'!BB$21)</f>
        <v>241.28866979274747</v>
      </c>
      <c r="BC22" s="223">
        <f>BB22*(1+'Regulatory Model'!BC$21)</f>
        <v>247.20024220266978</v>
      </c>
      <c r="BD22" s="223">
        <f>BC22*(1+'Regulatory Model'!BD$21)</f>
        <v>253.25664813663519</v>
      </c>
    </row>
    <row r="23" spans="1:56" outlineLevel="1" x14ac:dyDescent="0.2">
      <c r="A23" s="27"/>
      <c r="B23" s="49" t="s">
        <v>165</v>
      </c>
      <c r="C23" s="10" t="s">
        <v>217</v>
      </c>
      <c r="D23" s="204">
        <f>MAX($D22:D$22)+1</f>
        <v>2</v>
      </c>
      <c r="E23" s="25"/>
      <c r="F23" s="25"/>
      <c r="G23" s="205">
        <f>[3]Data!G120</f>
        <v>14.986413039999999</v>
      </c>
      <c r="H23" s="205">
        <f>[3]Data!H120</f>
        <v>15.290100000000001</v>
      </c>
      <c r="I23" s="205">
        <f>[3]Data!I120</f>
        <v>15.60782828</v>
      </c>
      <c r="J23" s="205">
        <f>[3]Data!J120</f>
        <v>15.856445359999999</v>
      </c>
      <c r="K23" s="205">
        <f>[3]Data!K120</f>
        <v>16.175159880000002</v>
      </c>
      <c r="L23" s="205">
        <f>[3]Data!L120</f>
        <v>15.992810820354</v>
      </c>
      <c r="M23" s="223">
        <f>L23*(1+'Regulatory Model'!M$21)</f>
        <v>16.232702982659308</v>
      </c>
      <c r="N23" s="223">
        <f>M23*(1+'Regulatory Model'!N$21)</f>
        <v>16.610924962155273</v>
      </c>
      <c r="O23" s="223">
        <f>N23*(1+'Regulatory Model'!O$21)</f>
        <v>17.017892623728077</v>
      </c>
      <c r="P23" s="223">
        <f>O23*(1+'Regulatory Model'!P$21)</f>
        <v>17.434830993009413</v>
      </c>
      <c r="Q23" s="223">
        <f>P23*(1+'Regulatory Model'!Q$21)</f>
        <v>17.861984352338144</v>
      </c>
      <c r="R23" s="223">
        <f>Q23*(1+'Regulatory Model'!R$21)</f>
        <v>18.299602968970429</v>
      </c>
      <c r="S23" s="223">
        <f>R23*(1+'Regulatory Model'!S$21)</f>
        <v>18.747943241710203</v>
      </c>
      <c r="T23" s="223">
        <f>S23*(1+'Regulatory Model'!T$21)</f>
        <v>19.207267851132102</v>
      </c>
      <c r="U23" s="223">
        <f>T23*(1+'Regulatory Model'!U$21)</f>
        <v>19.677845913484838</v>
      </c>
      <c r="V23" s="223">
        <f>U23*(1+'Regulatory Model'!V$21)</f>
        <v>20.159953138365214</v>
      </c>
      <c r="W23" s="223">
        <f>V23*(1+'Regulatory Model'!W$21)</f>
        <v>20.653871990255162</v>
      </c>
      <c r="X23" s="223">
        <f>W23*(1+'Regulatory Model'!X$21)</f>
        <v>21.159891854016411</v>
      </c>
      <c r="Y23" s="223">
        <f>X23*(1+'Regulatory Model'!Y$21)</f>
        <v>21.678309204439813</v>
      </c>
      <c r="Z23" s="223">
        <f>Y23*(1+'Regulatory Model'!Z$21)</f>
        <v>22.209427779948587</v>
      </c>
      <c r="AA23" s="223">
        <f>Z23*(1+'Regulatory Model'!AA$21)</f>
        <v>22.753558760557326</v>
      </c>
      <c r="AB23" s="223">
        <f>AA23*(1+'Regulatory Model'!AB$21)</f>
        <v>23.311020950190979</v>
      </c>
      <c r="AC23" s="223">
        <f>AB23*(1+'Regulatory Model'!AC$21)</f>
        <v>23.882140963470658</v>
      </c>
      <c r="AD23" s="223">
        <f>AC23*(1+'Regulatory Model'!AD$21)</f>
        <v>24.467253417075689</v>
      </c>
      <c r="AE23" s="223">
        <f>AD23*(1+'Regulatory Model'!AE$21)</f>
        <v>25.066701125794044</v>
      </c>
      <c r="AF23" s="223">
        <f>AE23*(1+'Regulatory Model'!AF$21)</f>
        <v>25.680835303375996</v>
      </c>
      <c r="AG23" s="223">
        <f>AF23*(1+'Regulatory Model'!AG$21)</f>
        <v>26.310015768308709</v>
      </c>
      <c r="AH23" s="223">
        <f>AG23*(1+'Regulatory Model'!AH$21)</f>
        <v>26.954611154632271</v>
      </c>
      <c r="AI23" s="223">
        <f>AH23*(1+'Regulatory Model'!AI$21)</f>
        <v>27.614999127920761</v>
      </c>
      <c r="AJ23" s="223">
        <f>AI23*(1+'Regulatory Model'!AJ$21)</f>
        <v>28.29156660655482</v>
      </c>
      <c r="AK23" s="223">
        <f>AJ23*(1+'Regulatory Model'!AK$21)</f>
        <v>28.984709988415414</v>
      </c>
      <c r="AL23" s="223">
        <f>AK23*(1+'Regulatory Model'!AL$21)</f>
        <v>29.69483538313159</v>
      </c>
      <c r="AM23" s="223">
        <f>AL23*(1+'Regulatory Model'!AM$21)</f>
        <v>30.422358850018313</v>
      </c>
      <c r="AN23" s="223">
        <f>AM23*(1+'Regulatory Model'!AN$21)</f>
        <v>31.167706641843761</v>
      </c>
      <c r="AO23" s="223">
        <f>AN23*(1+'Regulatory Model'!AO$21)</f>
        <v>31.931315454568932</v>
      </c>
      <c r="AP23" s="223">
        <f>AO23*(1+'Regulatory Model'!AP$21)</f>
        <v>32.713632683205866</v>
      </c>
      <c r="AQ23" s="223">
        <f>AP23*(1+'Regulatory Model'!AQ$21)</f>
        <v>33.515116683944406</v>
      </c>
      <c r="AR23" s="223">
        <f>AQ23*(1+'Regulatory Model'!AR$21)</f>
        <v>34.336237042701043</v>
      </c>
      <c r="AS23" s="223">
        <f>AR23*(1+'Regulatory Model'!AS$21)</f>
        <v>35.177474850247215</v>
      </c>
      <c r="AT23" s="223">
        <f>AS23*(1+'Regulatory Model'!AT$21)</f>
        <v>36.039322984078268</v>
      </c>
      <c r="AU23" s="223">
        <f>AT23*(1+'Regulatory Model'!AU$21)</f>
        <v>36.922286397188188</v>
      </c>
      <c r="AV23" s="223">
        <f>AU23*(1+'Regulatory Model'!AV$21)</f>
        <v>37.8268824139193</v>
      </c>
      <c r="AW23" s="223">
        <f>AV23*(1+'Regulatory Model'!AW$21)</f>
        <v>38.753641033060319</v>
      </c>
      <c r="AX23" s="223">
        <f>AW23*(1+'Regulatory Model'!AX$21)</f>
        <v>39.703105238370298</v>
      </c>
      <c r="AY23" s="223">
        <f>AX23*(1+'Regulatory Model'!AY$21)</f>
        <v>40.675831316710372</v>
      </c>
      <c r="AZ23" s="223">
        <f>AY23*(1+'Regulatory Model'!AZ$21)</f>
        <v>41.672389183969777</v>
      </c>
      <c r="BA23" s="223">
        <f>AZ23*(1+'Regulatory Model'!BA$21)</f>
        <v>42.693362718977035</v>
      </c>
      <c r="BB23" s="223">
        <f>BA23*(1+'Regulatory Model'!BB$21)</f>
        <v>43.739350105591974</v>
      </c>
      <c r="BC23" s="223">
        <f>BB23*(1+'Regulatory Model'!BC$21)</f>
        <v>44.810964183178974</v>
      </c>
      <c r="BD23" s="223">
        <f>BC23*(1+'Regulatory Model'!BD$21)</f>
        <v>45.908832805666854</v>
      </c>
    </row>
    <row r="24" spans="1:56" outlineLevel="1" x14ac:dyDescent="0.2">
      <c r="A24" s="27"/>
      <c r="B24" s="49" t="s">
        <v>166</v>
      </c>
      <c r="D24" s="20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outlineLevel="1" x14ac:dyDescent="0.2">
      <c r="A25" s="27"/>
      <c r="B25" s="53" t="s">
        <v>167</v>
      </c>
      <c r="C25" s="10" t="s">
        <v>217</v>
      </c>
      <c r="D25" s="204">
        <f>MAX($D$22:D24)+1</f>
        <v>3</v>
      </c>
      <c r="E25" s="25"/>
      <c r="F25" s="25"/>
      <c r="G25" s="205">
        <f>[3]Data!G122</f>
        <v>3.1473200000000003E-3</v>
      </c>
      <c r="H25" s="205">
        <f>[3]Data!H122</f>
        <v>1.4188699999999998E-3</v>
      </c>
      <c r="I25" s="205">
        <f>[3]Data!I122</f>
        <v>6.7990400000000001E-3</v>
      </c>
      <c r="J25" s="205">
        <f>[3]Data!J122</f>
        <v>0.56437682992000004</v>
      </c>
      <c r="K25" s="205">
        <f>[3]Data!K122</f>
        <v>0.52137659039999995</v>
      </c>
      <c r="L25" s="205">
        <f>[3]Data!L122</f>
        <v>0.57398874182400006</v>
      </c>
      <c r="M25" s="223">
        <f>L25*(1+'Regulatory Model'!M$21)</f>
        <v>0.58259857295135997</v>
      </c>
      <c r="N25" s="223">
        <f>M25*(1+'Regulatory Model'!N$21)</f>
        <v>0.59617311970112674</v>
      </c>
      <c r="O25" s="223">
        <f>N25*(1+'Regulatory Model'!O$21)</f>
        <v>0.61077936113380438</v>
      </c>
      <c r="P25" s="223">
        <f>O25*(1+'Regulatory Model'!P$21)</f>
        <v>0.62574345548158261</v>
      </c>
      <c r="Q25" s="223">
        <f>P25*(1+'Regulatory Model'!Q$21)</f>
        <v>0.64107417014088142</v>
      </c>
      <c r="R25" s="223">
        <f>Q25*(1+'Regulatory Model'!R$21)</f>
        <v>0.65678048730933303</v>
      </c>
      <c r="S25" s="223">
        <f>R25*(1+'Regulatory Model'!S$21)</f>
        <v>0.67287160924841172</v>
      </c>
      <c r="T25" s="223">
        <f>S25*(1+'Regulatory Model'!T$21)</f>
        <v>0.68935696367499777</v>
      </c>
      <c r="U25" s="223">
        <f>T25*(1+'Regulatory Model'!U$21)</f>
        <v>0.70624620928503523</v>
      </c>
      <c r="V25" s="223">
        <f>U25*(1+'Regulatory Model'!V$21)</f>
        <v>0.72354924141251853</v>
      </c>
      <c r="W25" s="223">
        <f>V25*(1+'Regulatory Model'!W$21)</f>
        <v>0.74127619782712517</v>
      </c>
      <c r="X25" s="223">
        <f>W25*(1+'Regulatory Model'!X$21)</f>
        <v>0.75943746467388973</v>
      </c>
      <c r="Y25" s="223">
        <f>X25*(1+'Regulatory Model'!Y$21)</f>
        <v>0.77804368255839995</v>
      </c>
      <c r="Z25" s="223">
        <f>Y25*(1+'Regulatory Model'!Z$21)</f>
        <v>0.79710575278108076</v>
      </c>
      <c r="AA25" s="223">
        <f>Z25*(1+'Regulatory Model'!AA$21)</f>
        <v>0.81663484372421724</v>
      </c>
      <c r="AB25" s="223">
        <f>AA25*(1+'Regulatory Model'!AB$21)</f>
        <v>0.83664239739546054</v>
      </c>
      <c r="AC25" s="223">
        <f>AB25*(1+'Regulatory Model'!AC$21)</f>
        <v>0.8571401361316493</v>
      </c>
      <c r="AD25" s="223">
        <f>AC25*(1+'Regulatory Model'!AD$21)</f>
        <v>0.87814006946687473</v>
      </c>
      <c r="AE25" s="223">
        <f>AD25*(1+'Regulatory Model'!AE$21)</f>
        <v>0.89965450116881318</v>
      </c>
      <c r="AF25" s="223">
        <f>AE25*(1+'Regulatory Model'!AF$21)</f>
        <v>0.92169603644744902</v>
      </c>
      <c r="AG25" s="223">
        <f>AF25*(1+'Regulatory Model'!AG$21)</f>
        <v>0.94427758934041151</v>
      </c>
      <c r="AH25" s="223">
        <f>AG25*(1+'Regulatory Model'!AH$21)</f>
        <v>0.96741239027925152</v>
      </c>
      <c r="AI25" s="223">
        <f>AH25*(1+'Regulatory Model'!AI$21)</f>
        <v>0.99111399384109311</v>
      </c>
      <c r="AJ25" s="223">
        <f>AI25*(1+'Regulatory Model'!AJ$21)</f>
        <v>1.0153962866901998</v>
      </c>
      <c r="AK25" s="223">
        <f>AJ25*(1+'Regulatory Model'!AK$21)</f>
        <v>1.0402734957141095</v>
      </c>
      <c r="AL25" s="223">
        <f>AK25*(1+'Regulatory Model'!AL$21)</f>
        <v>1.0657601963591052</v>
      </c>
      <c r="AM25" s="223">
        <f>AL25*(1+'Regulatory Model'!AM$21)</f>
        <v>1.0918713211699034</v>
      </c>
      <c r="AN25" s="223">
        <f>AM25*(1+'Regulatory Model'!AN$21)</f>
        <v>1.118622168538566</v>
      </c>
      <c r="AO25" s="223">
        <f>AN25*(1+'Regulatory Model'!AO$21)</f>
        <v>1.1460284116677608</v>
      </c>
      <c r="AP25" s="223">
        <f>AO25*(1+'Regulatory Model'!AP$21)</f>
        <v>1.174106107753621</v>
      </c>
      <c r="AQ25" s="223">
        <f>AP25*(1+'Regulatory Model'!AQ$21)</f>
        <v>1.2028717073935846</v>
      </c>
      <c r="AR25" s="223">
        <f>AQ25*(1+'Regulatory Model'!AR$21)</f>
        <v>1.2323420642247274</v>
      </c>
      <c r="AS25" s="223">
        <f>AR25*(1+'Regulatory Model'!AS$21)</f>
        <v>1.2625344447982332</v>
      </c>
      <c r="AT25" s="223">
        <f>AS25*(1+'Regulatory Model'!AT$21)</f>
        <v>1.2934665386957898</v>
      </c>
      <c r="AU25" s="223">
        <f>AT25*(1+'Regulatory Model'!AU$21)</f>
        <v>1.3251564688938366</v>
      </c>
      <c r="AV25" s="223">
        <f>AU25*(1+'Regulatory Model'!AV$21)</f>
        <v>1.3576228023817356</v>
      </c>
      <c r="AW25" s="223">
        <f>AV25*(1+'Regulatory Model'!AW$21)</f>
        <v>1.3908845610400882</v>
      </c>
      <c r="AX25" s="223">
        <f>AW25*(1+'Regulatory Model'!AX$21)</f>
        <v>1.4249612327855703</v>
      </c>
      <c r="AY25" s="223">
        <f>AX25*(1+'Regulatory Model'!AY$21)</f>
        <v>1.4598727829888167</v>
      </c>
      <c r="AZ25" s="223">
        <f>AY25*(1+'Regulatory Model'!AZ$21)</f>
        <v>1.4956396661720426</v>
      </c>
      <c r="BA25" s="223">
        <f>AZ25*(1+'Regulatory Model'!BA$21)</f>
        <v>1.5322828379932576</v>
      </c>
      <c r="BB25" s="223">
        <f>BA25*(1+'Regulatory Model'!BB$21)</f>
        <v>1.5698237675240923</v>
      </c>
      <c r="BC25" s="223">
        <f>BB25*(1+'Regulatory Model'!BC$21)</f>
        <v>1.6082844498284325</v>
      </c>
      <c r="BD25" s="223">
        <f>BC25*(1+'Regulatory Model'!BD$21)</f>
        <v>1.6476874188492292</v>
      </c>
    </row>
    <row r="26" spans="1:56" outlineLevel="1" x14ac:dyDescent="0.2">
      <c r="A26" s="27"/>
      <c r="B26" s="53" t="s">
        <v>168</v>
      </c>
      <c r="C26" s="10" t="s">
        <v>217</v>
      </c>
      <c r="D26" s="204">
        <f>MAX($D$22:D25)+1</f>
        <v>4</v>
      </c>
      <c r="E26" s="25"/>
      <c r="F26" s="25"/>
      <c r="G26" s="205">
        <f>[3]Data!G123</f>
        <v>0.17148671000000001</v>
      </c>
      <c r="H26" s="205">
        <f>[3]Data!H123</f>
        <v>0.27470838000000009</v>
      </c>
      <c r="I26" s="205">
        <f>[3]Data!I123</f>
        <v>0.36660932999999996</v>
      </c>
      <c r="J26" s="205">
        <f>[3]Data!J123</f>
        <v>0.27565730999999999</v>
      </c>
      <c r="K26" s="205">
        <f>[3]Data!K123</f>
        <v>0.62803410000000004</v>
      </c>
      <c r="L26" s="205">
        <f>[3]Data!L123</f>
        <v>0.186595375742</v>
      </c>
      <c r="M26" s="223">
        <f>L26*(1+'Regulatory Model'!M$21)</f>
        <v>0.18939430637812998</v>
      </c>
      <c r="N26" s="223">
        <f>M26*(1+'Regulatory Model'!N$21)</f>
        <v>0.19380719371674043</v>
      </c>
      <c r="O26" s="223">
        <f>N26*(1+'Regulatory Model'!O$21)</f>
        <v>0.19855546996280057</v>
      </c>
      <c r="P26" s="223">
        <f>O26*(1+'Regulatory Model'!P$21)</f>
        <v>0.20342007897688918</v>
      </c>
      <c r="Q26" s="223">
        <f>P26*(1+'Regulatory Model'!Q$21)</f>
        <v>0.20840387091182297</v>
      </c>
      <c r="R26" s="223">
        <f>Q26*(1+'Regulatory Model'!R$21)</f>
        <v>0.21350976574916264</v>
      </c>
      <c r="S26" s="223">
        <f>R26*(1+'Regulatory Model'!S$21)</f>
        <v>0.21874075501001711</v>
      </c>
      <c r="T26" s="223">
        <f>S26*(1+'Regulatory Model'!T$21)</f>
        <v>0.22409990350776252</v>
      </c>
      <c r="U26" s="223">
        <f>T26*(1+'Regulatory Model'!U$21)</f>
        <v>0.22959035114370269</v>
      </c>
      <c r="V26" s="223">
        <f>U26*(1+'Regulatory Model'!V$21)</f>
        <v>0.23521531474672339</v>
      </c>
      <c r="W26" s="223">
        <f>V26*(1+'Regulatory Model'!W$21)</f>
        <v>0.24097808995801809</v>
      </c>
      <c r="X26" s="223">
        <f>W26*(1+'Regulatory Model'!X$21)</f>
        <v>0.24688205316198952</v>
      </c>
      <c r="Y26" s="223">
        <f>X26*(1+'Regulatory Model'!Y$21)</f>
        <v>0.25293066346445825</v>
      </c>
      <c r="Z26" s="223">
        <f>Y26*(1+'Regulatory Model'!Z$21)</f>
        <v>0.25912746471933745</v>
      </c>
      <c r="AA26" s="223">
        <f>Z26*(1+'Regulatory Model'!AA$21)</f>
        <v>0.26547608760496122</v>
      </c>
      <c r="AB26" s="223">
        <f>AA26*(1+'Regulatory Model'!AB$21)</f>
        <v>0.27198025175128276</v>
      </c>
      <c r="AC26" s="223">
        <f>AB26*(1+'Regulatory Model'!AC$21)</f>
        <v>0.27864376791918916</v>
      </c>
      <c r="AD26" s="223">
        <f>AC26*(1+'Regulatory Model'!AD$21)</f>
        <v>0.28547054023320928</v>
      </c>
      <c r="AE26" s="223">
        <f>AD26*(1+'Regulatory Model'!AE$21)</f>
        <v>0.29246456846892288</v>
      </c>
      <c r="AF26" s="223">
        <f>AE26*(1+'Regulatory Model'!AF$21)</f>
        <v>0.29962995039641149</v>
      </c>
      <c r="AG26" s="223">
        <f>AF26*(1+'Regulatory Model'!AG$21)</f>
        <v>0.30697088418112356</v>
      </c>
      <c r="AH26" s="223">
        <f>AG26*(1+'Regulatory Model'!AH$21)</f>
        <v>0.31449167084356106</v>
      </c>
      <c r="AI26" s="223">
        <f>AH26*(1+'Regulatory Model'!AI$21)</f>
        <v>0.32219671677922829</v>
      </c>
      <c r="AJ26" s="223">
        <f>AI26*(1+'Regulatory Model'!AJ$21)</f>
        <v>0.33009053634031937</v>
      </c>
      <c r="AK26" s="223">
        <f>AJ26*(1+'Regulatory Model'!AK$21)</f>
        <v>0.33817775448065718</v>
      </c>
      <c r="AL26" s="223">
        <f>AK26*(1+'Regulatory Model'!AL$21)</f>
        <v>0.34646310946543329</v>
      </c>
      <c r="AM26" s="223">
        <f>AL26*(1+'Regulatory Model'!AM$21)</f>
        <v>0.35495145564733638</v>
      </c>
      <c r="AN26" s="223">
        <f>AM26*(1+'Regulatory Model'!AN$21)</f>
        <v>0.36364776631069612</v>
      </c>
      <c r="AO26" s="223">
        <f>AN26*(1+'Regulatory Model'!AO$21)</f>
        <v>0.37255713658530815</v>
      </c>
      <c r="AP26" s="223">
        <f>AO26*(1+'Regulatory Model'!AP$21)</f>
        <v>0.38168478643164816</v>
      </c>
      <c r="AQ26" s="223">
        <f>AP26*(1+'Regulatory Model'!AQ$21)</f>
        <v>0.3910360636992235</v>
      </c>
      <c r="AR26" s="223">
        <f>AQ26*(1+'Regulatory Model'!AR$21)</f>
        <v>0.40061644725985446</v>
      </c>
      <c r="AS26" s="223">
        <f>AR26*(1+'Regulatory Model'!AS$21)</f>
        <v>0.41043155021772088</v>
      </c>
      <c r="AT26" s="223">
        <f>AS26*(1+'Regulatory Model'!AT$21)</f>
        <v>0.42048712319805504</v>
      </c>
      <c r="AU26" s="223">
        <f>AT26*(1+'Regulatory Model'!AU$21)</f>
        <v>0.43078905771640735</v>
      </c>
      <c r="AV26" s="223">
        <f>AU26*(1+'Regulatory Model'!AV$21)</f>
        <v>0.44134338963045933</v>
      </c>
      <c r="AW26" s="223">
        <f>AV26*(1+'Regulatory Model'!AW$21)</f>
        <v>0.45215630267640555</v>
      </c>
      <c r="AX26" s="223">
        <f>AW26*(1+'Regulatory Model'!AX$21)</f>
        <v>0.46323413209197745</v>
      </c>
      <c r="AY26" s="223">
        <f>AX26*(1+'Regulatory Model'!AY$21)</f>
        <v>0.47458336832823089</v>
      </c>
      <c r="AZ26" s="223">
        <f>AY26*(1+'Regulatory Model'!AZ$21)</f>
        <v>0.48621066085227255</v>
      </c>
      <c r="BA26" s="223">
        <f>AZ26*(1+'Regulatory Model'!BA$21)</f>
        <v>0.49812282204315322</v>
      </c>
      <c r="BB26" s="223">
        <f>BA26*(1+'Regulatory Model'!BB$21)</f>
        <v>0.51032683118321043</v>
      </c>
      <c r="BC26" s="223">
        <f>BB26*(1+'Regulatory Model'!BC$21)</f>
        <v>0.52282983854719911</v>
      </c>
      <c r="BD26" s="223">
        <f>BC26*(1+'Regulatory Model'!BD$21)</f>
        <v>0.53563916959160551</v>
      </c>
    </row>
    <row r="27" spans="1:56" outlineLevel="1" x14ac:dyDescent="0.2">
      <c r="A27" s="27"/>
      <c r="B27" s="53" t="s">
        <v>169</v>
      </c>
      <c r="C27" s="10" t="s">
        <v>217</v>
      </c>
      <c r="D27" s="204">
        <f>MAX($D$22:D26)+1</f>
        <v>5</v>
      </c>
      <c r="E27" s="25"/>
      <c r="F27" s="25"/>
      <c r="G27" s="205">
        <f>[3]Data!G124</f>
        <v>1.4754836700000002</v>
      </c>
      <c r="H27" s="205">
        <f>[3]Data!H124</f>
        <v>1.6222693500000001</v>
      </c>
      <c r="I27" s="205">
        <f>[3]Data!I124</f>
        <v>1.64155951</v>
      </c>
      <c r="J27" s="205">
        <f>[3]Data!J124</f>
        <v>1.8949996</v>
      </c>
      <c r="K27" s="205">
        <f>[3]Data!K124</f>
        <v>2.2460758799999998</v>
      </c>
      <c r="L27" s="205">
        <f>[3]Data!L124</f>
        <v>2.271305594712</v>
      </c>
      <c r="M27" s="223">
        <f>L27*(1+'Regulatory Model'!M$21)</f>
        <v>2.3053751786326799</v>
      </c>
      <c r="N27" s="223">
        <f>M27*(1+'Regulatory Model'!N$21)</f>
        <v>2.3590904202948217</v>
      </c>
      <c r="O27" s="223">
        <f>N27*(1+'Regulatory Model'!O$21)</f>
        <v>2.4168881355920449</v>
      </c>
      <c r="P27" s="223">
        <f>O27*(1+'Regulatory Model'!P$21)</f>
        <v>2.4761018949140499</v>
      </c>
      <c r="Q27" s="223">
        <f>P27*(1+'Regulatory Model'!Q$21)</f>
        <v>2.536766391339444</v>
      </c>
      <c r="R27" s="223">
        <f>Q27*(1+'Regulatory Model'!R$21)</f>
        <v>2.5989171679272602</v>
      </c>
      <c r="S27" s="223">
        <f>R27*(1+'Regulatory Model'!S$21)</f>
        <v>2.6625906385414781</v>
      </c>
      <c r="T27" s="223">
        <f>S27*(1+'Regulatory Model'!T$21)</f>
        <v>2.7278241091857445</v>
      </c>
      <c r="U27" s="223">
        <f>T27*(1+'Regulatory Model'!U$21)</f>
        <v>2.794655799860795</v>
      </c>
      <c r="V27" s="223">
        <f>U27*(1+'Regulatory Model'!V$21)</f>
        <v>2.8631248669573846</v>
      </c>
      <c r="W27" s="223">
        <f>V27*(1+'Regulatory Model'!W$21)</f>
        <v>2.9332714261978405</v>
      </c>
      <c r="X27" s="223">
        <f>W27*(1+'Regulatory Model'!X$21)</f>
        <v>3.0051365761396873</v>
      </c>
      <c r="Y27" s="223">
        <f>X27*(1+'Regulatory Model'!Y$21)</f>
        <v>3.0787624222551098</v>
      </c>
      <c r="Z27" s="223">
        <f>Y27*(1+'Regulatory Model'!Z$21)</f>
        <v>3.1541921016003598</v>
      </c>
      <c r="AA27" s="223">
        <f>Z27*(1+'Regulatory Model'!AA$21)</f>
        <v>3.2314698080895683</v>
      </c>
      <c r="AB27" s="223">
        <f>AA27*(1+'Regulatory Model'!AB$21)</f>
        <v>3.3106408183877627</v>
      </c>
      <c r="AC27" s="223">
        <f>AB27*(1+'Regulatory Model'!AC$21)</f>
        <v>3.3917515184382627</v>
      </c>
      <c r="AD27" s="223">
        <f>AC27*(1+'Regulatory Model'!AD$21)</f>
        <v>3.47484943064</v>
      </c>
      <c r="AE27" s="223">
        <f>AD27*(1+'Regulatory Model'!AE$21)</f>
        <v>3.5599832416906798</v>
      </c>
      <c r="AF27" s="223">
        <f>AE27*(1+'Regulatory Model'!AF$21)</f>
        <v>3.6472028311121014</v>
      </c>
      <c r="AG27" s="223">
        <f>AF27*(1+'Regulatory Model'!AG$21)</f>
        <v>3.7365593004743478</v>
      </c>
      <c r="AH27" s="223">
        <f>AG27*(1+'Regulatory Model'!AH$21)</f>
        <v>3.8281050033359691</v>
      </c>
      <c r="AI27" s="223">
        <f>AH27*(1+'Regulatory Model'!AI$21)</f>
        <v>3.9218935759177</v>
      </c>
      <c r="AJ27" s="223">
        <f>AI27*(1+'Regulatory Model'!AJ$21)</f>
        <v>4.0179799685276834</v>
      </c>
      <c r="AK27" s="223">
        <f>AJ27*(1+'Regulatory Model'!AK$21)</f>
        <v>4.1164204777566118</v>
      </c>
      <c r="AL27" s="223">
        <f>AK27*(1+'Regulatory Model'!AL$21)</f>
        <v>4.2172727794616485</v>
      </c>
      <c r="AM27" s="223">
        <f>AL27*(1+'Regulatory Model'!AM$21)</f>
        <v>4.3205959625584587</v>
      </c>
      <c r="AN27" s="223">
        <f>AM27*(1+'Regulatory Model'!AN$21)</f>
        <v>4.4264505636411409</v>
      </c>
      <c r="AO27" s="223">
        <f>AN27*(1+'Regulatory Model'!AO$21)</f>
        <v>4.5348986024503484</v>
      </c>
      <c r="AP27" s="223">
        <f>AO27*(1+'Regulatory Model'!AP$21)</f>
        <v>4.6460036182103819</v>
      </c>
      <c r="AQ27" s="223">
        <f>AP27*(1+'Regulatory Model'!AQ$21)</f>
        <v>4.759830706856536</v>
      </c>
      <c r="AR27" s="223">
        <f>AQ27*(1+'Regulatory Model'!AR$21)</f>
        <v>4.8764465591745205</v>
      </c>
      <c r="AS27" s="223">
        <f>AR27*(1+'Regulatory Model'!AS$21)</f>
        <v>4.9959194998742964</v>
      </c>
      <c r="AT27" s="223">
        <f>AS27*(1+'Regulatory Model'!AT$21)</f>
        <v>5.1183195276212166</v>
      </c>
      <c r="AU27" s="223">
        <f>AT27*(1+'Regulatory Model'!AU$21)</f>
        <v>5.2437183560479363</v>
      </c>
      <c r="AV27" s="223">
        <f>AU27*(1+'Regulatory Model'!AV$21)</f>
        <v>5.3721894557711103</v>
      </c>
      <c r="AW27" s="223">
        <f>AV27*(1+'Regulatory Model'!AW$21)</f>
        <v>5.5038080974375019</v>
      </c>
      <c r="AX27" s="223">
        <f>AW27*(1+'Regulatory Model'!AX$21)</f>
        <v>5.6386513958247209</v>
      </c>
      <c r="AY27" s="223">
        <f>AX27*(1+'Regulatory Model'!AY$21)</f>
        <v>5.776798355022426</v>
      </c>
      <c r="AZ27" s="223">
        <f>AY27*(1+'Regulatory Model'!AZ$21)</f>
        <v>5.9183299147204753</v>
      </c>
      <c r="BA27" s="223">
        <f>AZ27*(1+'Regulatory Model'!BA$21)</f>
        <v>6.0633289976311264</v>
      </c>
      <c r="BB27" s="223">
        <f>BA27*(1+'Regulatory Model'!BB$21)</f>
        <v>6.2118805580730889</v>
      </c>
      <c r="BC27" s="223">
        <f>BB27*(1+'Regulatory Model'!BC$21)</f>
        <v>6.3640716317458796</v>
      </c>
      <c r="BD27" s="223">
        <f>BC27*(1+'Regulatory Model'!BD$21)</f>
        <v>6.5199913867236532</v>
      </c>
    </row>
    <row r="28" spans="1:56" outlineLevel="1" x14ac:dyDescent="0.2">
      <c r="A28" s="27"/>
      <c r="B28" s="49" t="s">
        <v>170</v>
      </c>
      <c r="D28" s="20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6" outlineLevel="1" x14ac:dyDescent="0.2">
      <c r="A29" s="27"/>
      <c r="B29" s="53" t="s">
        <v>167</v>
      </c>
      <c r="C29" s="10" t="s">
        <v>217</v>
      </c>
      <c r="D29" s="204">
        <f>MAX($D$22:D28)+1</f>
        <v>6</v>
      </c>
      <c r="E29" s="25"/>
      <c r="F29" s="25"/>
      <c r="G29" s="205">
        <f>[3]Data!G126</f>
        <v>0</v>
      </c>
      <c r="H29" s="205">
        <f>[3]Data!H126</f>
        <v>0</v>
      </c>
      <c r="I29" s="205">
        <f>[3]Data!I126</f>
        <v>0</v>
      </c>
      <c r="J29" s="205">
        <f>[3]Data!J126</f>
        <v>0</v>
      </c>
      <c r="K29" s="205">
        <f>[3]Data!K126</f>
        <v>0</v>
      </c>
      <c r="L29" s="205">
        <f>[3]Data!L126</f>
        <v>0</v>
      </c>
      <c r="M29" s="223">
        <f>L29*(1+'Regulatory Model'!M$21)</f>
        <v>0</v>
      </c>
      <c r="N29" s="223">
        <f>M29*(1+'Regulatory Model'!N$21)</f>
        <v>0</v>
      </c>
      <c r="O29" s="223">
        <f>N29*(1+'Regulatory Model'!O$21)</f>
        <v>0</v>
      </c>
      <c r="P29" s="223">
        <f>O29*(1+'Regulatory Model'!P$21)</f>
        <v>0</v>
      </c>
      <c r="Q29" s="223">
        <f>P29*(1+'Regulatory Model'!Q$21)</f>
        <v>0</v>
      </c>
      <c r="R29" s="223">
        <f>Q29*(1+'Regulatory Model'!R$21)</f>
        <v>0</v>
      </c>
      <c r="S29" s="223">
        <f>R29*(1+'Regulatory Model'!S$21)</f>
        <v>0</v>
      </c>
      <c r="T29" s="223">
        <f>S29*(1+'Regulatory Model'!T$21)</f>
        <v>0</v>
      </c>
      <c r="U29" s="223">
        <f>T29*(1+'Regulatory Model'!U$21)</f>
        <v>0</v>
      </c>
      <c r="V29" s="223">
        <f>U29*(1+'Regulatory Model'!V$21)</f>
        <v>0</v>
      </c>
      <c r="W29" s="223">
        <f>V29*(1+'Regulatory Model'!W$21)</f>
        <v>0</v>
      </c>
      <c r="X29" s="223">
        <f>W29*(1+'Regulatory Model'!X$21)</f>
        <v>0</v>
      </c>
      <c r="Y29" s="223">
        <f>X29*(1+'Regulatory Model'!Y$21)</f>
        <v>0</v>
      </c>
      <c r="Z29" s="223">
        <f>Y29*(1+'Regulatory Model'!Z$21)</f>
        <v>0</v>
      </c>
      <c r="AA29" s="223">
        <f>Z29*(1+'Regulatory Model'!AA$21)</f>
        <v>0</v>
      </c>
      <c r="AB29" s="223">
        <f>AA29*(1+'Regulatory Model'!AB$21)</f>
        <v>0</v>
      </c>
      <c r="AC29" s="223">
        <f>AB29*(1+'Regulatory Model'!AC$21)</f>
        <v>0</v>
      </c>
      <c r="AD29" s="223">
        <f>AC29*(1+'Regulatory Model'!AD$21)</f>
        <v>0</v>
      </c>
      <c r="AE29" s="223">
        <f>AD29*(1+'Regulatory Model'!AE$21)</f>
        <v>0</v>
      </c>
      <c r="AF29" s="223">
        <f>AE29*(1+'Regulatory Model'!AF$21)</f>
        <v>0</v>
      </c>
      <c r="AG29" s="223">
        <f>AF29*(1+'Regulatory Model'!AG$21)</f>
        <v>0</v>
      </c>
      <c r="AH29" s="223">
        <f>AG29*(1+'Regulatory Model'!AH$21)</f>
        <v>0</v>
      </c>
      <c r="AI29" s="223">
        <f>AH29*(1+'Regulatory Model'!AI$21)</f>
        <v>0</v>
      </c>
      <c r="AJ29" s="223">
        <f>AI29*(1+'Regulatory Model'!AJ$21)</f>
        <v>0</v>
      </c>
      <c r="AK29" s="223">
        <f>AJ29*(1+'Regulatory Model'!AK$21)</f>
        <v>0</v>
      </c>
      <c r="AL29" s="223">
        <f>AK29*(1+'Regulatory Model'!AL$21)</f>
        <v>0</v>
      </c>
      <c r="AM29" s="223">
        <f>AL29*(1+'Regulatory Model'!AM$21)</f>
        <v>0</v>
      </c>
      <c r="AN29" s="223">
        <f>AM29*(1+'Regulatory Model'!AN$21)</f>
        <v>0</v>
      </c>
      <c r="AO29" s="223">
        <f>AN29*(1+'Regulatory Model'!AO$21)</f>
        <v>0</v>
      </c>
      <c r="AP29" s="223">
        <f>AO29*(1+'Regulatory Model'!AP$21)</f>
        <v>0</v>
      </c>
      <c r="AQ29" s="223">
        <f>AP29*(1+'Regulatory Model'!AQ$21)</f>
        <v>0</v>
      </c>
      <c r="AR29" s="223">
        <f>AQ29*(1+'Regulatory Model'!AR$21)</f>
        <v>0</v>
      </c>
      <c r="AS29" s="223">
        <f>AR29*(1+'Regulatory Model'!AS$21)</f>
        <v>0</v>
      </c>
      <c r="AT29" s="223">
        <f>AS29*(1+'Regulatory Model'!AT$21)</f>
        <v>0</v>
      </c>
      <c r="AU29" s="223">
        <f>AT29*(1+'Regulatory Model'!AU$21)</f>
        <v>0</v>
      </c>
      <c r="AV29" s="223">
        <f>AU29*(1+'Regulatory Model'!AV$21)</f>
        <v>0</v>
      </c>
      <c r="AW29" s="223">
        <f>AV29*(1+'Regulatory Model'!AW$21)</f>
        <v>0</v>
      </c>
      <c r="AX29" s="223">
        <f>AW29*(1+'Regulatory Model'!AX$21)</f>
        <v>0</v>
      </c>
      <c r="AY29" s="223">
        <f>AX29*(1+'Regulatory Model'!AY$21)</f>
        <v>0</v>
      </c>
      <c r="AZ29" s="223">
        <f>AY29*(1+'Regulatory Model'!AZ$21)</f>
        <v>0</v>
      </c>
      <c r="BA29" s="223">
        <f>AZ29*(1+'Regulatory Model'!BA$21)</f>
        <v>0</v>
      </c>
      <c r="BB29" s="223">
        <f>BA29*(1+'Regulatory Model'!BB$21)</f>
        <v>0</v>
      </c>
      <c r="BC29" s="223">
        <f>BB29*(1+'Regulatory Model'!BC$21)</f>
        <v>0</v>
      </c>
      <c r="BD29" s="223">
        <f>BC29*(1+'Regulatory Model'!BD$21)</f>
        <v>0</v>
      </c>
    </row>
    <row r="30" spans="1:56" outlineLevel="1" x14ac:dyDescent="0.2">
      <c r="A30" s="27"/>
      <c r="B30" s="53" t="s">
        <v>168</v>
      </c>
      <c r="C30" s="10" t="s">
        <v>217</v>
      </c>
      <c r="D30" s="204">
        <f>MAX($D$22:D29)+1</f>
        <v>7</v>
      </c>
      <c r="E30" s="25"/>
      <c r="F30" s="25"/>
      <c r="G30" s="205">
        <f>[3]Data!G127</f>
        <v>1.7612220500000002</v>
      </c>
      <c r="H30" s="205">
        <f>[3]Data!H127</f>
        <v>0.3839545800000001</v>
      </c>
      <c r="I30" s="205">
        <f>[3]Data!I127</f>
        <v>1.0897369899999994</v>
      </c>
      <c r="J30" s="205">
        <f>[3]Data!J127</f>
        <v>1.0764605899999999</v>
      </c>
      <c r="K30" s="205">
        <f>[3]Data!K127</f>
        <v>1.1003455199999996</v>
      </c>
      <c r="L30" s="205">
        <f>[3]Data!L127</f>
        <v>1.4581429000000004</v>
      </c>
      <c r="M30" s="223">
        <f>L30*(1+'Regulatory Model'!M$21)</f>
        <v>1.4800150435000001</v>
      </c>
      <c r="N30" s="223">
        <f>M30*(1+'Regulatory Model'!N$21)</f>
        <v>1.5144993940135503</v>
      </c>
      <c r="O30" s="223">
        <f>N30*(1+'Regulatory Model'!O$21)</f>
        <v>1.5516046291668821</v>
      </c>
      <c r="P30" s="223">
        <f>O30*(1+'Regulatory Model'!P$21)</f>
        <v>1.5896189425814706</v>
      </c>
      <c r="Q30" s="223">
        <f>P30*(1+'Regulatory Model'!Q$21)</f>
        <v>1.6285646066747166</v>
      </c>
      <c r="R30" s="223">
        <f>Q30*(1+'Regulatory Model'!R$21)</f>
        <v>1.6684644395382471</v>
      </c>
      <c r="S30" s="223">
        <f>R30*(1+'Regulatory Model'!S$21)</f>
        <v>1.709341818306934</v>
      </c>
      <c r="T30" s="223">
        <f>S30*(1+'Regulatory Model'!T$21)</f>
        <v>1.7512206928554539</v>
      </c>
      <c r="U30" s="223">
        <f>T30*(1+'Regulatory Model'!U$21)</f>
        <v>1.7941255998304124</v>
      </c>
      <c r="V30" s="223">
        <f>U30*(1+'Regulatory Model'!V$21)</f>
        <v>1.8380816770262574</v>
      </c>
      <c r="W30" s="223">
        <f>V30*(1+'Regulatory Model'!W$21)</f>
        <v>1.8831146781134005</v>
      </c>
      <c r="X30" s="223">
        <f>W30*(1+'Regulatory Model'!X$21)</f>
        <v>1.9292509877271788</v>
      </c>
      <c r="Y30" s="223">
        <f>X30*(1+'Regulatory Model'!Y$21)</f>
        <v>1.9765176369264947</v>
      </c>
      <c r="Z30" s="223">
        <f>Y30*(1+'Regulatory Model'!Z$21)</f>
        <v>2.0249423190311937</v>
      </c>
      <c r="AA30" s="223">
        <f>Z30*(1+'Regulatory Model'!AA$21)</f>
        <v>2.0745534058474577</v>
      </c>
      <c r="AB30" s="223">
        <f>AA30*(1+'Regulatory Model'!AB$21)</f>
        <v>2.1253799642907203</v>
      </c>
      <c r="AC30" s="223">
        <f>AB30*(1+'Regulatory Model'!AC$21)</f>
        <v>2.177451773415843</v>
      </c>
      <c r="AD30" s="223">
        <f>AC30*(1+'Regulatory Model'!AD$21)</f>
        <v>2.2307993418645311</v>
      </c>
      <c r="AE30" s="223">
        <f>AD30*(1+'Regulatory Model'!AE$21)</f>
        <v>2.285453925740212</v>
      </c>
      <c r="AF30" s="223">
        <f>AE30*(1+'Regulatory Model'!AF$21)</f>
        <v>2.3414475469208473</v>
      </c>
      <c r="AG30" s="223">
        <f>AF30*(1+'Regulatory Model'!AG$21)</f>
        <v>2.3988130118204078</v>
      </c>
      <c r="AH30" s="223">
        <f>AG30*(1+'Regulatory Model'!AH$21)</f>
        <v>2.4575839306100078</v>
      </c>
      <c r="AI30" s="223">
        <f>AH30*(1+'Regulatory Model'!AI$21)</f>
        <v>2.5177947369099529</v>
      </c>
      <c r="AJ30" s="223">
        <f>AI30*(1+'Regulatory Model'!AJ$21)</f>
        <v>2.5794807079642466</v>
      </c>
      <c r="AK30" s="223">
        <f>AJ30*(1+'Regulatory Model'!AK$21)</f>
        <v>2.6426779853093705</v>
      </c>
      <c r="AL30" s="223">
        <f>AK30*(1+'Regulatory Model'!AL$21)</f>
        <v>2.7074235959494501</v>
      </c>
      <c r="AM30" s="223">
        <f>AL30*(1+'Regulatory Model'!AM$21)</f>
        <v>2.7737554740502115</v>
      </c>
      <c r="AN30" s="223">
        <f>AM30*(1+'Regulatory Model'!AN$21)</f>
        <v>2.8417124831644416</v>
      </c>
      <c r="AO30" s="223">
        <f>AN30*(1+'Regulatory Model'!AO$21)</f>
        <v>2.9113344390019704</v>
      </c>
      <c r="AP30" s="223">
        <f>AO30*(1+'Regulatory Model'!AP$21)</f>
        <v>2.9826621327575187</v>
      </c>
      <c r="AQ30" s="223">
        <f>AP30*(1+'Regulatory Model'!AQ$21)</f>
        <v>3.0557373550100779</v>
      </c>
      <c r="AR30" s="223">
        <f>AQ30*(1+'Regulatory Model'!AR$21)</f>
        <v>3.1306029202078247</v>
      </c>
      <c r="AS30" s="223">
        <f>AR30*(1+'Regulatory Model'!AS$21)</f>
        <v>3.2073026917529162</v>
      </c>
      <c r="AT30" s="223">
        <f>AS30*(1+'Regulatory Model'!AT$21)</f>
        <v>3.2858816077008624</v>
      </c>
      <c r="AU30" s="223">
        <f>AT30*(1+'Regulatory Model'!AU$21)</f>
        <v>3.3663857070895333</v>
      </c>
      <c r="AV30" s="223">
        <f>AU30*(1+'Regulatory Model'!AV$21)</f>
        <v>3.448862156913227</v>
      </c>
      <c r="AW30" s="223">
        <f>AV30*(1+'Regulatory Model'!AW$21)</f>
        <v>3.533359279757601</v>
      </c>
      <c r="AX30" s="223">
        <f>AW30*(1+'Regulatory Model'!AX$21)</f>
        <v>3.619926582111662</v>
      </c>
      <c r="AY30" s="223">
        <f>AX30*(1+'Regulatory Model'!AY$21)</f>
        <v>3.7086147833733976</v>
      </c>
      <c r="AZ30" s="223">
        <f>AY30*(1+'Regulatory Model'!AZ$21)</f>
        <v>3.7994758455660458</v>
      </c>
      <c r="BA30" s="223">
        <f>AZ30*(1+'Regulatory Model'!BA$21)</f>
        <v>3.8925630037824139</v>
      </c>
      <c r="BB30" s="223">
        <f>BA30*(1+'Regulatory Model'!BB$21)</f>
        <v>3.9879307973750828</v>
      </c>
      <c r="BC30" s="223">
        <f>BB30*(1+'Regulatory Model'!BC$21)</f>
        <v>4.0856351019107722</v>
      </c>
      <c r="BD30" s="223">
        <f>BC30*(1+'Regulatory Model'!BD$21)</f>
        <v>4.1857331619075859</v>
      </c>
    </row>
    <row r="31" spans="1:56" outlineLevel="1" x14ac:dyDescent="0.2">
      <c r="A31" s="27"/>
      <c r="B31" s="53" t="s">
        <v>169</v>
      </c>
      <c r="C31" s="10" t="s">
        <v>217</v>
      </c>
      <c r="D31" s="204">
        <f>MAX($D$22:D30)+1</f>
        <v>8</v>
      </c>
      <c r="E31" s="25"/>
      <c r="F31" s="25"/>
      <c r="G31" s="205">
        <f>[3]Data!G128</f>
        <v>0</v>
      </c>
      <c r="H31" s="205">
        <f>[3]Data!H128</f>
        <v>0</v>
      </c>
      <c r="I31" s="205">
        <f>[3]Data!I128</f>
        <v>0</v>
      </c>
      <c r="J31" s="205">
        <f>[3]Data!J128</f>
        <v>0</v>
      </c>
      <c r="K31" s="205">
        <f>[3]Data!K128</f>
        <v>0</v>
      </c>
      <c r="L31" s="205">
        <f>[3]Data!L128</f>
        <v>0</v>
      </c>
      <c r="M31" s="223">
        <f>L31*(1+'Regulatory Model'!M$21)</f>
        <v>0</v>
      </c>
      <c r="N31" s="223">
        <f>M31*(1+'Regulatory Model'!N$21)</f>
        <v>0</v>
      </c>
      <c r="O31" s="223">
        <f>N31*(1+'Regulatory Model'!O$21)</f>
        <v>0</v>
      </c>
      <c r="P31" s="223">
        <f>O31*(1+'Regulatory Model'!P$21)</f>
        <v>0</v>
      </c>
      <c r="Q31" s="223">
        <f>P31*(1+'Regulatory Model'!Q$21)</f>
        <v>0</v>
      </c>
      <c r="R31" s="223">
        <f>Q31*(1+'Regulatory Model'!R$21)</f>
        <v>0</v>
      </c>
      <c r="S31" s="223">
        <f>R31*(1+'Regulatory Model'!S$21)</f>
        <v>0</v>
      </c>
      <c r="T31" s="223">
        <f>S31*(1+'Regulatory Model'!T$21)</f>
        <v>0</v>
      </c>
      <c r="U31" s="223">
        <f>T31*(1+'Regulatory Model'!U$21)</f>
        <v>0</v>
      </c>
      <c r="V31" s="223">
        <f>U31*(1+'Regulatory Model'!V$21)</f>
        <v>0</v>
      </c>
      <c r="W31" s="223">
        <f>V31*(1+'Regulatory Model'!W$21)</f>
        <v>0</v>
      </c>
      <c r="X31" s="223">
        <f>W31*(1+'Regulatory Model'!X$21)</f>
        <v>0</v>
      </c>
      <c r="Y31" s="223">
        <f>X31*(1+'Regulatory Model'!Y$21)</f>
        <v>0</v>
      </c>
      <c r="Z31" s="223">
        <f>Y31*(1+'Regulatory Model'!Z$21)</f>
        <v>0</v>
      </c>
      <c r="AA31" s="223">
        <f>Z31*(1+'Regulatory Model'!AA$21)</f>
        <v>0</v>
      </c>
      <c r="AB31" s="223">
        <f>AA31*(1+'Regulatory Model'!AB$21)</f>
        <v>0</v>
      </c>
      <c r="AC31" s="223">
        <f>AB31*(1+'Regulatory Model'!AC$21)</f>
        <v>0</v>
      </c>
      <c r="AD31" s="223">
        <f>AC31*(1+'Regulatory Model'!AD$21)</f>
        <v>0</v>
      </c>
      <c r="AE31" s="223">
        <f>AD31*(1+'Regulatory Model'!AE$21)</f>
        <v>0</v>
      </c>
      <c r="AF31" s="223">
        <f>AE31*(1+'Regulatory Model'!AF$21)</f>
        <v>0</v>
      </c>
      <c r="AG31" s="223">
        <f>AF31*(1+'Regulatory Model'!AG$21)</f>
        <v>0</v>
      </c>
      <c r="AH31" s="223">
        <f>AG31*(1+'Regulatory Model'!AH$21)</f>
        <v>0</v>
      </c>
      <c r="AI31" s="223">
        <f>AH31*(1+'Regulatory Model'!AI$21)</f>
        <v>0</v>
      </c>
      <c r="AJ31" s="223">
        <f>AI31*(1+'Regulatory Model'!AJ$21)</f>
        <v>0</v>
      </c>
      <c r="AK31" s="223">
        <f>AJ31*(1+'Regulatory Model'!AK$21)</f>
        <v>0</v>
      </c>
      <c r="AL31" s="223">
        <f>AK31*(1+'Regulatory Model'!AL$21)</f>
        <v>0</v>
      </c>
      <c r="AM31" s="223">
        <f>AL31*(1+'Regulatory Model'!AM$21)</f>
        <v>0</v>
      </c>
      <c r="AN31" s="223">
        <f>AM31*(1+'Regulatory Model'!AN$21)</f>
        <v>0</v>
      </c>
      <c r="AO31" s="223">
        <f>AN31*(1+'Regulatory Model'!AO$21)</f>
        <v>0</v>
      </c>
      <c r="AP31" s="223">
        <f>AO31*(1+'Regulatory Model'!AP$21)</f>
        <v>0</v>
      </c>
      <c r="AQ31" s="223">
        <f>AP31*(1+'Regulatory Model'!AQ$21)</f>
        <v>0</v>
      </c>
      <c r="AR31" s="223">
        <f>AQ31*(1+'Regulatory Model'!AR$21)</f>
        <v>0</v>
      </c>
      <c r="AS31" s="223">
        <f>AR31*(1+'Regulatory Model'!AS$21)</f>
        <v>0</v>
      </c>
      <c r="AT31" s="223">
        <f>AS31*(1+'Regulatory Model'!AT$21)</f>
        <v>0</v>
      </c>
      <c r="AU31" s="223">
        <f>AT31*(1+'Regulatory Model'!AU$21)</f>
        <v>0</v>
      </c>
      <c r="AV31" s="223">
        <f>AU31*(1+'Regulatory Model'!AV$21)</f>
        <v>0</v>
      </c>
      <c r="AW31" s="223">
        <f>AV31*(1+'Regulatory Model'!AW$21)</f>
        <v>0</v>
      </c>
      <c r="AX31" s="223">
        <f>AW31*(1+'Regulatory Model'!AX$21)</f>
        <v>0</v>
      </c>
      <c r="AY31" s="223">
        <f>AX31*(1+'Regulatory Model'!AY$21)</f>
        <v>0</v>
      </c>
      <c r="AZ31" s="223">
        <f>AY31*(1+'Regulatory Model'!AZ$21)</f>
        <v>0</v>
      </c>
      <c r="BA31" s="223">
        <f>AZ31*(1+'Regulatory Model'!BA$21)</f>
        <v>0</v>
      </c>
      <c r="BB31" s="223">
        <f>BA31*(1+'Regulatory Model'!BB$21)</f>
        <v>0</v>
      </c>
      <c r="BC31" s="223">
        <f>BB31*(1+'Regulatory Model'!BC$21)</f>
        <v>0</v>
      </c>
      <c r="BD31" s="223">
        <f>BC31*(1+'Regulatory Model'!BD$21)</f>
        <v>0</v>
      </c>
    </row>
    <row r="32" spans="1:56" outlineLevel="1" x14ac:dyDescent="0.2">
      <c r="A32" s="27"/>
      <c r="B32" s="49" t="s">
        <v>171</v>
      </c>
      <c r="D32" s="20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</row>
    <row r="33" spans="1:56" outlineLevel="1" x14ac:dyDescent="0.2">
      <c r="A33" s="27"/>
      <c r="B33" s="53" t="s">
        <v>167</v>
      </c>
      <c r="C33" s="10" t="s">
        <v>217</v>
      </c>
      <c r="D33" s="204">
        <f>MAX($D$22:D32)+1</f>
        <v>9</v>
      </c>
      <c r="E33" s="25"/>
      <c r="F33" s="25"/>
      <c r="G33" s="205">
        <f>[3]Data!G130</f>
        <v>4.7462932248316685</v>
      </c>
      <c r="H33" s="205">
        <f>[3]Data!H130</f>
        <v>3.4033306300000001</v>
      </c>
      <c r="I33" s="205">
        <f>[3]Data!I130</f>
        <v>3.1038542046152009</v>
      </c>
      <c r="J33" s="205">
        <f>[3]Data!J130</f>
        <v>12.618887688413515</v>
      </c>
      <c r="K33" s="205">
        <f>[3]Data!K130</f>
        <v>2.6649893210644553</v>
      </c>
      <c r="L33" s="205">
        <f>[3]Data!L130</f>
        <v>2.3433613665288213</v>
      </c>
      <c r="M33" s="223">
        <f>L33*(1+'Regulatory Model'!M$21)</f>
        <v>2.3785117870267536</v>
      </c>
      <c r="N33" s="223">
        <f>M33*(1+'Regulatory Model'!N$21)</f>
        <v>2.4339311116644771</v>
      </c>
      <c r="O33" s="223">
        <f>N33*(1+'Regulatory Model'!O$21)</f>
        <v>2.4935624239002565</v>
      </c>
      <c r="P33" s="223">
        <f>O33*(1+'Regulatory Model'!P$21)</f>
        <v>2.5546547032858129</v>
      </c>
      <c r="Q33" s="223">
        <f>P33*(1+'Regulatory Model'!Q$21)</f>
        <v>2.6172437435163154</v>
      </c>
      <c r="R33" s="223">
        <f>Q33*(1+'Regulatory Model'!R$21)</f>
        <v>2.6813662152324649</v>
      </c>
      <c r="S33" s="223">
        <f>R33*(1+'Regulatory Model'!S$21)</f>
        <v>2.7470596875056601</v>
      </c>
      <c r="T33" s="223">
        <f>S33*(1+'Regulatory Model'!T$21)</f>
        <v>2.8143626498495489</v>
      </c>
      <c r="U33" s="223">
        <f>T33*(1+'Regulatory Model'!U$21)</f>
        <v>2.8833145347708626</v>
      </c>
      <c r="V33" s="223">
        <f>U33*(1+'Regulatory Model'!V$21)</f>
        <v>2.9539557408727486</v>
      </c>
      <c r="W33" s="223">
        <f>V33*(1+'Regulatory Model'!W$21)</f>
        <v>3.0263276565241308</v>
      </c>
      <c r="X33" s="223">
        <f>W33*(1+'Regulatory Model'!X$21)</f>
        <v>3.100472684108972</v>
      </c>
      <c r="Y33" s="223">
        <f>X33*(1+'Regulatory Model'!Y$21)</f>
        <v>3.1764342648696418</v>
      </c>
      <c r="Z33" s="223">
        <f>Y33*(1+'Regulatory Model'!Z$21)</f>
        <v>3.254256904358948</v>
      </c>
      <c r="AA33" s="223">
        <f>Z33*(1+'Regulatory Model'!AA$21)</f>
        <v>3.333986198515742</v>
      </c>
      <c r="AB33" s="223">
        <f>AA33*(1+'Regulatory Model'!AB$21)</f>
        <v>3.4156688603793777</v>
      </c>
      <c r="AC33" s="223">
        <f>AB33*(1+'Regulatory Model'!AC$21)</f>
        <v>3.4993527474586723</v>
      </c>
      <c r="AD33" s="223">
        <f>AC33*(1+'Regulatory Model'!AD$21)</f>
        <v>3.5850868897714099</v>
      </c>
      <c r="AE33" s="223">
        <f>AD33*(1+'Regulatory Model'!AE$21)</f>
        <v>3.6729215185708095</v>
      </c>
      <c r="AF33" s="223">
        <f>AE33*(1+'Regulatory Model'!AF$21)</f>
        <v>3.7629080957757943</v>
      </c>
      <c r="AG33" s="223">
        <f>AF33*(1+'Regulatory Model'!AG$21)</f>
        <v>3.8550993441223014</v>
      </c>
      <c r="AH33" s="223">
        <f>AG33*(1+'Regulatory Model'!AH$21)</f>
        <v>3.9495492780532975</v>
      </c>
      <c r="AI33" s="223">
        <f>AH33*(1+'Regulatory Model'!AI$21)</f>
        <v>4.0463132353656031</v>
      </c>
      <c r="AJ33" s="223">
        <f>AI33*(1+'Regulatory Model'!AJ$21)</f>
        <v>4.1454479096320602</v>
      </c>
      <c r="AK33" s="223">
        <f>AJ33*(1+'Regulatory Model'!AK$21)</f>
        <v>4.2470113834180454</v>
      </c>
      <c r="AL33" s="223">
        <f>AK33*(1+'Regulatory Model'!AL$21)</f>
        <v>4.351063162311787</v>
      </c>
      <c r="AM33" s="223">
        <f>AL33*(1+'Regulatory Model'!AM$21)</f>
        <v>4.457664209788426</v>
      </c>
      <c r="AN33" s="223">
        <f>AM33*(1+'Regulatory Model'!AN$21)</f>
        <v>4.5668769829282425</v>
      </c>
      <c r="AO33" s="223">
        <f>AN33*(1+'Regulatory Model'!AO$21)</f>
        <v>4.678765469009984</v>
      </c>
      <c r="AP33" s="223">
        <f>AO33*(1+'Regulatory Model'!AP$21)</f>
        <v>4.7933952230007284</v>
      </c>
      <c r="AQ33" s="223">
        <f>AP33*(1+'Regulatory Model'!AQ$21)</f>
        <v>4.9108334059642464</v>
      </c>
      <c r="AR33" s="223">
        <f>AQ33*(1+'Regulatory Model'!AR$21)</f>
        <v>5.0311488244103701</v>
      </c>
      <c r="AS33" s="223">
        <f>AR33*(1+'Regulatory Model'!AS$21)</f>
        <v>5.1544119706084244</v>
      </c>
      <c r="AT33" s="223">
        <f>AS33*(1+'Regulatory Model'!AT$21)</f>
        <v>5.2806950638883308</v>
      </c>
      <c r="AU33" s="223">
        <f>AT33*(1+'Regulatory Model'!AU$21)</f>
        <v>5.4100720929535946</v>
      </c>
      <c r="AV33" s="223">
        <f>AU33*(1+'Regulatory Model'!AV$21)</f>
        <v>5.5426188592309575</v>
      </c>
      <c r="AW33" s="223">
        <f>AV33*(1+'Regulatory Model'!AW$21)</f>
        <v>5.6784130212821156</v>
      </c>
      <c r="AX33" s="223">
        <f>AW33*(1+'Regulatory Model'!AX$21)</f>
        <v>5.8175341403035272</v>
      </c>
      <c r="AY33" s="223">
        <f>AX33*(1+'Regulatory Model'!AY$21)</f>
        <v>5.9600637267409633</v>
      </c>
      <c r="AZ33" s="223">
        <f>AY33*(1+'Regulatory Model'!AZ$21)</f>
        <v>6.1060852880461169</v>
      </c>
      <c r="BA33" s="223">
        <f>AZ33*(1+'Regulatory Model'!BA$21)</f>
        <v>6.2556843776032469</v>
      </c>
      <c r="BB33" s="223">
        <f>BA33*(1+'Regulatory Model'!BB$21)</f>
        <v>6.4089486448545259</v>
      </c>
      <c r="BC33" s="223">
        <f>BB33*(1+'Regulatory Model'!BC$21)</f>
        <v>6.5659678866534614</v>
      </c>
      <c r="BD33" s="223">
        <f>BC33*(1+'Regulatory Model'!BD$21)</f>
        <v>6.7268340998764709</v>
      </c>
    </row>
    <row r="34" spans="1:56" outlineLevel="1" x14ac:dyDescent="0.2">
      <c r="A34" s="27"/>
      <c r="B34" s="53" t="s">
        <v>168</v>
      </c>
      <c r="C34" s="10" t="s">
        <v>217</v>
      </c>
      <c r="D34" s="204">
        <f>MAX($D$22:D33)+1</f>
        <v>10</v>
      </c>
      <c r="E34" s="25"/>
      <c r="F34" s="25"/>
      <c r="G34" s="205">
        <f>[3]Data!G131</f>
        <v>0.98127721000000001</v>
      </c>
      <c r="H34" s="205">
        <f>[3]Data!H131</f>
        <v>0.87715992000000009</v>
      </c>
      <c r="I34" s="205">
        <f>[3]Data!I131</f>
        <v>0.56365759876413257</v>
      </c>
      <c r="J34" s="205">
        <f>[3]Data!J131</f>
        <v>1.2807025602444293</v>
      </c>
      <c r="K34" s="205">
        <f>[3]Data!K131</f>
        <v>0.4872451599999999</v>
      </c>
      <c r="L34" s="205">
        <f>[3]Data!L131</f>
        <v>0.24207978335199995</v>
      </c>
      <c r="M34" s="223">
        <f>L34*(1+'Regulatory Model'!M$21)</f>
        <v>0.24571098010227993</v>
      </c>
      <c r="N34" s="223">
        <f>M34*(1+'Regulatory Model'!N$21)</f>
        <v>0.25143604593866309</v>
      </c>
      <c r="O34" s="223">
        <f>N34*(1+'Regulatory Model'!O$21)</f>
        <v>0.2575962290641603</v>
      </c>
      <c r="P34" s="223">
        <f>O34*(1+'Regulatory Model'!P$21)</f>
        <v>0.26390733667623223</v>
      </c>
      <c r="Q34" s="223">
        <f>P34*(1+'Regulatory Model'!Q$21)</f>
        <v>0.27037306642479991</v>
      </c>
      <c r="R34" s="223">
        <f>Q34*(1+'Regulatory Model'!R$21)</f>
        <v>0.2769972065522075</v>
      </c>
      <c r="S34" s="223">
        <f>R34*(1+'Regulatory Model'!S$21)</f>
        <v>0.28378363811273655</v>
      </c>
      <c r="T34" s="223">
        <f>S34*(1+'Regulatory Model'!T$21)</f>
        <v>0.29073633724649856</v>
      </c>
      <c r="U34" s="223">
        <f>T34*(1+'Regulatory Model'!U$21)</f>
        <v>0.29785937750903774</v>
      </c>
      <c r="V34" s="223">
        <f>U34*(1+'Regulatory Model'!V$21)</f>
        <v>0.30515693225800916</v>
      </c>
      <c r="W34" s="223">
        <f>V34*(1+'Regulatory Model'!W$21)</f>
        <v>0.31263327709833039</v>
      </c>
      <c r="X34" s="223">
        <f>W34*(1+'Regulatory Model'!X$21)</f>
        <v>0.32029279238723946</v>
      </c>
      <c r="Y34" s="223">
        <f>X34*(1+'Regulatory Model'!Y$21)</f>
        <v>0.3281399658007268</v>
      </c>
      <c r="Z34" s="223">
        <f>Y34*(1+'Regulatory Model'!Z$21)</f>
        <v>0.3361793949628446</v>
      </c>
      <c r="AA34" s="223">
        <f>Z34*(1+'Regulatory Model'!AA$21)</f>
        <v>0.3444157901394343</v>
      </c>
      <c r="AB34" s="223">
        <f>AA34*(1+'Regulatory Model'!AB$21)</f>
        <v>0.35285397699785043</v>
      </c>
      <c r="AC34" s="223">
        <f>AB34*(1+'Regulatory Model'!AC$21)</f>
        <v>0.36149889943429775</v>
      </c>
      <c r="AD34" s="223">
        <f>AC34*(1+'Regulatory Model'!AD$21)</f>
        <v>0.37035562247043802</v>
      </c>
      <c r="AE34" s="223">
        <f>AD34*(1+'Regulatory Model'!AE$21)</f>
        <v>0.37942933522096373</v>
      </c>
      <c r="AF34" s="223">
        <f>AE34*(1+'Regulatory Model'!AF$21)</f>
        <v>0.3887253539338773</v>
      </c>
      <c r="AG34" s="223">
        <f>AF34*(1+'Regulatory Model'!AG$21)</f>
        <v>0.39824912510525728</v>
      </c>
      <c r="AH34" s="223">
        <f>AG34*(1+'Regulatory Model'!AH$21)</f>
        <v>0.40800622867033609</v>
      </c>
      <c r="AI34" s="223">
        <f>AH34*(1+'Regulatory Model'!AI$21)</f>
        <v>0.41800238127275929</v>
      </c>
      <c r="AJ34" s="223">
        <f>AI34*(1+'Regulatory Model'!AJ$21)</f>
        <v>0.4282434396139419</v>
      </c>
      <c r="AK34" s="223">
        <f>AJ34*(1+'Regulatory Model'!AK$21)</f>
        <v>0.43873540388448345</v>
      </c>
      <c r="AL34" s="223">
        <f>AK34*(1+'Regulatory Model'!AL$21)</f>
        <v>0.44948442127965327</v>
      </c>
      <c r="AM34" s="223">
        <f>AL34*(1+'Regulatory Model'!AM$21)</f>
        <v>0.46049678960100476</v>
      </c>
      <c r="AN34" s="223">
        <f>AM34*(1+'Regulatory Model'!AN$21)</f>
        <v>0.47177896094622934</v>
      </c>
      <c r="AO34" s="223">
        <f>AN34*(1+'Regulatory Model'!AO$21)</f>
        <v>0.48333754548941193</v>
      </c>
      <c r="AP34" s="223">
        <f>AO34*(1+'Regulatory Model'!AP$21)</f>
        <v>0.49517931535390253</v>
      </c>
      <c r="AQ34" s="223">
        <f>AP34*(1+'Regulatory Model'!AQ$21)</f>
        <v>0.50731120858007317</v>
      </c>
      <c r="AR34" s="223">
        <f>AQ34*(1+'Regulatory Model'!AR$21)</f>
        <v>0.5197403331902849</v>
      </c>
      <c r="AS34" s="223">
        <f>AR34*(1+'Regulatory Model'!AS$21)</f>
        <v>0.53247397135344687</v>
      </c>
      <c r="AT34" s="223">
        <f>AS34*(1+'Regulatory Model'!AT$21)</f>
        <v>0.54551958365160635</v>
      </c>
      <c r="AU34" s="223">
        <f>AT34*(1+'Regulatory Model'!AU$21)</f>
        <v>0.55888481345107066</v>
      </c>
      <c r="AV34" s="223">
        <f>AU34*(1+'Regulatory Model'!AV$21)</f>
        <v>0.57257749138062186</v>
      </c>
      <c r="AW34" s="223">
        <f>AV34*(1+'Regulatory Model'!AW$21)</f>
        <v>0.58660563991944703</v>
      </c>
      <c r="AX34" s="223">
        <f>AW34*(1+'Regulatory Model'!AX$21)</f>
        <v>0.60097747809747348</v>
      </c>
      <c r="AY34" s="223">
        <f>AX34*(1+'Regulatory Model'!AY$21)</f>
        <v>0.61570142631086155</v>
      </c>
      <c r="AZ34" s="223">
        <f>AY34*(1+'Regulatory Model'!AZ$21)</f>
        <v>0.63078611125547768</v>
      </c>
      <c r="BA34" s="223">
        <f>AZ34*(1+'Regulatory Model'!BA$21)</f>
        <v>0.64624037098123688</v>
      </c>
      <c r="BB34" s="223">
        <f>BA34*(1+'Regulatory Model'!BB$21)</f>
        <v>0.66207326007027711</v>
      </c>
      <c r="BC34" s="223">
        <f>BB34*(1+'Regulatory Model'!BC$21)</f>
        <v>0.6782940549419989</v>
      </c>
      <c r="BD34" s="223">
        <f>BC34*(1+'Regulatory Model'!BD$21)</f>
        <v>0.69491225928807787</v>
      </c>
    </row>
    <row r="35" spans="1:56" outlineLevel="1" x14ac:dyDescent="0.2">
      <c r="A35" s="27"/>
      <c r="B35" s="53" t="s">
        <v>172</v>
      </c>
      <c r="C35" s="10" t="s">
        <v>217</v>
      </c>
      <c r="D35" s="204">
        <f>MAX($D$22:D34)+1</f>
        <v>11</v>
      </c>
      <c r="E35" s="25"/>
      <c r="F35" s="25"/>
      <c r="G35" s="205">
        <f>[3]Data!G132</f>
        <v>10.706434955168332</v>
      </c>
      <c r="H35" s="205">
        <f>[3]Data!H132</f>
        <v>10.459474869999998</v>
      </c>
      <c r="I35" s="205">
        <f>[3]Data!I132</f>
        <v>7.4031381266206662</v>
      </c>
      <c r="J35" s="205">
        <f>[3]Data!J132</f>
        <v>13.562113361342051</v>
      </c>
      <c r="K35" s="205">
        <f>[3]Data!K132</f>
        <v>12.977130848935543</v>
      </c>
      <c r="L35" s="205">
        <f>[3]Data!L132</f>
        <v>11.103773748077343</v>
      </c>
      <c r="M35" s="223">
        <f>L35*(1+'Regulatory Model'!M$21)</f>
        <v>11.270330354298501</v>
      </c>
      <c r="N35" s="223">
        <f>M35*(1+'Regulatory Model'!N$21)</f>
        <v>11.532929051553657</v>
      </c>
      <c r="O35" s="223">
        <f>N35*(1+'Regulatory Model'!O$21)</f>
        <v>11.815485813316721</v>
      </c>
      <c r="P35" s="223">
        <f>O35*(1+'Regulatory Model'!P$21)</f>
        <v>12.104965215742981</v>
      </c>
      <c r="Q35" s="223">
        <f>P35*(1+'Regulatory Model'!Q$21)</f>
        <v>12.401536863528683</v>
      </c>
      <c r="R35" s="223">
        <f>Q35*(1+'Regulatory Model'!R$21)</f>
        <v>12.705374516685136</v>
      </c>
      <c r="S35" s="223">
        <f>R35*(1+'Regulatory Model'!S$21)</f>
        <v>13.016656192343921</v>
      </c>
      <c r="T35" s="223">
        <f>S35*(1+'Regulatory Model'!T$21)</f>
        <v>13.335564269056347</v>
      </c>
      <c r="U35" s="223">
        <f>T35*(1+'Regulatory Model'!U$21)</f>
        <v>13.662285593648226</v>
      </c>
      <c r="V35" s="223">
        <f>U35*(1+'Regulatory Model'!V$21)</f>
        <v>13.997011590692608</v>
      </c>
      <c r="W35" s="223">
        <f>V35*(1+'Regulatory Model'!W$21)</f>
        <v>14.339938374664577</v>
      </c>
      <c r="X35" s="223">
        <f>W35*(1+'Regulatory Model'!X$21)</f>
        <v>14.691266864843858</v>
      </c>
      <c r="Y35" s="223">
        <f>X35*(1+'Regulatory Model'!Y$21)</f>
        <v>15.051202903032532</v>
      </c>
      <c r="Z35" s="223">
        <f>Y35*(1+'Regulatory Model'!Z$21)</f>
        <v>15.419957374156828</v>
      </c>
      <c r="AA35" s="223">
        <f>Z35*(1+'Regulatory Model'!AA$21)</f>
        <v>15.797746329823671</v>
      </c>
      <c r="AB35" s="223">
        <f>AA35*(1+'Regulatory Model'!AB$21)</f>
        <v>16.18479111490435</v>
      </c>
      <c r="AC35" s="223">
        <f>AB35*(1+'Regulatory Model'!AC$21)</f>
        <v>16.581318497219506</v>
      </c>
      <c r="AD35" s="223">
        <f>AC35*(1+'Regulatory Model'!AD$21)</f>
        <v>16.987560800401383</v>
      </c>
      <c r="AE35" s="223">
        <f>AD35*(1+'Regulatory Model'!AE$21)</f>
        <v>17.403756040011217</v>
      </c>
      <c r="AF35" s="223">
        <f>AE35*(1+'Regulatory Model'!AF$21)</f>
        <v>17.830148062991491</v>
      </c>
      <c r="AG35" s="223">
        <f>AF35*(1+'Regulatory Model'!AG$21)</f>
        <v>18.266986690534782</v>
      </c>
      <c r="AH35" s="223">
        <f>AG35*(1+'Regulatory Model'!AH$21)</f>
        <v>18.714527864452883</v>
      </c>
      <c r="AI35" s="223">
        <f>AH35*(1+'Regulatory Model'!AI$21)</f>
        <v>19.173033797131978</v>
      </c>
      <c r="AJ35" s="223">
        <f>AI35*(1+'Regulatory Model'!AJ$21)</f>
        <v>19.64277312516171</v>
      </c>
      <c r="AK35" s="223">
        <f>AJ35*(1+'Regulatory Model'!AK$21)</f>
        <v>20.124021066728172</v>
      </c>
      <c r="AL35" s="223">
        <f>AK35*(1+'Regulatory Model'!AL$21)</f>
        <v>20.617059582863011</v>
      </c>
      <c r="AM35" s="223">
        <f>AL35*(1+'Regulatory Model'!AM$21)</f>
        <v>21.122177542643154</v>
      </c>
      <c r="AN35" s="223">
        <f>AM35*(1+'Regulatory Model'!AN$21)</f>
        <v>21.639670892437909</v>
      </c>
      <c r="AO35" s="223">
        <f>AN35*(1+'Regulatory Model'!AO$21)</f>
        <v>22.169842829302638</v>
      </c>
      <c r="AP35" s="223">
        <f>AO35*(1+'Regulatory Model'!AP$21)</f>
        <v>22.713003978620552</v>
      </c>
      <c r="AQ35" s="223">
        <f>AP35*(1+'Regulatory Model'!AQ$21)</f>
        <v>23.269472576096756</v>
      </c>
      <c r="AR35" s="223">
        <f>AQ35*(1+'Regulatory Model'!AR$21)</f>
        <v>23.839574654211127</v>
      </c>
      <c r="AS35" s="223">
        <f>AR35*(1+'Regulatory Model'!AS$21)</f>
        <v>24.423644233239298</v>
      </c>
      <c r="AT35" s="223">
        <f>AS35*(1+'Regulatory Model'!AT$21)</f>
        <v>25.022023516953659</v>
      </c>
      <c r="AU35" s="223">
        <f>AT35*(1+'Regulatory Model'!AU$21)</f>
        <v>25.635063093119022</v>
      </c>
      <c r="AV35" s="223">
        <f>AU35*(1+'Regulatory Model'!AV$21)</f>
        <v>26.263122138900439</v>
      </c>
      <c r="AW35" s="223">
        <f>AV35*(1+'Regulatory Model'!AW$21)</f>
        <v>26.9065686313035</v>
      </c>
      <c r="AX35" s="223">
        <f>AW35*(1+'Regulatory Model'!AX$21)</f>
        <v>27.565779562770434</v>
      </c>
      <c r="AY35" s="223">
        <f>AX35*(1+'Regulatory Model'!AY$21)</f>
        <v>28.241141162058309</v>
      </c>
      <c r="AZ35" s="223">
        <f>AY35*(1+'Regulatory Model'!AZ$21)</f>
        <v>28.933049120528736</v>
      </c>
      <c r="BA35" s="223">
        <f>AZ35*(1+'Regulatory Model'!BA$21)</f>
        <v>29.641908823981687</v>
      </c>
      <c r="BB35" s="223">
        <f>BA35*(1+'Regulatory Model'!BB$21)</f>
        <v>30.368135590169238</v>
      </c>
      <c r="BC35" s="223">
        <f>BB35*(1+'Regulatory Model'!BC$21)</f>
        <v>31.112154912128382</v>
      </c>
      <c r="BD35" s="223">
        <f>BC35*(1+'Regulatory Model'!BD$21)</f>
        <v>31.874402707475525</v>
      </c>
    </row>
    <row r="36" spans="1:56" outlineLevel="1" x14ac:dyDescent="0.2">
      <c r="A36" s="27"/>
      <c r="B36" s="53" t="s">
        <v>173</v>
      </c>
      <c r="C36" s="10" t="s">
        <v>217</v>
      </c>
      <c r="D36" s="204">
        <f>MAX($D$22:D35)+1</f>
        <v>12</v>
      </c>
      <c r="E36" s="25"/>
      <c r="F36" s="25"/>
      <c r="G36" s="205">
        <f>[3]Data!G133</f>
        <v>0</v>
      </c>
      <c r="H36" s="205">
        <f>[3]Data!H133</f>
        <v>0</v>
      </c>
      <c r="I36" s="205">
        <f>[3]Data!I133</f>
        <v>0</v>
      </c>
      <c r="J36" s="205">
        <f>[3]Data!J133</f>
        <v>0</v>
      </c>
      <c r="K36" s="205">
        <f>[3]Data!K133</f>
        <v>0</v>
      </c>
      <c r="L36" s="205">
        <f>[3]Data!L133</f>
        <v>0</v>
      </c>
      <c r="M36" s="223">
        <f>L36*(1+'Regulatory Model'!M$21)</f>
        <v>0</v>
      </c>
      <c r="N36" s="223">
        <f>M36*(1+'Regulatory Model'!N$21)</f>
        <v>0</v>
      </c>
      <c r="O36" s="223">
        <f>N36*(1+'Regulatory Model'!O$21)</f>
        <v>0</v>
      </c>
      <c r="P36" s="223">
        <f>O36*(1+'Regulatory Model'!P$21)</f>
        <v>0</v>
      </c>
      <c r="Q36" s="223">
        <f>P36*(1+'Regulatory Model'!Q$21)</f>
        <v>0</v>
      </c>
      <c r="R36" s="223">
        <f>Q36*(1+'Regulatory Model'!R$21)</f>
        <v>0</v>
      </c>
      <c r="S36" s="223">
        <f>R36*(1+'Regulatory Model'!S$21)</f>
        <v>0</v>
      </c>
      <c r="T36" s="223">
        <f>S36*(1+'Regulatory Model'!T$21)</f>
        <v>0</v>
      </c>
      <c r="U36" s="223">
        <f>T36*(1+'Regulatory Model'!U$21)</f>
        <v>0</v>
      </c>
      <c r="V36" s="223">
        <f>U36*(1+'Regulatory Model'!V$21)</f>
        <v>0</v>
      </c>
      <c r="W36" s="223">
        <f>V36*(1+'Regulatory Model'!W$21)</f>
        <v>0</v>
      </c>
      <c r="X36" s="223">
        <f>W36*(1+'Regulatory Model'!X$21)</f>
        <v>0</v>
      </c>
      <c r="Y36" s="223">
        <f>X36*(1+'Regulatory Model'!Y$21)</f>
        <v>0</v>
      </c>
      <c r="Z36" s="223">
        <f>Y36*(1+'Regulatory Model'!Z$21)</f>
        <v>0</v>
      </c>
      <c r="AA36" s="223">
        <f>Z36*(1+'Regulatory Model'!AA$21)</f>
        <v>0</v>
      </c>
      <c r="AB36" s="223">
        <f>AA36*(1+'Regulatory Model'!AB$21)</f>
        <v>0</v>
      </c>
      <c r="AC36" s="223">
        <f>AB36*(1+'Regulatory Model'!AC$21)</f>
        <v>0</v>
      </c>
      <c r="AD36" s="223">
        <f>AC36*(1+'Regulatory Model'!AD$21)</f>
        <v>0</v>
      </c>
      <c r="AE36" s="223">
        <f>AD36*(1+'Regulatory Model'!AE$21)</f>
        <v>0</v>
      </c>
      <c r="AF36" s="223">
        <f>AE36*(1+'Regulatory Model'!AF$21)</f>
        <v>0</v>
      </c>
      <c r="AG36" s="223">
        <f>AF36*(1+'Regulatory Model'!AG$21)</f>
        <v>0</v>
      </c>
      <c r="AH36" s="223">
        <f>AG36*(1+'Regulatory Model'!AH$21)</f>
        <v>0</v>
      </c>
      <c r="AI36" s="223">
        <f>AH36*(1+'Regulatory Model'!AI$21)</f>
        <v>0</v>
      </c>
      <c r="AJ36" s="223">
        <f>AI36*(1+'Regulatory Model'!AJ$21)</f>
        <v>0</v>
      </c>
      <c r="AK36" s="223">
        <f>AJ36*(1+'Regulatory Model'!AK$21)</f>
        <v>0</v>
      </c>
      <c r="AL36" s="223">
        <f>AK36*(1+'Regulatory Model'!AL$21)</f>
        <v>0</v>
      </c>
      <c r="AM36" s="223">
        <f>AL36*(1+'Regulatory Model'!AM$21)</f>
        <v>0</v>
      </c>
      <c r="AN36" s="223">
        <f>AM36*(1+'Regulatory Model'!AN$21)</f>
        <v>0</v>
      </c>
      <c r="AO36" s="223">
        <f>AN36*(1+'Regulatory Model'!AO$21)</f>
        <v>0</v>
      </c>
      <c r="AP36" s="223">
        <f>AO36*(1+'Regulatory Model'!AP$21)</f>
        <v>0</v>
      </c>
      <c r="AQ36" s="223">
        <f>AP36*(1+'Regulatory Model'!AQ$21)</f>
        <v>0</v>
      </c>
      <c r="AR36" s="223">
        <f>AQ36*(1+'Regulatory Model'!AR$21)</f>
        <v>0</v>
      </c>
      <c r="AS36" s="223">
        <f>AR36*(1+'Regulatory Model'!AS$21)</f>
        <v>0</v>
      </c>
      <c r="AT36" s="223">
        <f>AS36*(1+'Regulatory Model'!AT$21)</f>
        <v>0</v>
      </c>
      <c r="AU36" s="223">
        <f>AT36*(1+'Regulatory Model'!AU$21)</f>
        <v>0</v>
      </c>
      <c r="AV36" s="223">
        <f>AU36*(1+'Regulatory Model'!AV$21)</f>
        <v>0</v>
      </c>
      <c r="AW36" s="223">
        <f>AV36*(1+'Regulatory Model'!AW$21)</f>
        <v>0</v>
      </c>
      <c r="AX36" s="223">
        <f>AW36*(1+'Regulatory Model'!AX$21)</f>
        <v>0</v>
      </c>
      <c r="AY36" s="223">
        <f>AX36*(1+'Regulatory Model'!AY$21)</f>
        <v>0</v>
      </c>
      <c r="AZ36" s="223">
        <f>AY36*(1+'Regulatory Model'!AZ$21)</f>
        <v>0</v>
      </c>
      <c r="BA36" s="223">
        <f>AZ36*(1+'Regulatory Model'!BA$21)</f>
        <v>0</v>
      </c>
      <c r="BB36" s="223">
        <f>BA36*(1+'Regulatory Model'!BB$21)</f>
        <v>0</v>
      </c>
      <c r="BC36" s="223">
        <f>BB36*(1+'Regulatory Model'!BC$21)</f>
        <v>0</v>
      </c>
      <c r="BD36" s="223">
        <f>BC36*(1+'Regulatory Model'!BD$21)</f>
        <v>0</v>
      </c>
    </row>
    <row r="37" spans="1:56" outlineLevel="1" x14ac:dyDescent="0.2">
      <c r="A37" s="27"/>
      <c r="B37" s="53" t="s">
        <v>174</v>
      </c>
      <c r="C37" s="10" t="s">
        <v>217</v>
      </c>
      <c r="D37" s="204">
        <f>MAX($D$22:D36)+1</f>
        <v>13</v>
      </c>
      <c r="E37" s="25"/>
      <c r="F37" s="25"/>
      <c r="G37" s="205">
        <f>[3]Data!G134</f>
        <v>0.26004498999999998</v>
      </c>
      <c r="H37" s="205">
        <f>[3]Data!H134</f>
        <v>0.27687475</v>
      </c>
      <c r="I37" s="205">
        <f>[3]Data!I134</f>
        <v>0.28208383000000004</v>
      </c>
      <c r="J37" s="205">
        <f>[3]Data!J134</f>
        <v>0.29127116999999997</v>
      </c>
      <c r="K37" s="205">
        <f>[3]Data!K134</f>
        <v>0.32087835999999997</v>
      </c>
      <c r="L37" s="205">
        <f>[3]Data!L134</f>
        <v>0.31989112627999999</v>
      </c>
      <c r="M37" s="223">
        <f>L37*(1+'Regulatory Model'!M$21)</f>
        <v>0.32468949317419998</v>
      </c>
      <c r="N37" s="223">
        <f>M37*(1+'Regulatory Model'!N$21)</f>
        <v>0.33225475836515889</v>
      </c>
      <c r="O37" s="223">
        <f>N37*(1+'Regulatory Model'!O$21)</f>
        <v>0.34039499994510525</v>
      </c>
      <c r="P37" s="223">
        <f>O37*(1+'Regulatory Model'!P$21)</f>
        <v>0.3487346774437603</v>
      </c>
      <c r="Q37" s="223">
        <f>P37*(1+'Regulatory Model'!Q$21)</f>
        <v>0.35727867704113242</v>
      </c>
      <c r="R37" s="223">
        <f>Q37*(1+'Regulatory Model'!R$21)</f>
        <v>0.36603200462864016</v>
      </c>
      <c r="S37" s="223">
        <f>R37*(1+'Regulatory Model'!S$21)</f>
        <v>0.37499978874204182</v>
      </c>
      <c r="T37" s="223">
        <f>S37*(1+'Regulatory Model'!T$21)</f>
        <v>0.38418728356622184</v>
      </c>
      <c r="U37" s="223">
        <f>T37*(1+'Regulatory Model'!U$21)</f>
        <v>0.39359987201359425</v>
      </c>
      <c r="V37" s="223">
        <f>U37*(1+'Regulatory Model'!V$21)</f>
        <v>0.40324306887792732</v>
      </c>
      <c r="W37" s="223">
        <f>V37*(1+'Regulatory Model'!W$21)</f>
        <v>0.41312252406543654</v>
      </c>
      <c r="X37" s="223">
        <f>W37*(1+'Regulatory Model'!X$21)</f>
        <v>0.42324402590503973</v>
      </c>
      <c r="Y37" s="223">
        <f>X37*(1+'Regulatory Model'!Y$21)</f>
        <v>0.4336135045397132</v>
      </c>
      <c r="Z37" s="223">
        <f>Y37*(1+'Regulatory Model'!Z$21)</f>
        <v>0.44423703540093618</v>
      </c>
      <c r="AA37" s="223">
        <f>Z37*(1+'Regulatory Model'!AA$21)</f>
        <v>0.45512084276825909</v>
      </c>
      <c r="AB37" s="223">
        <f>AA37*(1+'Regulatory Model'!AB$21)</f>
        <v>0.46627130341608142</v>
      </c>
      <c r="AC37" s="223">
        <f>AB37*(1+'Regulatory Model'!AC$21)</f>
        <v>0.47769495034977538</v>
      </c>
      <c r="AD37" s="223">
        <f>AC37*(1+'Regulatory Model'!AD$21)</f>
        <v>0.48939847663334485</v>
      </c>
      <c r="AE37" s="223">
        <f>AD37*(1+'Regulatory Model'!AE$21)</f>
        <v>0.50138873931086181</v>
      </c>
      <c r="AF37" s="223">
        <f>AE37*(1+'Regulatory Model'!AF$21)</f>
        <v>0.51367276342397794</v>
      </c>
      <c r="AG37" s="223">
        <f>AF37*(1+'Regulatory Model'!AG$21)</f>
        <v>0.52625774612786536</v>
      </c>
      <c r="AH37" s="223">
        <f>AG37*(1+'Regulatory Model'!AH$21)</f>
        <v>0.53915106090799803</v>
      </c>
      <c r="AI37" s="223">
        <f>AH37*(1+'Regulatory Model'!AI$21)</f>
        <v>0.55236026190024401</v>
      </c>
      <c r="AJ37" s="223">
        <f>AI37*(1+'Regulatory Model'!AJ$21)</f>
        <v>0.56589308831679996</v>
      </c>
      <c r="AK37" s="223">
        <f>AJ37*(1+'Regulatory Model'!AK$21)</f>
        <v>0.57975746898056157</v>
      </c>
      <c r="AL37" s="223">
        <f>AK37*(1+'Regulatory Model'!AL$21)</f>
        <v>0.59396152697058535</v>
      </c>
      <c r="AM37" s="223">
        <f>AL37*(1+'Regulatory Model'!AM$21)</f>
        <v>0.60851358438136471</v>
      </c>
      <c r="AN37" s="223">
        <f>AM37*(1+'Regulatory Model'!AN$21)</f>
        <v>0.62342216719870813</v>
      </c>
      <c r="AO37" s="223">
        <f>AN37*(1+'Regulatory Model'!AO$21)</f>
        <v>0.6386960102950765</v>
      </c>
      <c r="AP37" s="223">
        <f>AO37*(1+'Regulatory Model'!AP$21)</f>
        <v>0.65434406254730582</v>
      </c>
      <c r="AQ37" s="223">
        <f>AP37*(1+'Regulatory Model'!AQ$21)</f>
        <v>0.67037549207971481</v>
      </c>
      <c r="AR37" s="223">
        <f>AQ37*(1+'Regulatory Model'!AR$21)</f>
        <v>0.68679969163566779</v>
      </c>
      <c r="AS37" s="223">
        <f>AR37*(1+'Regulatory Model'!AS$21)</f>
        <v>0.70362628408074157</v>
      </c>
      <c r="AT37" s="223">
        <f>AS37*(1+'Regulatory Model'!AT$21)</f>
        <v>0.72086512804071967</v>
      </c>
      <c r="AU37" s="223">
        <f>AT37*(1+'Regulatory Model'!AU$21)</f>
        <v>0.73852632367771731</v>
      </c>
      <c r="AV37" s="223">
        <f>AU37*(1+'Regulatory Model'!AV$21)</f>
        <v>0.75662021860782136</v>
      </c>
      <c r="AW37" s="223">
        <f>AV37*(1+'Regulatory Model'!AW$21)</f>
        <v>0.77515741396371296</v>
      </c>
      <c r="AX37" s="223">
        <f>AW37*(1+'Regulatory Model'!AX$21)</f>
        <v>0.79414877060582389</v>
      </c>
      <c r="AY37" s="223">
        <f>AX37*(1+'Regulatory Model'!AY$21)</f>
        <v>0.81360541548566656</v>
      </c>
      <c r="AZ37" s="223">
        <f>AY37*(1+'Regulatory Model'!AZ$21)</f>
        <v>0.83353874816506535</v>
      </c>
      <c r="BA37" s="223">
        <f>AZ37*(1+'Regulatory Model'!BA$21)</f>
        <v>0.85396044749510946</v>
      </c>
      <c r="BB37" s="223">
        <f>BA37*(1+'Regulatory Model'!BB$21)</f>
        <v>0.87488247845873957</v>
      </c>
      <c r="BC37" s="223">
        <f>BB37*(1+'Regulatory Model'!BC$21)</f>
        <v>0.89631709918097868</v>
      </c>
      <c r="BD37" s="223">
        <f>BC37*(1+'Regulatory Model'!BD$21)</f>
        <v>0.91827686811091258</v>
      </c>
    </row>
    <row r="38" spans="1:56" outlineLevel="1" x14ac:dyDescent="0.2">
      <c r="A38" s="27"/>
      <c r="B38" s="49" t="s">
        <v>175</v>
      </c>
      <c r="C38" s="29"/>
      <c r="D38" s="20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1:56" outlineLevel="1" x14ac:dyDescent="0.2">
      <c r="A39" s="27"/>
      <c r="B39" s="53" t="s">
        <v>167</v>
      </c>
      <c r="C39" s="10" t="s">
        <v>217</v>
      </c>
      <c r="D39" s="204">
        <f>MAX($D$22:D38)+1</f>
        <v>14</v>
      </c>
      <c r="E39" s="25"/>
      <c r="F39" s="25"/>
      <c r="G39" s="205">
        <f>[3]Data!G136</f>
        <v>5.6948895199999994</v>
      </c>
      <c r="H39" s="205">
        <f>[3]Data!H136</f>
        <v>3.4885719799999997</v>
      </c>
      <c r="I39" s="205">
        <f>[3]Data!I136</f>
        <v>4.1264246800000004</v>
      </c>
      <c r="J39" s="205">
        <f>[3]Data!J136</f>
        <v>3.1910558400000002</v>
      </c>
      <c r="K39" s="205">
        <f>[3]Data!K136</f>
        <v>3.3536222400000004</v>
      </c>
      <c r="L39" s="205">
        <f>[3]Data!L136</f>
        <v>3.6849954758770003</v>
      </c>
      <c r="M39" s="223">
        <f>L39*(1+'Regulatory Model'!M$21)</f>
        <v>3.7402704080151548</v>
      </c>
      <c r="N39" s="223">
        <f>M39*(1+'Regulatory Model'!N$21)</f>
        <v>3.827418708521908</v>
      </c>
      <c r="O39" s="223">
        <f>N39*(1+'Regulatory Model'!O$21)</f>
        <v>3.9211904668806947</v>
      </c>
      <c r="P39" s="223">
        <f>O39*(1+'Regulatory Model'!P$21)</f>
        <v>4.0172596333192718</v>
      </c>
      <c r="Q39" s="223">
        <f>P39*(1+'Regulatory Model'!Q$21)</f>
        <v>4.1156824943355934</v>
      </c>
      <c r="R39" s="223">
        <f>Q39*(1+'Regulatory Model'!R$21)</f>
        <v>4.2165167154468151</v>
      </c>
      <c r="S39" s="223">
        <f>R39*(1+'Regulatory Model'!S$21)</f>
        <v>4.3198213749752616</v>
      </c>
      <c r="T39" s="223">
        <f>S39*(1+'Regulatory Model'!T$21)</f>
        <v>4.4256569986621557</v>
      </c>
      <c r="U39" s="223">
        <f>T39*(1+'Regulatory Model'!U$21)</f>
        <v>4.5340855951293779</v>
      </c>
      <c r="V39" s="223">
        <f>U39*(1+'Regulatory Model'!V$21)</f>
        <v>4.6451706922100477</v>
      </c>
      <c r="W39" s="223">
        <f>V39*(1+'Regulatory Model'!W$21)</f>
        <v>4.7589773741691941</v>
      </c>
      <c r="X39" s="223">
        <f>W39*(1+'Regulatory Model'!X$21)</f>
        <v>4.8755723198363388</v>
      </c>
      <c r="Y39" s="223">
        <f>X39*(1+'Regulatory Model'!Y$21)</f>
        <v>4.9950238416723289</v>
      </c>
      <c r="Z39" s="223">
        <f>Y39*(1+'Regulatory Model'!Z$21)</f>
        <v>5.1174019257933008</v>
      </c>
      <c r="AA39" s="223">
        <f>Z39*(1+'Regulatory Model'!AA$21)</f>
        <v>5.2427782729752366</v>
      </c>
      <c r="AB39" s="223">
        <f>AA39*(1+'Regulatory Model'!AB$21)</f>
        <v>5.3712263406631298</v>
      </c>
      <c r="AC39" s="223">
        <f>AB39*(1+'Regulatory Model'!AC$21)</f>
        <v>5.5028213860093764</v>
      </c>
      <c r="AD39" s="223">
        <f>AC39*(1+'Regulatory Model'!AD$21)</f>
        <v>5.637640509966606</v>
      </c>
      <c r="AE39" s="223">
        <f>AD39*(1+'Regulatory Model'!AE$21)</f>
        <v>5.7757627024607876</v>
      </c>
      <c r="AF39" s="223">
        <f>AE39*(1+'Regulatory Model'!AF$21)</f>
        <v>5.9172688886710771</v>
      </c>
      <c r="AG39" s="223">
        <f>AF39*(1+'Regulatory Model'!AG$21)</f>
        <v>6.0622419764435183</v>
      </c>
      <c r="AH39" s="223">
        <f>AG39*(1+'Regulatory Model'!AH$21)</f>
        <v>6.2107669048663841</v>
      </c>
      <c r="AI39" s="223">
        <f>AH39*(1+'Regulatory Model'!AI$21)</f>
        <v>6.3629306940356098</v>
      </c>
      <c r="AJ39" s="223">
        <f>AI39*(1+'Regulatory Model'!AJ$21)</f>
        <v>6.5188224960394825</v>
      </c>
      <c r="AK39" s="223">
        <f>AJ39*(1+'Regulatory Model'!AK$21)</f>
        <v>6.6785336471924497</v>
      </c>
      <c r="AL39" s="223">
        <f>AK39*(1+'Regulatory Model'!AL$21)</f>
        <v>6.8421577215486646</v>
      </c>
      <c r="AM39" s="223">
        <f>AL39*(1+'Regulatory Model'!AM$21)</f>
        <v>7.0097905857266065</v>
      </c>
      <c r="AN39" s="223">
        <f>AM39*(1+'Regulatory Model'!AN$21)</f>
        <v>7.1815304550769081</v>
      </c>
      <c r="AO39" s="223">
        <f>AN39*(1+'Regulatory Model'!AO$21)</f>
        <v>7.3574779512262918</v>
      </c>
      <c r="AP39" s="223">
        <f>AO39*(1+'Regulatory Model'!AP$21)</f>
        <v>7.5377361610313356</v>
      </c>
      <c r="AQ39" s="223">
        <f>AP39*(1+'Regulatory Model'!AQ$21)</f>
        <v>7.7224106969766027</v>
      </c>
      <c r="AR39" s="223">
        <f>AQ39*(1+'Regulatory Model'!AR$21)</f>
        <v>7.9116097590525287</v>
      </c>
      <c r="AS39" s="223">
        <f>AR39*(1+'Regulatory Model'!AS$21)</f>
        <v>8.1054441981493159</v>
      </c>
      <c r="AT39" s="223">
        <f>AS39*(1+'Regulatory Model'!AT$21)</f>
        <v>8.3040275810039734</v>
      </c>
      <c r="AU39" s="223">
        <f>AT39*(1+'Regulatory Model'!AU$21)</f>
        <v>8.5074762567385704</v>
      </c>
      <c r="AV39" s="223">
        <f>AU39*(1+'Regulatory Model'!AV$21)</f>
        <v>8.7159094250286646</v>
      </c>
      <c r="AW39" s="223">
        <f>AV39*(1+'Regulatory Model'!AW$21)</f>
        <v>8.9294492059418662</v>
      </c>
      <c r="AX39" s="223">
        <f>AW39*(1+'Regulatory Model'!AX$21)</f>
        <v>9.1482207114874416</v>
      </c>
      <c r="AY39" s="223">
        <f>AX39*(1+'Regulatory Model'!AY$21)</f>
        <v>9.372352118918883</v>
      </c>
      <c r="AZ39" s="223">
        <f>AY39*(1+'Regulatory Model'!AZ$21)</f>
        <v>9.6019747458323952</v>
      </c>
      <c r="BA39" s="223">
        <f>AZ39*(1+'Regulatory Model'!BA$21)</f>
        <v>9.8372231271052879</v>
      </c>
      <c r="BB39" s="223">
        <f>BA39*(1+'Regulatory Model'!BB$21)</f>
        <v>10.078235093719368</v>
      </c>
      <c r="BC39" s="223">
        <f>BB39*(1+'Regulatory Model'!BC$21)</f>
        <v>10.325151853515491</v>
      </c>
      <c r="BD39" s="223">
        <f>BC39*(1+'Regulatory Model'!BD$21)</f>
        <v>10.578118073926621</v>
      </c>
    </row>
    <row r="40" spans="1:56" outlineLevel="1" x14ac:dyDescent="0.2">
      <c r="A40" s="27"/>
      <c r="B40" s="53" t="s">
        <v>168</v>
      </c>
      <c r="C40" s="10" t="s">
        <v>217</v>
      </c>
      <c r="D40" s="204">
        <f>MAX($D$22:D39)+1</f>
        <v>15</v>
      </c>
      <c r="E40" s="25"/>
      <c r="F40" s="25"/>
      <c r="G40" s="205">
        <f>[3]Data!G137</f>
        <v>0</v>
      </c>
      <c r="H40" s="205">
        <f>[3]Data!H137</f>
        <v>2.0400399999999999E-3</v>
      </c>
      <c r="I40" s="205">
        <f>[3]Data!I137</f>
        <v>0</v>
      </c>
      <c r="J40" s="205">
        <f>[3]Data!J137</f>
        <v>0</v>
      </c>
      <c r="K40" s="205">
        <f>[3]Data!K137</f>
        <v>0</v>
      </c>
      <c r="L40" s="205">
        <f>[3]Data!L137</f>
        <v>0</v>
      </c>
      <c r="M40" s="223">
        <f>L40*(1+'Regulatory Model'!M$21)</f>
        <v>0</v>
      </c>
      <c r="N40" s="223">
        <f>M40*(1+'Regulatory Model'!N$21)</f>
        <v>0</v>
      </c>
      <c r="O40" s="223">
        <f>N40*(1+'Regulatory Model'!O$21)</f>
        <v>0</v>
      </c>
      <c r="P40" s="223">
        <f>O40*(1+'Regulatory Model'!P$21)</f>
        <v>0</v>
      </c>
      <c r="Q40" s="223">
        <f>P40*(1+'Regulatory Model'!Q$21)</f>
        <v>0</v>
      </c>
      <c r="R40" s="223">
        <f>Q40*(1+'Regulatory Model'!R$21)</f>
        <v>0</v>
      </c>
      <c r="S40" s="223">
        <f>R40*(1+'Regulatory Model'!S$21)</f>
        <v>0</v>
      </c>
      <c r="T40" s="223">
        <f>S40*(1+'Regulatory Model'!T$21)</f>
        <v>0</v>
      </c>
      <c r="U40" s="223">
        <f>T40*(1+'Regulatory Model'!U$21)</f>
        <v>0</v>
      </c>
      <c r="V40" s="223">
        <f>U40*(1+'Regulatory Model'!V$21)</f>
        <v>0</v>
      </c>
      <c r="W40" s="223">
        <f>V40*(1+'Regulatory Model'!W$21)</f>
        <v>0</v>
      </c>
      <c r="X40" s="223">
        <f>W40*(1+'Regulatory Model'!X$21)</f>
        <v>0</v>
      </c>
      <c r="Y40" s="223">
        <f>X40*(1+'Regulatory Model'!Y$21)</f>
        <v>0</v>
      </c>
      <c r="Z40" s="223">
        <f>Y40*(1+'Regulatory Model'!Z$21)</f>
        <v>0</v>
      </c>
      <c r="AA40" s="223">
        <f>Z40*(1+'Regulatory Model'!AA$21)</f>
        <v>0</v>
      </c>
      <c r="AB40" s="223">
        <f>AA40*(1+'Regulatory Model'!AB$21)</f>
        <v>0</v>
      </c>
      <c r="AC40" s="223">
        <f>AB40*(1+'Regulatory Model'!AC$21)</f>
        <v>0</v>
      </c>
      <c r="AD40" s="223">
        <f>AC40*(1+'Regulatory Model'!AD$21)</f>
        <v>0</v>
      </c>
      <c r="AE40" s="223">
        <f>AD40*(1+'Regulatory Model'!AE$21)</f>
        <v>0</v>
      </c>
      <c r="AF40" s="223">
        <f>AE40*(1+'Regulatory Model'!AF$21)</f>
        <v>0</v>
      </c>
      <c r="AG40" s="223">
        <f>AF40*(1+'Regulatory Model'!AG$21)</f>
        <v>0</v>
      </c>
      <c r="AH40" s="223">
        <f>AG40*(1+'Regulatory Model'!AH$21)</f>
        <v>0</v>
      </c>
      <c r="AI40" s="223">
        <f>AH40*(1+'Regulatory Model'!AI$21)</f>
        <v>0</v>
      </c>
      <c r="AJ40" s="223">
        <f>AI40*(1+'Regulatory Model'!AJ$21)</f>
        <v>0</v>
      </c>
      <c r="AK40" s="223">
        <f>AJ40*(1+'Regulatory Model'!AK$21)</f>
        <v>0</v>
      </c>
      <c r="AL40" s="223">
        <f>AK40*(1+'Regulatory Model'!AL$21)</f>
        <v>0</v>
      </c>
      <c r="AM40" s="223">
        <f>AL40*(1+'Regulatory Model'!AM$21)</f>
        <v>0</v>
      </c>
      <c r="AN40" s="223">
        <f>AM40*(1+'Regulatory Model'!AN$21)</f>
        <v>0</v>
      </c>
      <c r="AO40" s="223">
        <f>AN40*(1+'Regulatory Model'!AO$21)</f>
        <v>0</v>
      </c>
      <c r="AP40" s="223">
        <f>AO40*(1+'Regulatory Model'!AP$21)</f>
        <v>0</v>
      </c>
      <c r="AQ40" s="223">
        <f>AP40*(1+'Regulatory Model'!AQ$21)</f>
        <v>0</v>
      </c>
      <c r="AR40" s="223">
        <f>AQ40*(1+'Regulatory Model'!AR$21)</f>
        <v>0</v>
      </c>
      <c r="AS40" s="223">
        <f>AR40*(1+'Regulatory Model'!AS$21)</f>
        <v>0</v>
      </c>
      <c r="AT40" s="223">
        <f>AS40*(1+'Regulatory Model'!AT$21)</f>
        <v>0</v>
      </c>
      <c r="AU40" s="223">
        <f>AT40*(1+'Regulatory Model'!AU$21)</f>
        <v>0</v>
      </c>
      <c r="AV40" s="223">
        <f>AU40*(1+'Regulatory Model'!AV$21)</f>
        <v>0</v>
      </c>
      <c r="AW40" s="223">
        <f>AV40*(1+'Regulatory Model'!AW$21)</f>
        <v>0</v>
      </c>
      <c r="AX40" s="223">
        <f>AW40*(1+'Regulatory Model'!AX$21)</f>
        <v>0</v>
      </c>
      <c r="AY40" s="223">
        <f>AX40*(1+'Regulatory Model'!AY$21)</f>
        <v>0</v>
      </c>
      <c r="AZ40" s="223">
        <f>AY40*(1+'Regulatory Model'!AZ$21)</f>
        <v>0</v>
      </c>
      <c r="BA40" s="223">
        <f>AZ40*(1+'Regulatory Model'!BA$21)</f>
        <v>0</v>
      </c>
      <c r="BB40" s="223">
        <f>BA40*(1+'Regulatory Model'!BB$21)</f>
        <v>0</v>
      </c>
      <c r="BC40" s="223">
        <f>BB40*(1+'Regulatory Model'!BC$21)</f>
        <v>0</v>
      </c>
      <c r="BD40" s="223">
        <f>BC40*(1+'Regulatory Model'!BD$21)</f>
        <v>0</v>
      </c>
    </row>
    <row r="41" spans="1:56" outlineLevel="1" x14ac:dyDescent="0.2">
      <c r="A41" s="27"/>
      <c r="B41" s="53" t="s">
        <v>169</v>
      </c>
      <c r="C41" s="10" t="s">
        <v>217</v>
      </c>
      <c r="D41" s="204">
        <f>MAX($D$22:D40)+1</f>
        <v>16</v>
      </c>
      <c r="E41" s="25"/>
      <c r="F41" s="25"/>
      <c r="G41" s="205">
        <f>[3]Data!G138</f>
        <v>1.18603371</v>
      </c>
      <c r="H41" s="205">
        <f>[3]Data!H138</f>
        <v>0</v>
      </c>
      <c r="I41" s="205">
        <f>[3]Data!I138</f>
        <v>0</v>
      </c>
      <c r="J41" s="205">
        <f>[3]Data!J138</f>
        <v>0</v>
      </c>
      <c r="K41" s="205">
        <f>[3]Data!K138</f>
        <v>0</v>
      </c>
      <c r="L41" s="205">
        <f>[3]Data!L138</f>
        <v>0</v>
      </c>
      <c r="M41" s="223">
        <f>L41*(1+'Regulatory Model'!M$21)</f>
        <v>0</v>
      </c>
      <c r="N41" s="223">
        <f>M41*(1+'Regulatory Model'!N$21)</f>
        <v>0</v>
      </c>
      <c r="O41" s="223">
        <f>N41*(1+'Regulatory Model'!O$21)</f>
        <v>0</v>
      </c>
      <c r="P41" s="223">
        <f>O41*(1+'Regulatory Model'!P$21)</f>
        <v>0</v>
      </c>
      <c r="Q41" s="223">
        <f>P41*(1+'Regulatory Model'!Q$21)</f>
        <v>0</v>
      </c>
      <c r="R41" s="223">
        <f>Q41*(1+'Regulatory Model'!R$21)</f>
        <v>0</v>
      </c>
      <c r="S41" s="223">
        <f>R41*(1+'Regulatory Model'!S$21)</f>
        <v>0</v>
      </c>
      <c r="T41" s="223">
        <f>S41*(1+'Regulatory Model'!T$21)</f>
        <v>0</v>
      </c>
      <c r="U41" s="223">
        <f>T41*(1+'Regulatory Model'!U$21)</f>
        <v>0</v>
      </c>
      <c r="V41" s="223">
        <f>U41*(1+'Regulatory Model'!V$21)</f>
        <v>0</v>
      </c>
      <c r="W41" s="223">
        <f>V41*(1+'Regulatory Model'!W$21)</f>
        <v>0</v>
      </c>
      <c r="X41" s="223">
        <f>W41*(1+'Regulatory Model'!X$21)</f>
        <v>0</v>
      </c>
      <c r="Y41" s="223">
        <f>X41*(1+'Regulatory Model'!Y$21)</f>
        <v>0</v>
      </c>
      <c r="Z41" s="223">
        <f>Y41*(1+'Regulatory Model'!Z$21)</f>
        <v>0</v>
      </c>
      <c r="AA41" s="223">
        <f>Z41*(1+'Regulatory Model'!AA$21)</f>
        <v>0</v>
      </c>
      <c r="AB41" s="223">
        <f>AA41*(1+'Regulatory Model'!AB$21)</f>
        <v>0</v>
      </c>
      <c r="AC41" s="223">
        <f>AB41*(1+'Regulatory Model'!AC$21)</f>
        <v>0</v>
      </c>
      <c r="AD41" s="223">
        <f>AC41*(1+'Regulatory Model'!AD$21)</f>
        <v>0</v>
      </c>
      <c r="AE41" s="223">
        <f>AD41*(1+'Regulatory Model'!AE$21)</f>
        <v>0</v>
      </c>
      <c r="AF41" s="223">
        <f>AE41*(1+'Regulatory Model'!AF$21)</f>
        <v>0</v>
      </c>
      <c r="AG41" s="223">
        <f>AF41*(1+'Regulatory Model'!AG$21)</f>
        <v>0</v>
      </c>
      <c r="AH41" s="223">
        <f>AG41*(1+'Regulatory Model'!AH$21)</f>
        <v>0</v>
      </c>
      <c r="AI41" s="223">
        <f>AH41*(1+'Regulatory Model'!AI$21)</f>
        <v>0</v>
      </c>
      <c r="AJ41" s="223">
        <f>AI41*(1+'Regulatory Model'!AJ$21)</f>
        <v>0</v>
      </c>
      <c r="AK41" s="223">
        <f>AJ41*(1+'Regulatory Model'!AK$21)</f>
        <v>0</v>
      </c>
      <c r="AL41" s="223">
        <f>AK41*(1+'Regulatory Model'!AL$21)</f>
        <v>0</v>
      </c>
      <c r="AM41" s="223">
        <f>AL41*(1+'Regulatory Model'!AM$21)</f>
        <v>0</v>
      </c>
      <c r="AN41" s="223">
        <f>AM41*(1+'Regulatory Model'!AN$21)</f>
        <v>0</v>
      </c>
      <c r="AO41" s="223">
        <f>AN41*(1+'Regulatory Model'!AO$21)</f>
        <v>0</v>
      </c>
      <c r="AP41" s="223">
        <f>AO41*(1+'Regulatory Model'!AP$21)</f>
        <v>0</v>
      </c>
      <c r="AQ41" s="223">
        <f>AP41*(1+'Regulatory Model'!AQ$21)</f>
        <v>0</v>
      </c>
      <c r="AR41" s="223">
        <f>AQ41*(1+'Regulatory Model'!AR$21)</f>
        <v>0</v>
      </c>
      <c r="AS41" s="223">
        <f>AR41*(1+'Regulatory Model'!AS$21)</f>
        <v>0</v>
      </c>
      <c r="AT41" s="223">
        <f>AS41*(1+'Regulatory Model'!AT$21)</f>
        <v>0</v>
      </c>
      <c r="AU41" s="223">
        <f>AT41*(1+'Regulatory Model'!AU$21)</f>
        <v>0</v>
      </c>
      <c r="AV41" s="223">
        <f>AU41*(1+'Regulatory Model'!AV$21)</f>
        <v>0</v>
      </c>
      <c r="AW41" s="223">
        <f>AV41*(1+'Regulatory Model'!AW$21)</f>
        <v>0</v>
      </c>
      <c r="AX41" s="223">
        <f>AW41*(1+'Regulatory Model'!AX$21)</f>
        <v>0</v>
      </c>
      <c r="AY41" s="223">
        <f>AX41*(1+'Regulatory Model'!AY$21)</f>
        <v>0</v>
      </c>
      <c r="AZ41" s="223">
        <f>AY41*(1+'Regulatory Model'!AZ$21)</f>
        <v>0</v>
      </c>
      <c r="BA41" s="223">
        <f>AZ41*(1+'Regulatory Model'!BA$21)</f>
        <v>0</v>
      </c>
      <c r="BB41" s="223">
        <f>BA41*(1+'Regulatory Model'!BB$21)</f>
        <v>0</v>
      </c>
      <c r="BC41" s="223">
        <f>BB41*(1+'Regulatory Model'!BC$21)</f>
        <v>0</v>
      </c>
      <c r="BD41" s="223">
        <f>BC41*(1+'Regulatory Model'!BD$21)</f>
        <v>0</v>
      </c>
    </row>
    <row r="42" spans="1:56" outlineLevel="1" x14ac:dyDescent="0.2">
      <c r="A42" s="27"/>
      <c r="B42" s="49" t="s">
        <v>176</v>
      </c>
      <c r="C42" s="29"/>
      <c r="D42" s="20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outlineLevel="1" x14ac:dyDescent="0.2">
      <c r="A43" s="27"/>
      <c r="B43" s="53" t="s">
        <v>167</v>
      </c>
      <c r="C43" s="10" t="s">
        <v>217</v>
      </c>
      <c r="D43" s="204">
        <f>MAX($D$22:D42)+1</f>
        <v>17</v>
      </c>
      <c r="E43" s="25"/>
      <c r="F43" s="25"/>
      <c r="G43" s="205">
        <f>[3]Data!G140</f>
        <v>3.3277334000000005</v>
      </c>
      <c r="H43" s="205">
        <f>[3]Data!H140</f>
        <v>0</v>
      </c>
      <c r="I43" s="205">
        <f>[3]Data!I140</f>
        <v>0</v>
      </c>
      <c r="J43" s="205">
        <f>[3]Data!J140</f>
        <v>0</v>
      </c>
      <c r="K43" s="205">
        <f>[3]Data!K140</f>
        <v>0</v>
      </c>
      <c r="L43" s="205">
        <f>[3]Data!L140</f>
        <v>0</v>
      </c>
      <c r="M43" s="223">
        <f>L43*(1+'Regulatory Model'!M$21)</f>
        <v>0</v>
      </c>
      <c r="N43" s="223">
        <f>M43*(1+'Regulatory Model'!N$21)</f>
        <v>0</v>
      </c>
      <c r="O43" s="223">
        <f>N43*(1+'Regulatory Model'!O$21)</f>
        <v>0</v>
      </c>
      <c r="P43" s="223">
        <f>O43*(1+'Regulatory Model'!P$21)</f>
        <v>0</v>
      </c>
      <c r="Q43" s="223">
        <f>P43*(1+'Regulatory Model'!Q$21)</f>
        <v>0</v>
      </c>
      <c r="R43" s="223">
        <f>Q43*(1+'Regulatory Model'!R$21)</f>
        <v>0</v>
      </c>
      <c r="S43" s="223">
        <f>R43*(1+'Regulatory Model'!S$21)</f>
        <v>0</v>
      </c>
      <c r="T43" s="223">
        <f>S43*(1+'Regulatory Model'!T$21)</f>
        <v>0</v>
      </c>
      <c r="U43" s="223">
        <f>T43*(1+'Regulatory Model'!U$21)</f>
        <v>0</v>
      </c>
      <c r="V43" s="223">
        <f>U43*(1+'Regulatory Model'!V$21)</f>
        <v>0</v>
      </c>
      <c r="W43" s="223">
        <f>V43*(1+'Regulatory Model'!W$21)</f>
        <v>0</v>
      </c>
      <c r="X43" s="223">
        <f>W43*(1+'Regulatory Model'!X$21)</f>
        <v>0</v>
      </c>
      <c r="Y43" s="223">
        <f>X43*(1+'Regulatory Model'!Y$21)</f>
        <v>0</v>
      </c>
      <c r="Z43" s="223">
        <f>Y43*(1+'Regulatory Model'!Z$21)</f>
        <v>0</v>
      </c>
      <c r="AA43" s="223">
        <f>Z43*(1+'Regulatory Model'!AA$21)</f>
        <v>0</v>
      </c>
      <c r="AB43" s="223">
        <f>AA43*(1+'Regulatory Model'!AB$21)</f>
        <v>0</v>
      </c>
      <c r="AC43" s="223">
        <f>AB43*(1+'Regulatory Model'!AC$21)</f>
        <v>0</v>
      </c>
      <c r="AD43" s="223">
        <f>AC43*(1+'Regulatory Model'!AD$21)</f>
        <v>0</v>
      </c>
      <c r="AE43" s="223">
        <f>AD43*(1+'Regulatory Model'!AE$21)</f>
        <v>0</v>
      </c>
      <c r="AF43" s="223">
        <f>AE43*(1+'Regulatory Model'!AF$21)</f>
        <v>0</v>
      </c>
      <c r="AG43" s="223">
        <f>AF43*(1+'Regulatory Model'!AG$21)</f>
        <v>0</v>
      </c>
      <c r="AH43" s="223">
        <f>AG43*(1+'Regulatory Model'!AH$21)</f>
        <v>0</v>
      </c>
      <c r="AI43" s="223">
        <f>AH43*(1+'Regulatory Model'!AI$21)</f>
        <v>0</v>
      </c>
      <c r="AJ43" s="223">
        <f>AI43*(1+'Regulatory Model'!AJ$21)</f>
        <v>0</v>
      </c>
      <c r="AK43" s="223">
        <f>AJ43*(1+'Regulatory Model'!AK$21)</f>
        <v>0</v>
      </c>
      <c r="AL43" s="223">
        <f>AK43*(1+'Regulatory Model'!AL$21)</f>
        <v>0</v>
      </c>
      <c r="AM43" s="223">
        <f>AL43*(1+'Regulatory Model'!AM$21)</f>
        <v>0</v>
      </c>
      <c r="AN43" s="223">
        <f>AM43*(1+'Regulatory Model'!AN$21)</f>
        <v>0</v>
      </c>
      <c r="AO43" s="223">
        <f>AN43*(1+'Regulatory Model'!AO$21)</f>
        <v>0</v>
      </c>
      <c r="AP43" s="223">
        <f>AO43*(1+'Regulatory Model'!AP$21)</f>
        <v>0</v>
      </c>
      <c r="AQ43" s="223">
        <f>AP43*(1+'Regulatory Model'!AQ$21)</f>
        <v>0</v>
      </c>
      <c r="AR43" s="223">
        <f>AQ43*(1+'Regulatory Model'!AR$21)</f>
        <v>0</v>
      </c>
      <c r="AS43" s="223">
        <f>AR43*(1+'Regulatory Model'!AS$21)</f>
        <v>0</v>
      </c>
      <c r="AT43" s="223">
        <f>AS43*(1+'Regulatory Model'!AT$21)</f>
        <v>0</v>
      </c>
      <c r="AU43" s="223">
        <f>AT43*(1+'Regulatory Model'!AU$21)</f>
        <v>0</v>
      </c>
      <c r="AV43" s="223">
        <f>AU43*(1+'Regulatory Model'!AV$21)</f>
        <v>0</v>
      </c>
      <c r="AW43" s="223">
        <f>AV43*(1+'Regulatory Model'!AW$21)</f>
        <v>0</v>
      </c>
      <c r="AX43" s="223">
        <f>AW43*(1+'Regulatory Model'!AX$21)</f>
        <v>0</v>
      </c>
      <c r="AY43" s="223">
        <f>AX43*(1+'Regulatory Model'!AY$21)</f>
        <v>0</v>
      </c>
      <c r="AZ43" s="223">
        <f>AY43*(1+'Regulatory Model'!AZ$21)</f>
        <v>0</v>
      </c>
      <c r="BA43" s="223">
        <f>AZ43*(1+'Regulatory Model'!BA$21)</f>
        <v>0</v>
      </c>
      <c r="BB43" s="223">
        <f>BA43*(1+'Regulatory Model'!BB$21)</f>
        <v>0</v>
      </c>
      <c r="BC43" s="223">
        <f>BB43*(1+'Regulatory Model'!BC$21)</f>
        <v>0</v>
      </c>
      <c r="BD43" s="223">
        <f>BC43*(1+'Regulatory Model'!BD$21)</f>
        <v>0</v>
      </c>
    </row>
    <row r="44" spans="1:56" outlineLevel="1" x14ac:dyDescent="0.2">
      <c r="A44" s="27"/>
      <c r="B44" s="53" t="s">
        <v>168</v>
      </c>
      <c r="C44" s="10" t="s">
        <v>217</v>
      </c>
      <c r="D44" s="204">
        <f>MAX($D$22:D43)+1</f>
        <v>18</v>
      </c>
      <c r="E44" s="25"/>
      <c r="F44" s="25"/>
      <c r="G44" s="205">
        <f>[3]Data!G141</f>
        <v>0</v>
      </c>
      <c r="H44" s="205">
        <f>[3]Data!H141</f>
        <v>0</v>
      </c>
      <c r="I44" s="205">
        <f>[3]Data!I141</f>
        <v>0</v>
      </c>
      <c r="J44" s="205">
        <f>[3]Data!J141</f>
        <v>0</v>
      </c>
      <c r="K44" s="205">
        <f>[3]Data!K141</f>
        <v>0</v>
      </c>
      <c r="L44" s="205">
        <f>[3]Data!L141</f>
        <v>0</v>
      </c>
      <c r="M44" s="223">
        <f>L44*(1+'Regulatory Model'!M$21)</f>
        <v>0</v>
      </c>
      <c r="N44" s="223">
        <f>M44*(1+'Regulatory Model'!N$21)</f>
        <v>0</v>
      </c>
      <c r="O44" s="223">
        <f>N44*(1+'Regulatory Model'!O$21)</f>
        <v>0</v>
      </c>
      <c r="P44" s="223">
        <f>O44*(1+'Regulatory Model'!P$21)</f>
        <v>0</v>
      </c>
      <c r="Q44" s="223">
        <f>P44*(1+'Regulatory Model'!Q$21)</f>
        <v>0</v>
      </c>
      <c r="R44" s="223">
        <f>Q44*(1+'Regulatory Model'!R$21)</f>
        <v>0</v>
      </c>
      <c r="S44" s="223">
        <f>R44*(1+'Regulatory Model'!S$21)</f>
        <v>0</v>
      </c>
      <c r="T44" s="223">
        <f>S44*(1+'Regulatory Model'!T$21)</f>
        <v>0</v>
      </c>
      <c r="U44" s="223">
        <f>T44*(1+'Regulatory Model'!U$21)</f>
        <v>0</v>
      </c>
      <c r="V44" s="223">
        <f>U44*(1+'Regulatory Model'!V$21)</f>
        <v>0</v>
      </c>
      <c r="W44" s="223">
        <f>V44*(1+'Regulatory Model'!W$21)</f>
        <v>0</v>
      </c>
      <c r="X44" s="223">
        <f>W44*(1+'Regulatory Model'!X$21)</f>
        <v>0</v>
      </c>
      <c r="Y44" s="223">
        <f>X44*(1+'Regulatory Model'!Y$21)</f>
        <v>0</v>
      </c>
      <c r="Z44" s="223">
        <f>Y44*(1+'Regulatory Model'!Z$21)</f>
        <v>0</v>
      </c>
      <c r="AA44" s="223">
        <f>Z44*(1+'Regulatory Model'!AA$21)</f>
        <v>0</v>
      </c>
      <c r="AB44" s="223">
        <f>AA44*(1+'Regulatory Model'!AB$21)</f>
        <v>0</v>
      </c>
      <c r="AC44" s="223">
        <f>AB44*(1+'Regulatory Model'!AC$21)</f>
        <v>0</v>
      </c>
      <c r="AD44" s="223">
        <f>AC44*(1+'Regulatory Model'!AD$21)</f>
        <v>0</v>
      </c>
      <c r="AE44" s="223">
        <f>AD44*(1+'Regulatory Model'!AE$21)</f>
        <v>0</v>
      </c>
      <c r="AF44" s="223">
        <f>AE44*(1+'Regulatory Model'!AF$21)</f>
        <v>0</v>
      </c>
      <c r="AG44" s="223">
        <f>AF44*(1+'Regulatory Model'!AG$21)</f>
        <v>0</v>
      </c>
      <c r="AH44" s="223">
        <f>AG44*(1+'Regulatory Model'!AH$21)</f>
        <v>0</v>
      </c>
      <c r="AI44" s="223">
        <f>AH44*(1+'Regulatory Model'!AI$21)</f>
        <v>0</v>
      </c>
      <c r="AJ44" s="223">
        <f>AI44*(1+'Regulatory Model'!AJ$21)</f>
        <v>0</v>
      </c>
      <c r="AK44" s="223">
        <f>AJ44*(1+'Regulatory Model'!AK$21)</f>
        <v>0</v>
      </c>
      <c r="AL44" s="223">
        <f>AK44*(1+'Regulatory Model'!AL$21)</f>
        <v>0</v>
      </c>
      <c r="AM44" s="223">
        <f>AL44*(1+'Regulatory Model'!AM$21)</f>
        <v>0</v>
      </c>
      <c r="AN44" s="223">
        <f>AM44*(1+'Regulatory Model'!AN$21)</f>
        <v>0</v>
      </c>
      <c r="AO44" s="223">
        <f>AN44*(1+'Regulatory Model'!AO$21)</f>
        <v>0</v>
      </c>
      <c r="AP44" s="223">
        <f>AO44*(1+'Regulatory Model'!AP$21)</f>
        <v>0</v>
      </c>
      <c r="AQ44" s="223">
        <f>AP44*(1+'Regulatory Model'!AQ$21)</f>
        <v>0</v>
      </c>
      <c r="AR44" s="223">
        <f>AQ44*(1+'Regulatory Model'!AR$21)</f>
        <v>0</v>
      </c>
      <c r="AS44" s="223">
        <f>AR44*(1+'Regulatory Model'!AS$21)</f>
        <v>0</v>
      </c>
      <c r="AT44" s="223">
        <f>AS44*(1+'Regulatory Model'!AT$21)</f>
        <v>0</v>
      </c>
      <c r="AU44" s="223">
        <f>AT44*(1+'Regulatory Model'!AU$21)</f>
        <v>0</v>
      </c>
      <c r="AV44" s="223">
        <f>AU44*(1+'Regulatory Model'!AV$21)</f>
        <v>0</v>
      </c>
      <c r="AW44" s="223">
        <f>AV44*(1+'Regulatory Model'!AW$21)</f>
        <v>0</v>
      </c>
      <c r="AX44" s="223">
        <f>AW44*(1+'Regulatory Model'!AX$21)</f>
        <v>0</v>
      </c>
      <c r="AY44" s="223">
        <f>AX44*(1+'Regulatory Model'!AY$21)</f>
        <v>0</v>
      </c>
      <c r="AZ44" s="223">
        <f>AY44*(1+'Regulatory Model'!AZ$21)</f>
        <v>0</v>
      </c>
      <c r="BA44" s="223">
        <f>AZ44*(1+'Regulatory Model'!BA$21)</f>
        <v>0</v>
      </c>
      <c r="BB44" s="223">
        <f>BA44*(1+'Regulatory Model'!BB$21)</f>
        <v>0</v>
      </c>
      <c r="BC44" s="223">
        <f>BB44*(1+'Regulatory Model'!BC$21)</f>
        <v>0</v>
      </c>
      <c r="BD44" s="223">
        <f>BC44*(1+'Regulatory Model'!BD$21)</f>
        <v>0</v>
      </c>
    </row>
    <row r="45" spans="1:56" outlineLevel="1" x14ac:dyDescent="0.2">
      <c r="A45" s="27"/>
      <c r="B45" s="53" t="s">
        <v>169</v>
      </c>
      <c r="C45" s="10" t="s">
        <v>217</v>
      </c>
      <c r="D45" s="204">
        <f>MAX($D$22:D44)+1</f>
        <v>19</v>
      </c>
      <c r="E45" s="25"/>
      <c r="F45" s="25"/>
      <c r="G45" s="205">
        <f>[3]Data!G142</f>
        <v>0</v>
      </c>
      <c r="H45" s="205">
        <f>[3]Data!H142</f>
        <v>0</v>
      </c>
      <c r="I45" s="205">
        <f>[3]Data!I142</f>
        <v>0</v>
      </c>
      <c r="J45" s="205">
        <f>[3]Data!J142</f>
        <v>0</v>
      </c>
      <c r="K45" s="205">
        <f>[3]Data!K142</f>
        <v>0</v>
      </c>
      <c r="L45" s="205">
        <f>[3]Data!L142</f>
        <v>0</v>
      </c>
      <c r="M45" s="223">
        <f>L45*(1+'Regulatory Model'!M$21)</f>
        <v>0</v>
      </c>
      <c r="N45" s="223">
        <f>M45*(1+'Regulatory Model'!N$21)</f>
        <v>0</v>
      </c>
      <c r="O45" s="223">
        <f>N45*(1+'Regulatory Model'!O$21)</f>
        <v>0</v>
      </c>
      <c r="P45" s="223">
        <f>O45*(1+'Regulatory Model'!P$21)</f>
        <v>0</v>
      </c>
      <c r="Q45" s="223">
        <f>P45*(1+'Regulatory Model'!Q$21)</f>
        <v>0</v>
      </c>
      <c r="R45" s="223">
        <f>Q45*(1+'Regulatory Model'!R$21)</f>
        <v>0</v>
      </c>
      <c r="S45" s="223">
        <f>R45*(1+'Regulatory Model'!S$21)</f>
        <v>0</v>
      </c>
      <c r="T45" s="223">
        <f>S45*(1+'Regulatory Model'!T$21)</f>
        <v>0</v>
      </c>
      <c r="U45" s="223">
        <f>T45*(1+'Regulatory Model'!U$21)</f>
        <v>0</v>
      </c>
      <c r="V45" s="223">
        <f>U45*(1+'Regulatory Model'!V$21)</f>
        <v>0</v>
      </c>
      <c r="W45" s="223">
        <f>V45*(1+'Regulatory Model'!W$21)</f>
        <v>0</v>
      </c>
      <c r="X45" s="223">
        <f>W45*(1+'Regulatory Model'!X$21)</f>
        <v>0</v>
      </c>
      <c r="Y45" s="223">
        <f>X45*(1+'Regulatory Model'!Y$21)</f>
        <v>0</v>
      </c>
      <c r="Z45" s="223">
        <f>Y45*(1+'Regulatory Model'!Z$21)</f>
        <v>0</v>
      </c>
      <c r="AA45" s="223">
        <f>Z45*(1+'Regulatory Model'!AA$21)</f>
        <v>0</v>
      </c>
      <c r="AB45" s="223">
        <f>AA45*(1+'Regulatory Model'!AB$21)</f>
        <v>0</v>
      </c>
      <c r="AC45" s="223">
        <f>AB45*(1+'Regulatory Model'!AC$21)</f>
        <v>0</v>
      </c>
      <c r="AD45" s="223">
        <f>AC45*(1+'Regulatory Model'!AD$21)</f>
        <v>0</v>
      </c>
      <c r="AE45" s="223">
        <f>AD45*(1+'Regulatory Model'!AE$21)</f>
        <v>0</v>
      </c>
      <c r="AF45" s="223">
        <f>AE45*(1+'Regulatory Model'!AF$21)</f>
        <v>0</v>
      </c>
      <c r="AG45" s="223">
        <f>AF45*(1+'Regulatory Model'!AG$21)</f>
        <v>0</v>
      </c>
      <c r="AH45" s="223">
        <f>AG45*(1+'Regulatory Model'!AH$21)</f>
        <v>0</v>
      </c>
      <c r="AI45" s="223">
        <f>AH45*(1+'Regulatory Model'!AI$21)</f>
        <v>0</v>
      </c>
      <c r="AJ45" s="223">
        <f>AI45*(1+'Regulatory Model'!AJ$21)</f>
        <v>0</v>
      </c>
      <c r="AK45" s="223">
        <f>AJ45*(1+'Regulatory Model'!AK$21)</f>
        <v>0</v>
      </c>
      <c r="AL45" s="223">
        <f>AK45*(1+'Regulatory Model'!AL$21)</f>
        <v>0</v>
      </c>
      <c r="AM45" s="223">
        <f>AL45*(1+'Regulatory Model'!AM$21)</f>
        <v>0</v>
      </c>
      <c r="AN45" s="223">
        <f>AM45*(1+'Regulatory Model'!AN$21)</f>
        <v>0</v>
      </c>
      <c r="AO45" s="223">
        <f>AN45*(1+'Regulatory Model'!AO$21)</f>
        <v>0</v>
      </c>
      <c r="AP45" s="223">
        <f>AO45*(1+'Regulatory Model'!AP$21)</f>
        <v>0</v>
      </c>
      <c r="AQ45" s="223">
        <f>AP45*(1+'Regulatory Model'!AQ$21)</f>
        <v>0</v>
      </c>
      <c r="AR45" s="223">
        <f>AQ45*(1+'Regulatory Model'!AR$21)</f>
        <v>0</v>
      </c>
      <c r="AS45" s="223">
        <f>AR45*(1+'Regulatory Model'!AS$21)</f>
        <v>0</v>
      </c>
      <c r="AT45" s="223">
        <f>AS45*(1+'Regulatory Model'!AT$21)</f>
        <v>0</v>
      </c>
      <c r="AU45" s="223">
        <f>AT45*(1+'Regulatory Model'!AU$21)</f>
        <v>0</v>
      </c>
      <c r="AV45" s="223">
        <f>AU45*(1+'Regulatory Model'!AV$21)</f>
        <v>0</v>
      </c>
      <c r="AW45" s="223">
        <f>AV45*(1+'Regulatory Model'!AW$21)</f>
        <v>0</v>
      </c>
      <c r="AX45" s="223">
        <f>AW45*(1+'Regulatory Model'!AX$21)</f>
        <v>0</v>
      </c>
      <c r="AY45" s="223">
        <f>AX45*(1+'Regulatory Model'!AY$21)</f>
        <v>0</v>
      </c>
      <c r="AZ45" s="223">
        <f>AY45*(1+'Regulatory Model'!AZ$21)</f>
        <v>0</v>
      </c>
      <c r="BA45" s="223">
        <f>AZ45*(1+'Regulatory Model'!BA$21)</f>
        <v>0</v>
      </c>
      <c r="BB45" s="223">
        <f>BA45*(1+'Regulatory Model'!BB$21)</f>
        <v>0</v>
      </c>
      <c r="BC45" s="223">
        <f>BB45*(1+'Regulatory Model'!BC$21)</f>
        <v>0</v>
      </c>
      <c r="BD45" s="223">
        <f>BC45*(1+'Regulatory Model'!BD$21)</f>
        <v>0</v>
      </c>
    </row>
    <row r="46" spans="1:56" outlineLevel="1" x14ac:dyDescent="0.2">
      <c r="A46" s="27"/>
      <c r="B46" s="49" t="s">
        <v>177</v>
      </c>
      <c r="C46" s="29"/>
      <c r="D46" s="20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outlineLevel="1" x14ac:dyDescent="0.2">
      <c r="A47" s="27"/>
      <c r="B47" s="53" t="s">
        <v>178</v>
      </c>
      <c r="C47" s="10" t="s">
        <v>217</v>
      </c>
      <c r="D47" s="204">
        <f>MAX($D$22:D46)+1</f>
        <v>20</v>
      </c>
      <c r="E47" s="25"/>
      <c r="F47" s="25"/>
      <c r="G47" s="205">
        <f>[3]Data!G144</f>
        <v>1.2770508299999999</v>
      </c>
      <c r="H47" s="205">
        <f>[3]Data!H144</f>
        <v>1.3335636000000002</v>
      </c>
      <c r="I47" s="205">
        <f>[3]Data!I144</f>
        <v>2.2054873699999997</v>
      </c>
      <c r="J47" s="205">
        <f>[3]Data!J144</f>
        <v>1.8265735900000002</v>
      </c>
      <c r="K47" s="205">
        <f>[3]Data!K144</f>
        <v>1.7394158</v>
      </c>
      <c r="L47" s="205">
        <f>[3]Data!L144</f>
        <v>1.6616583534839999</v>
      </c>
      <c r="M47" s="223">
        <f>L47*(1+'Regulatory Model'!M$21)</f>
        <v>1.6865832287862597</v>
      </c>
      <c r="N47" s="223">
        <f>M47*(1+'Regulatory Model'!N$21)</f>
        <v>1.7258806180169797</v>
      </c>
      <c r="O47" s="223">
        <f>N47*(1+'Regulatory Model'!O$21)</f>
        <v>1.7681646931583956</v>
      </c>
      <c r="P47" s="223">
        <f>O47*(1+'Regulatory Model'!P$21)</f>
        <v>1.8114847281407762</v>
      </c>
      <c r="Q47" s="223">
        <f>P47*(1+'Regulatory Model'!Q$21)</f>
        <v>1.8558661039802251</v>
      </c>
      <c r="R47" s="223">
        <f>Q47*(1+'Regulatory Model'!R$21)</f>
        <v>1.9013348235277405</v>
      </c>
      <c r="S47" s="223">
        <f>R47*(1+'Regulatory Model'!S$21)</f>
        <v>1.9479175267041702</v>
      </c>
      <c r="T47" s="223">
        <f>S47*(1+'Regulatory Model'!T$21)</f>
        <v>1.9956415061084223</v>
      </c>
      <c r="U47" s="223">
        <f>T47*(1+'Regulatory Model'!U$21)</f>
        <v>2.0445347230080784</v>
      </c>
      <c r="V47" s="223">
        <f>U47*(1+'Regulatory Model'!V$21)</f>
        <v>2.0946258237217763</v>
      </c>
      <c r="W47" s="223">
        <f>V47*(1+'Regulatory Model'!W$21)</f>
        <v>2.1459441564029595</v>
      </c>
      <c r="X47" s="223">
        <f>W47*(1+'Regulatory Model'!X$21)</f>
        <v>2.1985197882348322</v>
      </c>
      <c r="Y47" s="223">
        <f>X47*(1+'Regulatory Model'!Y$21)</f>
        <v>2.2523835230465856</v>
      </c>
      <c r="Z47" s="223">
        <f>Y47*(1+'Regulatory Model'!Z$21)</f>
        <v>2.3075669193612267</v>
      </c>
      <c r="AA47" s="223">
        <f>Z47*(1+'Regulatory Model'!AA$21)</f>
        <v>2.3641023088855766</v>
      </c>
      <c r="AB47" s="223">
        <f>AA47*(1+'Regulatory Model'!AB$21)</f>
        <v>2.422022815453273</v>
      </c>
      <c r="AC47" s="223">
        <f>AB47*(1+'Regulatory Model'!AC$21)</f>
        <v>2.4813623744318782</v>
      </c>
      <c r="AD47" s="223">
        <f>AC47*(1+'Regulatory Model'!AD$21)</f>
        <v>2.542155752605459</v>
      </c>
      <c r="AE47" s="223">
        <f>AD47*(1+'Regulatory Model'!AE$21)</f>
        <v>2.6044385685442926</v>
      </c>
      <c r="AF47" s="223">
        <f>AE47*(1+'Regulatory Model'!AF$21)</f>
        <v>2.6682473134736275</v>
      </c>
      <c r="AG47" s="223">
        <f>AF47*(1+'Regulatory Model'!AG$21)</f>
        <v>2.7336193726537314</v>
      </c>
      <c r="AH47" s="223">
        <f>AG47*(1+'Regulatory Model'!AH$21)</f>
        <v>2.8005930472837477</v>
      </c>
      <c r="AI47" s="223">
        <f>AH47*(1+'Regulatory Model'!AI$21)</f>
        <v>2.8692075769421996</v>
      </c>
      <c r="AJ47" s="223">
        <f>AI47*(1+'Regulatory Model'!AJ$21)</f>
        <v>2.9395031625772834</v>
      </c>
      <c r="AK47" s="223">
        <f>AJ47*(1+'Regulatory Model'!AK$21)</f>
        <v>3.0115209900604269</v>
      </c>
      <c r="AL47" s="223">
        <f>AK47*(1+'Regulatory Model'!AL$21)</f>
        <v>3.0853032543169072</v>
      </c>
      <c r="AM47" s="223">
        <f>AL47*(1+'Regulatory Model'!AM$21)</f>
        <v>3.1608931840476715</v>
      </c>
      <c r="AN47" s="223">
        <f>AM47*(1+'Regulatory Model'!AN$21)</f>
        <v>3.2383350670568394</v>
      </c>
      <c r="AO47" s="223">
        <f>AN47*(1+'Regulatory Model'!AO$21)</f>
        <v>3.3176742761997318</v>
      </c>
      <c r="AP47" s="223">
        <f>AO47*(1+'Regulatory Model'!AP$21)</f>
        <v>3.3989572959666252</v>
      </c>
      <c r="AQ47" s="223">
        <f>AP47*(1+'Regulatory Model'!AQ$21)</f>
        <v>3.4822317497178075</v>
      </c>
      <c r="AR47" s="223">
        <f>AQ47*(1+'Regulatory Model'!AR$21)</f>
        <v>3.5675464275858935</v>
      </c>
      <c r="AS47" s="223">
        <f>AR47*(1+'Regulatory Model'!AS$21)</f>
        <v>3.6549513150617479</v>
      </c>
      <c r="AT47" s="223">
        <f>AS47*(1+'Regulatory Model'!AT$21)</f>
        <v>3.7444976222807607</v>
      </c>
      <c r="AU47" s="223">
        <f>AT47*(1+'Regulatory Model'!AU$21)</f>
        <v>3.8362378140266391</v>
      </c>
      <c r="AV47" s="223">
        <f>AU47*(1+'Regulatory Model'!AV$21)</f>
        <v>3.9302256404702915</v>
      </c>
      <c r="AW47" s="223">
        <f>AV47*(1+'Regulatory Model'!AW$21)</f>
        <v>4.0265161686618134</v>
      </c>
      <c r="AX47" s="223">
        <f>AW47*(1+'Regulatory Model'!AX$21)</f>
        <v>4.1251658147940278</v>
      </c>
      <c r="AY47" s="223">
        <f>AX47*(1+'Regulatory Model'!AY$21)</f>
        <v>4.2262323772564816</v>
      </c>
      <c r="AZ47" s="223">
        <f>AY47*(1+'Regulatory Model'!AZ$21)</f>
        <v>4.3297750704992657</v>
      </c>
      <c r="BA47" s="223">
        <f>AZ47*(1+'Regulatory Model'!BA$21)</f>
        <v>4.4358545597264971</v>
      </c>
      <c r="BB47" s="223">
        <f>BA47*(1+'Regulatory Model'!BB$21)</f>
        <v>4.5445329964397958</v>
      </c>
      <c r="BC47" s="223">
        <f>BB47*(1+'Regulatory Model'!BC$21)</f>
        <v>4.6558740548525703</v>
      </c>
      <c r="BD47" s="223">
        <f>BC47*(1+'Regulatory Model'!BD$21)</f>
        <v>4.7699429691964585</v>
      </c>
    </row>
    <row r="48" spans="1:56" outlineLevel="1" x14ac:dyDescent="0.2">
      <c r="A48" s="27"/>
      <c r="B48" s="53" t="s">
        <v>168</v>
      </c>
      <c r="C48" s="10" t="s">
        <v>217</v>
      </c>
      <c r="D48" s="204">
        <f>MAX($D$22:D47)+1</f>
        <v>21</v>
      </c>
      <c r="E48" s="25"/>
      <c r="F48" s="25"/>
      <c r="G48" s="205">
        <f>[3]Data!G145</f>
        <v>0.38295123999999997</v>
      </c>
      <c r="H48" s="205">
        <f>[3]Data!H145</f>
        <v>0.21706029999999998</v>
      </c>
      <c r="I48" s="205">
        <f>[3]Data!I145</f>
        <v>0.99895504000000002</v>
      </c>
      <c r="J48" s="205">
        <f>[3]Data!J145</f>
        <v>0.63092963000000002</v>
      </c>
      <c r="K48" s="205">
        <f>[3]Data!K145</f>
        <v>0.26450000000000001</v>
      </c>
      <c r="L48" s="205">
        <f>[3]Data!L145</f>
        <v>0.52696065998399999</v>
      </c>
      <c r="M48" s="223">
        <f>L48*(1+'Regulatory Model'!M$21)</f>
        <v>0.53486506988375992</v>
      </c>
      <c r="N48" s="223">
        <f>M48*(1+'Regulatory Model'!N$21)</f>
        <v>0.54732742601205153</v>
      </c>
      <c r="O48" s="223">
        <f>N48*(1+'Regulatory Model'!O$21)</f>
        <v>0.56073694794934681</v>
      </c>
      <c r="P48" s="223">
        <f>O48*(1+'Regulatory Model'!P$21)</f>
        <v>0.57447500317410582</v>
      </c>
      <c r="Q48" s="223">
        <f>P48*(1+'Regulatory Model'!Q$21)</f>
        <v>0.58854964075187144</v>
      </c>
      <c r="R48" s="223">
        <f>Q48*(1+'Regulatory Model'!R$21)</f>
        <v>0.60296910695029227</v>
      </c>
      <c r="S48" s="223">
        <f>R48*(1+'Regulatory Model'!S$21)</f>
        <v>0.61774185007057436</v>
      </c>
      <c r="T48" s="223">
        <f>S48*(1+'Regulatory Model'!T$21)</f>
        <v>0.63287652539730344</v>
      </c>
      <c r="U48" s="223">
        <f>T48*(1+'Regulatory Model'!U$21)</f>
        <v>0.6483820002695373</v>
      </c>
      <c r="V48" s="223">
        <f>U48*(1+'Regulatory Model'!V$21)</f>
        <v>0.66426735927614089</v>
      </c>
      <c r="W48" s="223">
        <f>V48*(1+'Regulatory Model'!W$21)</f>
        <v>0.68054190957840632</v>
      </c>
      <c r="X48" s="223">
        <f>W48*(1+'Regulatory Model'!X$21)</f>
        <v>0.69721518636307722</v>
      </c>
      <c r="Y48" s="223">
        <f>X48*(1+'Regulatory Model'!Y$21)</f>
        <v>0.71429695842897256</v>
      </c>
      <c r="Z48" s="223">
        <f>Y48*(1+'Regulatory Model'!Z$21)</f>
        <v>0.73179723391048235</v>
      </c>
      <c r="AA48" s="223">
        <f>Z48*(1+'Regulatory Model'!AA$21)</f>
        <v>0.74972626614128912</v>
      </c>
      <c r="AB48" s="223">
        <f>AA48*(1+'Regulatory Model'!AB$21)</f>
        <v>0.76809455966175066</v>
      </c>
      <c r="AC48" s="223">
        <f>AB48*(1+'Regulatory Model'!AC$21)</f>
        <v>0.78691287637346352</v>
      </c>
      <c r="AD48" s="223">
        <f>AC48*(1+'Regulatory Model'!AD$21)</f>
        <v>0.80619224184461336</v>
      </c>
      <c r="AE48" s="223">
        <f>AD48*(1+'Regulatory Model'!AE$21)</f>
        <v>0.82594395176980639</v>
      </c>
      <c r="AF48" s="223">
        <f>AE48*(1+'Regulatory Model'!AF$21)</f>
        <v>0.84617957858816661</v>
      </c>
      <c r="AG48" s="223">
        <f>AF48*(1+'Regulatory Model'!AG$21)</f>
        <v>0.86691097826357666</v>
      </c>
      <c r="AH48" s="223">
        <f>AG48*(1+'Regulatory Model'!AH$21)</f>
        <v>0.88815029723103422</v>
      </c>
      <c r="AI48" s="223">
        <f>AH48*(1+'Regulatory Model'!AI$21)</f>
        <v>0.90990997951319452</v>
      </c>
      <c r="AJ48" s="223">
        <f>AI48*(1+'Regulatory Model'!AJ$21)</f>
        <v>0.93220277401126772</v>
      </c>
      <c r="AK48" s="223">
        <f>AJ48*(1+'Regulatory Model'!AK$21)</f>
        <v>0.95504174197454372</v>
      </c>
      <c r="AL48" s="223">
        <f>AK48*(1+'Regulatory Model'!AL$21)</f>
        <v>0.97844026465292</v>
      </c>
      <c r="AM48" s="223">
        <f>AL48*(1+'Regulatory Model'!AM$21)</f>
        <v>1.0024120511369166</v>
      </c>
      <c r="AN48" s="223">
        <f>AM48*(1+'Regulatory Model'!AN$21)</f>
        <v>1.0269711463897711</v>
      </c>
      <c r="AO48" s="223">
        <f>AN48*(1+'Regulatory Model'!AO$21)</f>
        <v>1.0521319394763204</v>
      </c>
      <c r="AP48" s="223">
        <f>AO48*(1+'Regulatory Model'!AP$21)</f>
        <v>1.0779091719934903</v>
      </c>
      <c r="AQ48" s="223">
        <f>AP48*(1+'Regulatory Model'!AQ$21)</f>
        <v>1.1043179467073307</v>
      </c>
      <c r="AR48" s="223">
        <f>AQ48*(1+'Regulatory Model'!AR$21)</f>
        <v>1.1313737364016603</v>
      </c>
      <c r="AS48" s="223">
        <f>AR48*(1+'Regulatory Model'!AS$21)</f>
        <v>1.1590923929435009</v>
      </c>
      <c r="AT48" s="223">
        <f>AS48*(1+'Regulatory Model'!AT$21)</f>
        <v>1.1874901565706166</v>
      </c>
      <c r="AU48" s="223">
        <f>AT48*(1+'Regulatory Model'!AU$21)</f>
        <v>1.2165836654065967</v>
      </c>
      <c r="AV48" s="223">
        <f>AU48*(1+'Regulatory Model'!AV$21)</f>
        <v>1.2463899652090582</v>
      </c>
      <c r="AW48" s="223">
        <f>AV48*(1+'Regulatory Model'!AW$21)</f>
        <v>1.2769265193566801</v>
      </c>
      <c r="AX48" s="223">
        <f>AW48*(1+'Regulatory Model'!AX$21)</f>
        <v>1.3082112190809188</v>
      </c>
      <c r="AY48" s="223">
        <f>AX48*(1+'Regulatory Model'!AY$21)</f>
        <v>1.3402623939484013</v>
      </c>
      <c r="AZ48" s="223">
        <f>AY48*(1+'Regulatory Model'!AZ$21)</f>
        <v>1.373098822600137</v>
      </c>
      <c r="BA48" s="223">
        <f>AZ48*(1+'Regulatory Model'!BA$21)</f>
        <v>1.4067397437538403</v>
      </c>
      <c r="BB48" s="223">
        <f>BA48*(1+'Regulatory Model'!BB$21)</f>
        <v>1.4412048674758093</v>
      </c>
      <c r="BC48" s="223">
        <f>BB48*(1+'Regulatory Model'!BC$21)</f>
        <v>1.4765143867289665</v>
      </c>
      <c r="BD48" s="223">
        <f>BC48*(1+'Regulatory Model'!BD$21)</f>
        <v>1.5126889892038262</v>
      </c>
    </row>
    <row r="49" spans="1:56" outlineLevel="1" x14ac:dyDescent="0.2">
      <c r="A49" s="27"/>
      <c r="B49" s="53" t="s">
        <v>179</v>
      </c>
      <c r="C49" s="10" t="s">
        <v>217</v>
      </c>
      <c r="D49" s="204">
        <f>MAX($D$22:D48)+1</f>
        <v>22</v>
      </c>
      <c r="E49" s="25"/>
      <c r="F49" s="25"/>
      <c r="G49" s="205">
        <f>[3]Data!G146</f>
        <v>1.8882324400000001</v>
      </c>
      <c r="H49" s="205">
        <f>[3]Data!H146</f>
        <v>3.2646477799999998</v>
      </c>
      <c r="I49" s="205">
        <f>[3]Data!I146</f>
        <v>3.6012063899999993</v>
      </c>
      <c r="J49" s="205">
        <f>[3]Data!J146</f>
        <v>3.4681137000000009</v>
      </c>
      <c r="K49" s="205">
        <f>[3]Data!K146</f>
        <v>3.8329243599999998</v>
      </c>
      <c r="L49" s="205">
        <f>[3]Data!L146</f>
        <v>4.9995297030960018</v>
      </c>
      <c r="M49" s="223">
        <f>L49*(1+'Regulatory Model'!M$21)</f>
        <v>5.0745226486424411</v>
      </c>
      <c r="N49" s="223">
        <f>M49*(1+'Regulatory Model'!N$21)</f>
        <v>5.1927590263558105</v>
      </c>
      <c r="O49" s="223">
        <f>N49*(1+'Regulatory Model'!O$21)</f>
        <v>5.319981622501528</v>
      </c>
      <c r="P49" s="223">
        <f>O49*(1+'Regulatory Model'!P$21)</f>
        <v>5.4503211722528153</v>
      </c>
      <c r="Q49" s="223">
        <f>P49*(1+'Regulatory Model'!Q$21)</f>
        <v>5.5838540409730095</v>
      </c>
      <c r="R49" s="223">
        <f>Q49*(1+'Regulatory Model'!R$21)</f>
        <v>5.7206584649768484</v>
      </c>
      <c r="S49" s="223">
        <f>R49*(1+'Regulatory Model'!S$21)</f>
        <v>5.8608145973687806</v>
      </c>
      <c r="T49" s="223">
        <f>S49*(1+'Regulatory Model'!T$21)</f>
        <v>6.0044045550043155</v>
      </c>
      <c r="U49" s="223">
        <f>T49*(1+'Regulatory Model'!U$21)</f>
        <v>6.151512466601921</v>
      </c>
      <c r="V49" s="223">
        <f>U49*(1+'Regulatory Model'!V$21)</f>
        <v>6.3022245220336677</v>
      </c>
      <c r="W49" s="223">
        <f>V49*(1+'Regulatory Model'!W$21)</f>
        <v>6.4566290228234919</v>
      </c>
      <c r="X49" s="223">
        <f>W49*(1+'Regulatory Model'!X$21)</f>
        <v>6.6148164338826669</v>
      </c>
      <c r="Y49" s="223">
        <f>X49*(1+'Regulatory Model'!Y$21)</f>
        <v>6.7768794365127922</v>
      </c>
      <c r="Z49" s="223">
        <f>Y49*(1+'Regulatory Model'!Z$21)</f>
        <v>6.9429129827073552</v>
      </c>
      <c r="AA49" s="223">
        <f>Z49*(1+'Regulatory Model'!AA$21)</f>
        <v>7.1130143507836854</v>
      </c>
      <c r="AB49" s="223">
        <f>AA49*(1+'Regulatory Model'!AB$21)</f>
        <v>7.2872832023778855</v>
      </c>
      <c r="AC49" s="223">
        <f>AB49*(1+'Regulatory Model'!AC$21)</f>
        <v>7.4658216408361433</v>
      </c>
      <c r="AD49" s="223">
        <f>AC49*(1+'Regulatory Model'!AD$21)</f>
        <v>7.6487342710366288</v>
      </c>
      <c r="AE49" s="223">
        <f>AD49*(1+'Regulatory Model'!AE$21)</f>
        <v>7.8361282606770262</v>
      </c>
      <c r="AF49" s="223">
        <f>AE49*(1+'Regulatory Model'!AF$21)</f>
        <v>8.0281134030636139</v>
      </c>
      <c r="AG49" s="223">
        <f>AF49*(1+'Regulatory Model'!AG$21)</f>
        <v>8.2248021814386725</v>
      </c>
      <c r="AH49" s="223">
        <f>AG49*(1+'Regulatory Model'!AH$21)</f>
        <v>8.42630983488392</v>
      </c>
      <c r="AI49" s="223">
        <f>AH49*(1+'Regulatory Model'!AI$21)</f>
        <v>8.6327544258385753</v>
      </c>
      <c r="AJ49" s="223">
        <f>AI49*(1+'Regulatory Model'!AJ$21)</f>
        <v>8.8442569092716194</v>
      </c>
      <c r="AK49" s="223">
        <f>AJ49*(1+'Regulatory Model'!AK$21)</f>
        <v>9.060941203548774</v>
      </c>
      <c r="AL49" s="223">
        <f>AK49*(1+'Regulatory Model'!AL$21)</f>
        <v>9.2829342630357186</v>
      </c>
      <c r="AM49" s="223">
        <f>AL49*(1+'Regulatory Model'!AM$21)</f>
        <v>9.5103661524800938</v>
      </c>
      <c r="AN49" s="223">
        <f>AM49*(1+'Regulatory Model'!AN$21)</f>
        <v>9.7433701232158558</v>
      </c>
      <c r="AO49" s="223">
        <f>AN49*(1+'Regulatory Model'!AO$21)</f>
        <v>9.9820826912346448</v>
      </c>
      <c r="AP49" s="223">
        <f>AO49*(1+'Regulatory Model'!AP$21)</f>
        <v>10.226643717169893</v>
      </c>
      <c r="AQ49" s="223">
        <f>AP49*(1+'Regulatory Model'!AQ$21)</f>
        <v>10.477196488240555</v>
      </c>
      <c r="AR49" s="223">
        <f>AQ49*(1+'Regulatory Model'!AR$21)</f>
        <v>10.733887802202448</v>
      </c>
      <c r="AS49" s="223">
        <f>AR49*(1+'Regulatory Model'!AS$21)</f>
        <v>10.996868053356406</v>
      </c>
      <c r="AT49" s="223">
        <f>AS49*(1+'Regulatory Model'!AT$21)</f>
        <v>11.266291320663639</v>
      </c>
      <c r="AU49" s="223">
        <f>AT49*(1+'Regulatory Model'!AU$21)</f>
        <v>11.542315458019898</v>
      </c>
      <c r="AV49" s="223">
        <f>AU49*(1+'Regulatory Model'!AV$21)</f>
        <v>11.825102186741384</v>
      </c>
      <c r="AW49" s="223">
        <f>AV49*(1+'Regulatory Model'!AW$21)</f>
        <v>12.114817190316549</v>
      </c>
      <c r="AX49" s="223">
        <f>AW49*(1+'Regulatory Model'!AX$21)</f>
        <v>12.411630211479304</v>
      </c>
      <c r="AY49" s="223">
        <f>AX49*(1+'Regulatory Model'!AY$21)</f>
        <v>12.715715151660547</v>
      </c>
      <c r="AZ49" s="223">
        <f>AY49*(1+'Regulatory Model'!AZ$21)</f>
        <v>13.027250172876229</v>
      </c>
      <c r="BA49" s="223">
        <f>AZ49*(1+'Regulatory Model'!BA$21)</f>
        <v>13.346417802111697</v>
      </c>
      <c r="BB49" s="223">
        <f>BA49*(1+'Regulatory Model'!BB$21)</f>
        <v>13.673405038263432</v>
      </c>
      <c r="BC49" s="223">
        <f>BB49*(1+'Regulatory Model'!BC$21)</f>
        <v>14.008403461700885</v>
      </c>
      <c r="BD49" s="223">
        <f>BC49*(1+'Regulatory Model'!BD$21)</f>
        <v>14.351609346512555</v>
      </c>
    </row>
    <row r="50" spans="1:56" outlineLevel="1" x14ac:dyDescent="0.2">
      <c r="A50" s="27"/>
      <c r="B50" s="53" t="s">
        <v>180</v>
      </c>
      <c r="C50" s="10" t="s">
        <v>217</v>
      </c>
      <c r="D50" s="204">
        <f>MAX($D$22:D49)+1</f>
        <v>23</v>
      </c>
      <c r="E50" s="25"/>
      <c r="F50" s="25"/>
      <c r="G50" s="205">
        <f>[3]Data!G147</f>
        <v>0</v>
      </c>
      <c r="H50" s="205">
        <f>[3]Data!H147</f>
        <v>0</v>
      </c>
      <c r="I50" s="205">
        <f>[3]Data!I147</f>
        <v>0</v>
      </c>
      <c r="J50" s="205">
        <f>[3]Data!J147</f>
        <v>0</v>
      </c>
      <c r="K50" s="205">
        <f>[3]Data!K147</f>
        <v>0</v>
      </c>
      <c r="L50" s="205">
        <f>[3]Data!L147</f>
        <v>0</v>
      </c>
      <c r="M50" s="223">
        <f>L50*(1+'Regulatory Model'!M$21)</f>
        <v>0</v>
      </c>
      <c r="N50" s="223">
        <f>M50*(1+'Regulatory Model'!N$21)</f>
        <v>0</v>
      </c>
      <c r="O50" s="223">
        <f>N50*(1+'Regulatory Model'!O$21)</f>
        <v>0</v>
      </c>
      <c r="P50" s="223">
        <f>O50*(1+'Regulatory Model'!P$21)</f>
        <v>0</v>
      </c>
      <c r="Q50" s="223">
        <f>P50*(1+'Regulatory Model'!Q$21)</f>
        <v>0</v>
      </c>
      <c r="R50" s="223">
        <f>Q50*(1+'Regulatory Model'!R$21)</f>
        <v>0</v>
      </c>
      <c r="S50" s="223">
        <f>R50*(1+'Regulatory Model'!S$21)</f>
        <v>0</v>
      </c>
      <c r="T50" s="223">
        <f>S50*(1+'Regulatory Model'!T$21)</f>
        <v>0</v>
      </c>
      <c r="U50" s="223">
        <f>T50*(1+'Regulatory Model'!U$21)</f>
        <v>0</v>
      </c>
      <c r="V50" s="223">
        <f>U50*(1+'Regulatory Model'!V$21)</f>
        <v>0</v>
      </c>
      <c r="W50" s="223">
        <f>V50*(1+'Regulatory Model'!W$21)</f>
        <v>0</v>
      </c>
      <c r="X50" s="223">
        <f>W50*(1+'Regulatory Model'!X$21)</f>
        <v>0</v>
      </c>
      <c r="Y50" s="223">
        <f>X50*(1+'Regulatory Model'!Y$21)</f>
        <v>0</v>
      </c>
      <c r="Z50" s="223">
        <f>Y50*(1+'Regulatory Model'!Z$21)</f>
        <v>0</v>
      </c>
      <c r="AA50" s="223">
        <f>Z50*(1+'Regulatory Model'!AA$21)</f>
        <v>0</v>
      </c>
      <c r="AB50" s="223">
        <f>AA50*(1+'Regulatory Model'!AB$21)</f>
        <v>0</v>
      </c>
      <c r="AC50" s="223">
        <f>AB50*(1+'Regulatory Model'!AC$21)</f>
        <v>0</v>
      </c>
      <c r="AD50" s="223">
        <f>AC50*(1+'Regulatory Model'!AD$21)</f>
        <v>0</v>
      </c>
      <c r="AE50" s="223">
        <f>AD50*(1+'Regulatory Model'!AE$21)</f>
        <v>0</v>
      </c>
      <c r="AF50" s="223">
        <f>AE50*(1+'Regulatory Model'!AF$21)</f>
        <v>0</v>
      </c>
      <c r="AG50" s="223">
        <f>AF50*(1+'Regulatory Model'!AG$21)</f>
        <v>0</v>
      </c>
      <c r="AH50" s="223">
        <f>AG50*(1+'Regulatory Model'!AH$21)</f>
        <v>0</v>
      </c>
      <c r="AI50" s="223">
        <f>AH50*(1+'Regulatory Model'!AI$21)</f>
        <v>0</v>
      </c>
      <c r="AJ50" s="223">
        <f>AI50*(1+'Regulatory Model'!AJ$21)</f>
        <v>0</v>
      </c>
      <c r="AK50" s="223">
        <f>AJ50*(1+'Regulatory Model'!AK$21)</f>
        <v>0</v>
      </c>
      <c r="AL50" s="223">
        <f>AK50*(1+'Regulatory Model'!AL$21)</f>
        <v>0</v>
      </c>
      <c r="AM50" s="223">
        <f>AL50*(1+'Regulatory Model'!AM$21)</f>
        <v>0</v>
      </c>
      <c r="AN50" s="223">
        <f>AM50*(1+'Regulatory Model'!AN$21)</f>
        <v>0</v>
      </c>
      <c r="AO50" s="223">
        <f>AN50*(1+'Regulatory Model'!AO$21)</f>
        <v>0</v>
      </c>
      <c r="AP50" s="223">
        <f>AO50*(1+'Regulatory Model'!AP$21)</f>
        <v>0</v>
      </c>
      <c r="AQ50" s="223">
        <f>AP50*(1+'Regulatory Model'!AQ$21)</f>
        <v>0</v>
      </c>
      <c r="AR50" s="223">
        <f>AQ50*(1+'Regulatory Model'!AR$21)</f>
        <v>0</v>
      </c>
      <c r="AS50" s="223">
        <f>AR50*(1+'Regulatory Model'!AS$21)</f>
        <v>0</v>
      </c>
      <c r="AT50" s="223">
        <f>AS50*(1+'Regulatory Model'!AT$21)</f>
        <v>0</v>
      </c>
      <c r="AU50" s="223">
        <f>AT50*(1+'Regulatory Model'!AU$21)</f>
        <v>0</v>
      </c>
      <c r="AV50" s="223">
        <f>AU50*(1+'Regulatory Model'!AV$21)</f>
        <v>0</v>
      </c>
      <c r="AW50" s="223">
        <f>AV50*(1+'Regulatory Model'!AW$21)</f>
        <v>0</v>
      </c>
      <c r="AX50" s="223">
        <f>AW50*(1+'Regulatory Model'!AX$21)</f>
        <v>0</v>
      </c>
      <c r="AY50" s="223">
        <f>AX50*(1+'Regulatory Model'!AY$21)</f>
        <v>0</v>
      </c>
      <c r="AZ50" s="223">
        <f>AY50*(1+'Regulatory Model'!AZ$21)</f>
        <v>0</v>
      </c>
      <c r="BA50" s="223">
        <f>AZ50*(1+'Regulatory Model'!BA$21)</f>
        <v>0</v>
      </c>
      <c r="BB50" s="223">
        <f>BA50*(1+'Regulatory Model'!BB$21)</f>
        <v>0</v>
      </c>
      <c r="BC50" s="223">
        <f>BB50*(1+'Regulatory Model'!BC$21)</f>
        <v>0</v>
      </c>
      <c r="BD50" s="223">
        <f>BC50*(1+'Regulatory Model'!BD$21)</f>
        <v>0</v>
      </c>
    </row>
    <row r="51" spans="1:56" outlineLevel="1" x14ac:dyDescent="0.2">
      <c r="A51" s="27"/>
      <c r="B51" s="53" t="s">
        <v>174</v>
      </c>
      <c r="C51" s="10" t="s">
        <v>217</v>
      </c>
      <c r="D51" s="204">
        <f>MAX($D$22:D50)+1</f>
        <v>24</v>
      </c>
      <c r="E51" s="25"/>
      <c r="F51" s="25"/>
      <c r="G51" s="205">
        <f>[3]Data!G148</f>
        <v>4.1710000000000002E-3</v>
      </c>
      <c r="H51" s="205">
        <f>[3]Data!H148</f>
        <v>7.9625539999999995E-2</v>
      </c>
      <c r="I51" s="205">
        <f>[3]Data!I148</f>
        <v>9.9099999999999991E-4</v>
      </c>
      <c r="J51" s="205">
        <f>[3]Data!J148</f>
        <v>4.6275E-4</v>
      </c>
      <c r="K51" s="205">
        <f>[3]Data!K148</f>
        <v>9.1499999999999998E-2</v>
      </c>
      <c r="L51" s="205">
        <f>[3]Data!L148</f>
        <v>8.19195006E-2</v>
      </c>
      <c r="M51" s="223">
        <f>L51*(1+'Regulatory Model'!M$21)</f>
        <v>8.3148293108999988E-2</v>
      </c>
      <c r="N51" s="223">
        <f>M51*(1+'Regulatory Model'!N$21)</f>
        <v>8.5085648338439693E-2</v>
      </c>
      <c r="O51" s="223">
        <f>N51*(1+'Regulatory Model'!O$21)</f>
        <v>8.7170246722731465E-2</v>
      </c>
      <c r="P51" s="223">
        <f>O51*(1+'Regulatory Model'!P$21)</f>
        <v>8.9305917767438389E-2</v>
      </c>
      <c r="Q51" s="223">
        <f>P51*(1+'Regulatory Model'!Q$21)</f>
        <v>9.149391275274063E-2</v>
      </c>
      <c r="R51" s="223">
        <f>Q51*(1+'Regulatory Model'!R$21)</f>
        <v>9.3735513615182772E-2</v>
      </c>
      <c r="S51" s="223">
        <f>R51*(1+'Regulatory Model'!S$21)</f>
        <v>9.6032033698754751E-2</v>
      </c>
      <c r="T51" s="223">
        <f>S51*(1+'Regulatory Model'!T$21)</f>
        <v>9.8384818524374237E-2</v>
      </c>
      <c r="U51" s="223">
        <f>T51*(1+'Regulatory Model'!U$21)</f>
        <v>0.10079524657822141</v>
      </c>
      <c r="V51" s="223">
        <f>U51*(1+'Regulatory Model'!V$21)</f>
        <v>0.10326473011938783</v>
      </c>
      <c r="W51" s="223">
        <f>V51*(1+'Regulatory Model'!W$21)</f>
        <v>0.10579471600731283</v>
      </c>
      <c r="X51" s="223">
        <f>W51*(1+'Regulatory Model'!X$21)</f>
        <v>0.10838668654949199</v>
      </c>
      <c r="Y51" s="223">
        <f>X51*(1+'Regulatory Model'!Y$21)</f>
        <v>0.11104216036995454</v>
      </c>
      <c r="Z51" s="223">
        <f>Y51*(1+'Regulatory Model'!Z$21)</f>
        <v>0.11376269329901842</v>
      </c>
      <c r="AA51" s="223">
        <f>Z51*(1+'Regulatory Model'!AA$21)</f>
        <v>0.11654987928484437</v>
      </c>
      <c r="AB51" s="223">
        <f>AA51*(1+'Regulatory Model'!AB$21)</f>
        <v>0.11940535132732305</v>
      </c>
      <c r="AC51" s="223">
        <f>AB51*(1+'Regulatory Model'!AC$21)</f>
        <v>0.12233078243484247</v>
      </c>
      <c r="AD51" s="223">
        <f>AC51*(1+'Regulatory Model'!AD$21)</f>
        <v>0.12532788660449609</v>
      </c>
      <c r="AE51" s="223">
        <f>AD51*(1+'Regulatory Model'!AE$21)</f>
        <v>0.12839841982630623</v>
      </c>
      <c r="AF51" s="223">
        <f>AE51*(1+'Regulatory Model'!AF$21)</f>
        <v>0.13154418111205074</v>
      </c>
      <c r="AG51" s="223">
        <f>AF51*(1+'Regulatory Model'!AG$21)</f>
        <v>0.13476701354929599</v>
      </c>
      <c r="AH51" s="223">
        <f>AG51*(1+'Regulatory Model'!AH$21)</f>
        <v>0.13806880538125374</v>
      </c>
      <c r="AI51" s="223">
        <f>AH51*(1+'Regulatory Model'!AI$21)</f>
        <v>0.14145149111309446</v>
      </c>
      <c r="AJ51" s="223">
        <f>AI51*(1+'Regulatory Model'!AJ$21)</f>
        <v>0.14491705264536528</v>
      </c>
      <c r="AK51" s="223">
        <f>AJ51*(1+'Regulatory Model'!AK$21)</f>
        <v>0.14846752043517672</v>
      </c>
      <c r="AL51" s="223">
        <f>AK51*(1+'Regulatory Model'!AL$21)</f>
        <v>0.15210497468583856</v>
      </c>
      <c r="AM51" s="223">
        <f>AL51*(1+'Regulatory Model'!AM$21)</f>
        <v>0.1558315465656416</v>
      </c>
      <c r="AN51" s="223">
        <f>AM51*(1+'Regulatory Model'!AN$21)</f>
        <v>0.15964941945649982</v>
      </c>
      <c r="AO51" s="223">
        <f>AN51*(1+'Regulatory Model'!AO$21)</f>
        <v>0.16356083023318407</v>
      </c>
      <c r="AP51" s="223">
        <f>AO51*(1+'Regulatory Model'!AP$21)</f>
        <v>0.16756807057389708</v>
      </c>
      <c r="AQ51" s="223">
        <f>AP51*(1+'Regulatory Model'!AQ$21)</f>
        <v>0.17167348830295756</v>
      </c>
      <c r="AR51" s="223">
        <f>AQ51*(1+'Regulatory Model'!AR$21)</f>
        <v>0.17587948876638002</v>
      </c>
      <c r="AS51" s="223">
        <f>AR51*(1+'Regulatory Model'!AS$21)</f>
        <v>0.18018853624115633</v>
      </c>
      <c r="AT51" s="223">
        <f>AS51*(1+'Regulatory Model'!AT$21)</f>
        <v>0.18460315537906466</v>
      </c>
      <c r="AU51" s="223">
        <f>AT51*(1+'Regulatory Model'!AU$21)</f>
        <v>0.18912593268585173</v>
      </c>
      <c r="AV51" s="223">
        <f>AU51*(1+'Regulatory Model'!AV$21)</f>
        <v>0.19375951803665509</v>
      </c>
      <c r="AW51" s="223">
        <f>AV51*(1+'Regulatory Model'!AW$21)</f>
        <v>0.19850662622855314</v>
      </c>
      <c r="AX51" s="223">
        <f>AW51*(1+'Regulatory Model'!AX$21)</f>
        <v>0.20337003857115268</v>
      </c>
      <c r="AY51" s="223">
        <f>AX51*(1+'Regulatory Model'!AY$21)</f>
        <v>0.20835260451614593</v>
      </c>
      <c r="AZ51" s="223">
        <f>AY51*(1+'Regulatory Model'!AZ$21)</f>
        <v>0.2134572433267915</v>
      </c>
      <c r="BA51" s="223">
        <f>AZ51*(1+'Regulatory Model'!BA$21)</f>
        <v>0.21868694578829789</v>
      </c>
      <c r="BB51" s="223">
        <f>BA51*(1+'Regulatory Model'!BB$21)</f>
        <v>0.22404477596011119</v>
      </c>
      <c r="BC51" s="223">
        <f>BB51*(1+'Regulatory Model'!BC$21)</f>
        <v>0.2295338729711339</v>
      </c>
      <c r="BD51" s="223">
        <f>BC51*(1+'Regulatory Model'!BD$21)</f>
        <v>0.23515745285892667</v>
      </c>
    </row>
    <row r="52" spans="1:56" outlineLevel="1" x14ac:dyDescent="0.2">
      <c r="A52" s="27"/>
      <c r="B52" s="49" t="s">
        <v>181</v>
      </c>
      <c r="C52" s="29"/>
      <c r="D52" s="20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</row>
    <row r="53" spans="1:56" outlineLevel="1" x14ac:dyDescent="0.2">
      <c r="A53" s="27"/>
      <c r="B53" s="53" t="s">
        <v>167</v>
      </c>
      <c r="C53" s="10" t="s">
        <v>217</v>
      </c>
      <c r="D53" s="204">
        <f>MAX($D$22:D52)+1</f>
        <v>25</v>
      </c>
      <c r="E53" s="25"/>
      <c r="F53" s="25"/>
      <c r="G53" s="205">
        <f>[3]Data!G150</f>
        <v>0</v>
      </c>
      <c r="H53" s="205">
        <f>[3]Data!H150</f>
        <v>0</v>
      </c>
      <c r="I53" s="205">
        <f>[3]Data!I150</f>
        <v>0</v>
      </c>
      <c r="J53" s="205">
        <f>[3]Data!J150</f>
        <v>0</v>
      </c>
      <c r="K53" s="205">
        <f>[3]Data!K150</f>
        <v>0</v>
      </c>
      <c r="L53" s="205">
        <f>[3]Data!L150</f>
        <v>0</v>
      </c>
      <c r="M53" s="223">
        <f>L53*(1+'Regulatory Model'!M$21)</f>
        <v>0</v>
      </c>
      <c r="N53" s="223">
        <f>M53*(1+'Regulatory Model'!N$21)</f>
        <v>0</v>
      </c>
      <c r="O53" s="223">
        <f>N53*(1+'Regulatory Model'!O$21)</f>
        <v>0</v>
      </c>
      <c r="P53" s="223">
        <f>O53*(1+'Regulatory Model'!P$21)</f>
        <v>0</v>
      </c>
      <c r="Q53" s="223">
        <f>P53*(1+'Regulatory Model'!Q$21)</f>
        <v>0</v>
      </c>
      <c r="R53" s="223">
        <f>Q53*(1+'Regulatory Model'!R$21)</f>
        <v>0</v>
      </c>
      <c r="S53" s="223">
        <f>R53*(1+'Regulatory Model'!S$21)</f>
        <v>0</v>
      </c>
      <c r="T53" s="223">
        <f>S53*(1+'Regulatory Model'!T$21)</f>
        <v>0</v>
      </c>
      <c r="U53" s="223">
        <f>T53*(1+'Regulatory Model'!U$21)</f>
        <v>0</v>
      </c>
      <c r="V53" s="223">
        <f>U53*(1+'Regulatory Model'!V$21)</f>
        <v>0</v>
      </c>
      <c r="W53" s="223">
        <f>V53*(1+'Regulatory Model'!W$21)</f>
        <v>0</v>
      </c>
      <c r="X53" s="223">
        <f>W53*(1+'Regulatory Model'!X$21)</f>
        <v>0</v>
      </c>
      <c r="Y53" s="223">
        <f>X53*(1+'Regulatory Model'!Y$21)</f>
        <v>0</v>
      </c>
      <c r="Z53" s="223">
        <f>Y53*(1+'Regulatory Model'!Z$21)</f>
        <v>0</v>
      </c>
      <c r="AA53" s="223">
        <f>Z53*(1+'Regulatory Model'!AA$21)</f>
        <v>0</v>
      </c>
      <c r="AB53" s="223">
        <f>AA53*(1+'Regulatory Model'!AB$21)</f>
        <v>0</v>
      </c>
      <c r="AC53" s="223">
        <f>AB53*(1+'Regulatory Model'!AC$21)</f>
        <v>0</v>
      </c>
      <c r="AD53" s="223">
        <f>AC53*(1+'Regulatory Model'!AD$21)</f>
        <v>0</v>
      </c>
      <c r="AE53" s="223">
        <f>AD53*(1+'Regulatory Model'!AE$21)</f>
        <v>0</v>
      </c>
      <c r="AF53" s="223">
        <f>AE53*(1+'Regulatory Model'!AF$21)</f>
        <v>0</v>
      </c>
      <c r="AG53" s="223">
        <f>AF53*(1+'Regulatory Model'!AG$21)</f>
        <v>0</v>
      </c>
      <c r="AH53" s="223">
        <f>AG53*(1+'Regulatory Model'!AH$21)</f>
        <v>0</v>
      </c>
      <c r="AI53" s="223">
        <f>AH53*(1+'Regulatory Model'!AI$21)</f>
        <v>0</v>
      </c>
      <c r="AJ53" s="223">
        <f>AI53*(1+'Regulatory Model'!AJ$21)</f>
        <v>0</v>
      </c>
      <c r="AK53" s="223">
        <f>AJ53*(1+'Regulatory Model'!AK$21)</f>
        <v>0</v>
      </c>
      <c r="AL53" s="223">
        <f>AK53*(1+'Regulatory Model'!AL$21)</f>
        <v>0</v>
      </c>
      <c r="AM53" s="223">
        <f>AL53*(1+'Regulatory Model'!AM$21)</f>
        <v>0</v>
      </c>
      <c r="AN53" s="223">
        <f>AM53*(1+'Regulatory Model'!AN$21)</f>
        <v>0</v>
      </c>
      <c r="AO53" s="223">
        <f>AN53*(1+'Regulatory Model'!AO$21)</f>
        <v>0</v>
      </c>
      <c r="AP53" s="223">
        <f>AO53*(1+'Regulatory Model'!AP$21)</f>
        <v>0</v>
      </c>
      <c r="AQ53" s="223">
        <f>AP53*(1+'Regulatory Model'!AQ$21)</f>
        <v>0</v>
      </c>
      <c r="AR53" s="223">
        <f>AQ53*(1+'Regulatory Model'!AR$21)</f>
        <v>0</v>
      </c>
      <c r="AS53" s="223">
        <f>AR53*(1+'Regulatory Model'!AS$21)</f>
        <v>0</v>
      </c>
      <c r="AT53" s="223">
        <f>AS53*(1+'Regulatory Model'!AT$21)</f>
        <v>0</v>
      </c>
      <c r="AU53" s="223">
        <f>AT53*(1+'Regulatory Model'!AU$21)</f>
        <v>0</v>
      </c>
      <c r="AV53" s="223">
        <f>AU53*(1+'Regulatory Model'!AV$21)</f>
        <v>0</v>
      </c>
      <c r="AW53" s="223">
        <f>AV53*(1+'Regulatory Model'!AW$21)</f>
        <v>0</v>
      </c>
      <c r="AX53" s="223">
        <f>AW53*(1+'Regulatory Model'!AX$21)</f>
        <v>0</v>
      </c>
      <c r="AY53" s="223">
        <f>AX53*(1+'Regulatory Model'!AY$21)</f>
        <v>0</v>
      </c>
      <c r="AZ53" s="223">
        <f>AY53*(1+'Regulatory Model'!AZ$21)</f>
        <v>0</v>
      </c>
      <c r="BA53" s="223">
        <f>AZ53*(1+'Regulatory Model'!BA$21)</f>
        <v>0</v>
      </c>
      <c r="BB53" s="223">
        <f>BA53*(1+'Regulatory Model'!BB$21)</f>
        <v>0</v>
      </c>
      <c r="BC53" s="223">
        <f>BB53*(1+'Regulatory Model'!BC$21)</f>
        <v>0</v>
      </c>
      <c r="BD53" s="223">
        <f>BC53*(1+'Regulatory Model'!BD$21)</f>
        <v>0</v>
      </c>
    </row>
    <row r="54" spans="1:56" outlineLevel="1" x14ac:dyDescent="0.2">
      <c r="A54" s="27"/>
      <c r="B54" s="53" t="s">
        <v>168</v>
      </c>
      <c r="C54" s="10" t="s">
        <v>217</v>
      </c>
      <c r="D54" s="204">
        <f>MAX($D$22:D53)+1</f>
        <v>26</v>
      </c>
      <c r="E54" s="25"/>
      <c r="F54" s="25"/>
      <c r="G54" s="205">
        <f>[3]Data!G151</f>
        <v>0</v>
      </c>
      <c r="H54" s="205">
        <f>[3]Data!H151</f>
        <v>0</v>
      </c>
      <c r="I54" s="205">
        <f>[3]Data!I151</f>
        <v>0</v>
      </c>
      <c r="J54" s="205">
        <f>[3]Data!J151</f>
        <v>0</v>
      </c>
      <c r="K54" s="205">
        <f>[3]Data!K151</f>
        <v>0</v>
      </c>
      <c r="L54" s="205">
        <f>[3]Data!L151</f>
        <v>0</v>
      </c>
      <c r="M54" s="223">
        <f>L54*(1+'Regulatory Model'!M$21)</f>
        <v>0</v>
      </c>
      <c r="N54" s="223">
        <f>M54*(1+'Regulatory Model'!N$21)</f>
        <v>0</v>
      </c>
      <c r="O54" s="223">
        <f>N54*(1+'Regulatory Model'!O$21)</f>
        <v>0</v>
      </c>
      <c r="P54" s="223">
        <f>O54*(1+'Regulatory Model'!P$21)</f>
        <v>0</v>
      </c>
      <c r="Q54" s="223">
        <f>P54*(1+'Regulatory Model'!Q$21)</f>
        <v>0</v>
      </c>
      <c r="R54" s="223">
        <f>Q54*(1+'Regulatory Model'!R$21)</f>
        <v>0</v>
      </c>
      <c r="S54" s="223">
        <f>R54*(1+'Regulatory Model'!S$21)</f>
        <v>0</v>
      </c>
      <c r="T54" s="223">
        <f>S54*(1+'Regulatory Model'!T$21)</f>
        <v>0</v>
      </c>
      <c r="U54" s="223">
        <f>T54*(1+'Regulatory Model'!U$21)</f>
        <v>0</v>
      </c>
      <c r="V54" s="223">
        <f>U54*(1+'Regulatory Model'!V$21)</f>
        <v>0</v>
      </c>
      <c r="W54" s="223">
        <f>V54*(1+'Regulatory Model'!W$21)</f>
        <v>0</v>
      </c>
      <c r="X54" s="223">
        <f>W54*(1+'Regulatory Model'!X$21)</f>
        <v>0</v>
      </c>
      <c r="Y54" s="223">
        <f>X54*(1+'Regulatory Model'!Y$21)</f>
        <v>0</v>
      </c>
      <c r="Z54" s="223">
        <f>Y54*(1+'Regulatory Model'!Z$21)</f>
        <v>0</v>
      </c>
      <c r="AA54" s="223">
        <f>Z54*(1+'Regulatory Model'!AA$21)</f>
        <v>0</v>
      </c>
      <c r="AB54" s="223">
        <f>AA54*(1+'Regulatory Model'!AB$21)</f>
        <v>0</v>
      </c>
      <c r="AC54" s="223">
        <f>AB54*(1+'Regulatory Model'!AC$21)</f>
        <v>0</v>
      </c>
      <c r="AD54" s="223">
        <f>AC54*(1+'Regulatory Model'!AD$21)</f>
        <v>0</v>
      </c>
      <c r="AE54" s="223">
        <f>AD54*(1+'Regulatory Model'!AE$21)</f>
        <v>0</v>
      </c>
      <c r="AF54" s="223">
        <f>AE54*(1+'Regulatory Model'!AF$21)</f>
        <v>0</v>
      </c>
      <c r="AG54" s="223">
        <f>AF54*(1+'Regulatory Model'!AG$21)</f>
        <v>0</v>
      </c>
      <c r="AH54" s="223">
        <f>AG54*(1+'Regulatory Model'!AH$21)</f>
        <v>0</v>
      </c>
      <c r="AI54" s="223">
        <f>AH54*(1+'Regulatory Model'!AI$21)</f>
        <v>0</v>
      </c>
      <c r="AJ54" s="223">
        <f>AI54*(1+'Regulatory Model'!AJ$21)</f>
        <v>0</v>
      </c>
      <c r="AK54" s="223">
        <f>AJ54*(1+'Regulatory Model'!AK$21)</f>
        <v>0</v>
      </c>
      <c r="AL54" s="223">
        <f>AK54*(1+'Regulatory Model'!AL$21)</f>
        <v>0</v>
      </c>
      <c r="AM54" s="223">
        <f>AL54*(1+'Regulatory Model'!AM$21)</f>
        <v>0</v>
      </c>
      <c r="AN54" s="223">
        <f>AM54*(1+'Regulatory Model'!AN$21)</f>
        <v>0</v>
      </c>
      <c r="AO54" s="223">
        <f>AN54*(1+'Regulatory Model'!AO$21)</f>
        <v>0</v>
      </c>
      <c r="AP54" s="223">
        <f>AO54*(1+'Regulatory Model'!AP$21)</f>
        <v>0</v>
      </c>
      <c r="AQ54" s="223">
        <f>AP54*(1+'Regulatory Model'!AQ$21)</f>
        <v>0</v>
      </c>
      <c r="AR54" s="223">
        <f>AQ54*(1+'Regulatory Model'!AR$21)</f>
        <v>0</v>
      </c>
      <c r="AS54" s="223">
        <f>AR54*(1+'Regulatory Model'!AS$21)</f>
        <v>0</v>
      </c>
      <c r="AT54" s="223">
        <f>AS54*(1+'Regulatory Model'!AT$21)</f>
        <v>0</v>
      </c>
      <c r="AU54" s="223">
        <f>AT54*(1+'Regulatory Model'!AU$21)</f>
        <v>0</v>
      </c>
      <c r="AV54" s="223">
        <f>AU54*(1+'Regulatory Model'!AV$21)</f>
        <v>0</v>
      </c>
      <c r="AW54" s="223">
        <f>AV54*(1+'Regulatory Model'!AW$21)</f>
        <v>0</v>
      </c>
      <c r="AX54" s="223">
        <f>AW54*(1+'Regulatory Model'!AX$21)</f>
        <v>0</v>
      </c>
      <c r="AY54" s="223">
        <f>AX54*(1+'Regulatory Model'!AY$21)</f>
        <v>0</v>
      </c>
      <c r="AZ54" s="223">
        <f>AY54*(1+'Regulatory Model'!AZ$21)</f>
        <v>0</v>
      </c>
      <c r="BA54" s="223">
        <f>AZ54*(1+'Regulatory Model'!BA$21)</f>
        <v>0</v>
      </c>
      <c r="BB54" s="223">
        <f>BA54*(1+'Regulatory Model'!BB$21)</f>
        <v>0</v>
      </c>
      <c r="BC54" s="223">
        <f>BB54*(1+'Regulatory Model'!BC$21)</f>
        <v>0</v>
      </c>
      <c r="BD54" s="223">
        <f>BC54*(1+'Regulatory Model'!BD$21)</f>
        <v>0</v>
      </c>
    </row>
    <row r="55" spans="1:56" outlineLevel="1" x14ac:dyDescent="0.2">
      <c r="A55" s="27"/>
      <c r="B55" s="53" t="s">
        <v>169</v>
      </c>
      <c r="C55" s="10" t="s">
        <v>217</v>
      </c>
      <c r="D55" s="204">
        <f>MAX($D$22:D54)+1</f>
        <v>27</v>
      </c>
      <c r="E55" s="25"/>
      <c r="F55" s="25"/>
      <c r="G55" s="205">
        <f>[3]Data!G152</f>
        <v>2.9675268999999997</v>
      </c>
      <c r="H55" s="205">
        <f>[3]Data!H152</f>
        <v>3.0640755799999999</v>
      </c>
      <c r="I55" s="205">
        <f>[3]Data!I152</f>
        <v>2.5694867499999998</v>
      </c>
      <c r="J55" s="205">
        <f>[3]Data!J152</f>
        <v>2.5649549999999999</v>
      </c>
      <c r="K55" s="205">
        <f>[3]Data!K152</f>
        <v>2.6372550000000001</v>
      </c>
      <c r="L55" s="205">
        <f>[3]Data!L152</f>
        <v>2.652370882914</v>
      </c>
      <c r="M55" s="223">
        <f>L55*(1+'Regulatory Model'!M$21)</f>
        <v>2.6921564461577097</v>
      </c>
      <c r="N55" s="223">
        <f>M55*(1+'Regulatory Model'!N$21)</f>
        <v>2.7548836913531844</v>
      </c>
      <c r="O55" s="223">
        <f>N55*(1+'Regulatory Model'!O$21)</f>
        <v>2.8223783417913375</v>
      </c>
      <c r="P55" s="223">
        <f>O55*(1+'Regulatory Model'!P$21)</f>
        <v>2.8915266111652254</v>
      </c>
      <c r="Q55" s="223">
        <f>P55*(1+'Regulatory Model'!Q$21)</f>
        <v>2.9623690131387734</v>
      </c>
      <c r="R55" s="223">
        <f>Q55*(1+'Regulatory Model'!R$21)</f>
        <v>3.0349470539606731</v>
      </c>
      <c r="S55" s="223">
        <f>R55*(1+'Regulatory Model'!S$21)</f>
        <v>3.1093032567827095</v>
      </c>
      <c r="T55" s="223">
        <f>S55*(1+'Regulatory Model'!T$21)</f>
        <v>3.1854811865738859</v>
      </c>
      <c r="U55" s="223">
        <f>T55*(1+'Regulatory Model'!U$21)</f>
        <v>3.2635254756449461</v>
      </c>
      <c r="V55" s="223">
        <f>U55*(1+'Regulatory Model'!V$21)</f>
        <v>3.343481849798247</v>
      </c>
      <c r="W55" s="223">
        <f>V55*(1+'Regulatory Model'!W$21)</f>
        <v>3.4253971551183038</v>
      </c>
      <c r="X55" s="223">
        <f>W55*(1+'Regulatory Model'!X$21)</f>
        <v>3.5093193854187019</v>
      </c>
      <c r="Y55" s="223">
        <f>X55*(1+'Regulatory Model'!Y$21)</f>
        <v>3.5952977103614598</v>
      </c>
      <c r="Z55" s="223">
        <f>Y55*(1+'Regulatory Model'!Z$21)</f>
        <v>3.6833825042653157</v>
      </c>
      <c r="AA55" s="223">
        <f>Z55*(1+'Regulatory Model'!AA$21)</f>
        <v>3.7736253756198157</v>
      </c>
      <c r="AB55" s="223">
        <f>AA55*(1+'Regulatory Model'!AB$21)</f>
        <v>3.866079197322501</v>
      </c>
      <c r="AC55" s="223">
        <f>AB55*(1+'Regulatory Model'!AC$21)</f>
        <v>3.9607981376569024</v>
      </c>
      <c r="AD55" s="223">
        <f>AC55*(1+'Regulatory Model'!AD$21)</f>
        <v>4.0578376920294961</v>
      </c>
      <c r="AE55" s="223">
        <f>AD55*(1+'Regulatory Model'!AE$21)</f>
        <v>4.1572547154842185</v>
      </c>
      <c r="AF55" s="223">
        <f>AE55*(1+'Regulatory Model'!AF$21)</f>
        <v>4.2591074560135818</v>
      </c>
      <c r="AG55" s="223">
        <f>AF55*(1+'Regulatory Model'!AG$21)</f>
        <v>4.3634555886859143</v>
      </c>
      <c r="AH55" s="223">
        <f>AG55*(1+'Regulatory Model'!AH$21)</f>
        <v>4.470360250608719</v>
      </c>
      <c r="AI55" s="223">
        <f>AH55*(1+'Regulatory Model'!AI$21)</f>
        <v>4.5798840767486322</v>
      </c>
      <c r="AJ55" s="223">
        <f>AI55*(1+'Regulatory Model'!AJ$21)</f>
        <v>4.6920912366289738</v>
      </c>
      <c r="AK55" s="223">
        <f>AJ55*(1+'Regulatory Model'!AK$21)</f>
        <v>4.8070474719263832</v>
      </c>
      <c r="AL55" s="223">
        <f>AK55*(1+'Regulatory Model'!AL$21)</f>
        <v>4.924820134988579</v>
      </c>
      <c r="AM55" s="223">
        <f>AL55*(1+'Regulatory Model'!AM$21)</f>
        <v>5.0454782282957993</v>
      </c>
      <c r="AN55" s="223">
        <f>AM55*(1+'Regulatory Model'!AN$21)</f>
        <v>5.1690924448890465</v>
      </c>
      <c r="AO55" s="223">
        <f>AN55*(1+'Regulatory Model'!AO$21)</f>
        <v>5.2957352097888277</v>
      </c>
      <c r="AP55" s="223">
        <f>AO55*(1+'Regulatory Model'!AP$21)</f>
        <v>5.4254807224286541</v>
      </c>
      <c r="AQ55" s="223">
        <f>AP55*(1+'Regulatory Model'!AQ$21)</f>
        <v>5.5584050001281557</v>
      </c>
      <c r="AR55" s="223">
        <f>AQ55*(1+'Regulatory Model'!AR$21)</f>
        <v>5.6945859226312958</v>
      </c>
      <c r="AS55" s="223">
        <f>AR55*(1+'Regulatory Model'!AS$21)</f>
        <v>5.8341032777357622</v>
      </c>
      <c r="AT55" s="223">
        <f>AS55*(1+'Regulatory Model'!AT$21)</f>
        <v>5.9770388080402883</v>
      </c>
      <c r="AU55" s="223">
        <f>AT55*(1+'Regulatory Model'!AU$21)</f>
        <v>6.1234762588372753</v>
      </c>
      <c r="AV55" s="223">
        <f>AU55*(1+'Regulatory Model'!AV$21)</f>
        <v>6.2735014271787888</v>
      </c>
      <c r="AW55" s="223">
        <f>AV55*(1+'Regulatory Model'!AW$21)</f>
        <v>6.4272022121446692</v>
      </c>
      <c r="AX55" s="223">
        <f>AW55*(1+'Regulatory Model'!AX$21)</f>
        <v>6.5846686663422132</v>
      </c>
      <c r="AY55" s="223">
        <f>AX55*(1+'Regulatory Model'!AY$21)</f>
        <v>6.7459930486675974</v>
      </c>
      <c r="AZ55" s="223">
        <f>AY55*(1+'Regulatory Model'!AZ$21)</f>
        <v>6.9112698783599535</v>
      </c>
      <c r="BA55" s="223">
        <f>AZ55*(1+'Regulatory Model'!BA$21)</f>
        <v>7.0805959903797726</v>
      </c>
      <c r="BB55" s="223">
        <f>BA55*(1+'Regulatory Model'!BB$21)</f>
        <v>7.2540705921440765</v>
      </c>
      <c r="BC55" s="223">
        <f>BB55*(1+'Regulatory Model'!BC$21)</f>
        <v>7.4317953216516059</v>
      </c>
      <c r="BD55" s="223">
        <f>BC55*(1+'Regulatory Model'!BD$21)</f>
        <v>7.61387430703207</v>
      </c>
    </row>
    <row r="56" spans="1:56" outlineLevel="1" x14ac:dyDescent="0.2">
      <c r="A56" s="27"/>
      <c r="B56" s="49" t="s">
        <v>182</v>
      </c>
      <c r="C56" s="29"/>
      <c r="D56" s="20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</row>
    <row r="57" spans="1:56" outlineLevel="1" x14ac:dyDescent="0.2">
      <c r="A57" s="27"/>
      <c r="B57" s="53" t="s">
        <v>183</v>
      </c>
      <c r="C57" s="10" t="s">
        <v>217</v>
      </c>
      <c r="D57" s="204">
        <f>MAX($D$22:D56)+1</f>
        <v>28</v>
      </c>
      <c r="E57" s="25"/>
      <c r="F57" s="25"/>
      <c r="G57" s="205">
        <f>[3]Data!G154</f>
        <v>1.4294434099999997</v>
      </c>
      <c r="H57" s="205">
        <f>[3]Data!H154</f>
        <v>1.4649862799999998</v>
      </c>
      <c r="I57" s="205">
        <f>[3]Data!I154</f>
        <v>1.9789982599999998</v>
      </c>
      <c r="J57" s="205">
        <f>[3]Data!J154</f>
        <v>1.5617794299999999</v>
      </c>
      <c r="K57" s="205">
        <f>[3]Data!K154</f>
        <v>1.4512142800000001</v>
      </c>
      <c r="L57" s="205">
        <f>[3]Data!L154</f>
        <v>1.3401859643040002</v>
      </c>
      <c r="M57" s="223">
        <f>L57*(1+'Regulatory Model'!M$21)</f>
        <v>1.36028875376856</v>
      </c>
      <c r="N57" s="223">
        <f>M57*(1+'Regulatory Model'!N$21)</f>
        <v>1.3919834817313674</v>
      </c>
      <c r="O57" s="223">
        <f>N57*(1+'Regulatory Model'!O$21)</f>
        <v>1.4260870770337859</v>
      </c>
      <c r="P57" s="223">
        <f>O57*(1+'Regulatory Model'!P$21)</f>
        <v>1.4610262104211136</v>
      </c>
      <c r="Q57" s="223">
        <f>P57*(1+'Regulatory Model'!Q$21)</f>
        <v>1.4968213525764309</v>
      </c>
      <c r="R57" s="223">
        <f>Q57*(1+'Regulatory Model'!R$21)</f>
        <v>1.5334934757145533</v>
      </c>
      <c r="S57" s="223">
        <f>R57*(1+'Regulatory Model'!S$21)</f>
        <v>1.5710640658695598</v>
      </c>
      <c r="T57" s="223">
        <f>S57*(1+'Regulatory Model'!T$21)</f>
        <v>1.6095551354833639</v>
      </c>
      <c r="U57" s="223">
        <f>T57*(1+'Regulatory Model'!U$21)</f>
        <v>1.6489892363027063</v>
      </c>
      <c r="V57" s="223">
        <f>U57*(1+'Regulatory Model'!V$21)</f>
        <v>1.6893894725921226</v>
      </c>
      <c r="W57" s="223">
        <f>V57*(1+'Regulatory Model'!W$21)</f>
        <v>1.7307795146706295</v>
      </c>
      <c r="X57" s="223">
        <f>W57*(1+'Regulatory Model'!X$21)</f>
        <v>1.77318361278006</v>
      </c>
      <c r="Y57" s="223">
        <f>X57*(1+'Regulatory Model'!Y$21)</f>
        <v>1.8166266112931715</v>
      </c>
      <c r="Z57" s="223">
        <f>Y57*(1+'Regulatory Model'!Z$21)</f>
        <v>1.861133963269854</v>
      </c>
      <c r="AA57" s="223">
        <f>Z57*(1+'Regulatory Model'!AA$21)</f>
        <v>1.9067317453699655</v>
      </c>
      <c r="AB57" s="223">
        <f>AA57*(1+'Regulatory Model'!AB$21)</f>
        <v>1.9534466731315296</v>
      </c>
      <c r="AC57" s="223">
        <f>AB57*(1+'Regulatory Model'!AC$21)</f>
        <v>2.001306116623252</v>
      </c>
      <c r="AD57" s="223">
        <f>AC57*(1+'Regulatory Model'!AD$21)</f>
        <v>2.0503381164805217</v>
      </c>
      <c r="AE57" s="223">
        <f>AD57*(1+'Regulatory Model'!AE$21)</f>
        <v>2.1005714003342946</v>
      </c>
      <c r="AF57" s="223">
        <f>AE57*(1+'Regulatory Model'!AF$21)</f>
        <v>2.1520353996424846</v>
      </c>
      <c r="AG57" s="223">
        <f>AF57*(1+'Regulatory Model'!AG$21)</f>
        <v>2.2047602669337252</v>
      </c>
      <c r="AH57" s="223">
        <f>AG57*(1+'Regulatory Model'!AH$21)</f>
        <v>2.2587768934736014</v>
      </c>
      <c r="AI57" s="223">
        <f>AH57*(1+'Regulatory Model'!AI$21)</f>
        <v>2.3141169273637048</v>
      </c>
      <c r="AJ57" s="223">
        <f>AI57*(1+'Regulatory Model'!AJ$21)</f>
        <v>2.3708127920841156</v>
      </c>
      <c r="AK57" s="223">
        <f>AJ57*(1+'Regulatory Model'!AK$21)</f>
        <v>2.4288977054901761</v>
      </c>
      <c r="AL57" s="223">
        <f>AK57*(1+'Regulatory Model'!AL$21)</f>
        <v>2.4884056992746855</v>
      </c>
      <c r="AM57" s="223">
        <f>AL57*(1+'Regulatory Model'!AM$21)</f>
        <v>2.5493716389069152</v>
      </c>
      <c r="AN57" s="223">
        <f>AM57*(1+'Regulatory Model'!AN$21)</f>
        <v>2.6118312440601343</v>
      </c>
      <c r="AO57" s="223">
        <f>AN57*(1+'Regulatory Model'!AO$21)</f>
        <v>2.6758211095396076</v>
      </c>
      <c r="AP57" s="223">
        <f>AO57*(1+'Regulatory Model'!AP$21)</f>
        <v>2.7413787267233278</v>
      </c>
      <c r="AQ57" s="223">
        <f>AP57*(1+'Regulatory Model'!AQ$21)</f>
        <v>2.8085425055280493</v>
      </c>
      <c r="AR57" s="223">
        <f>AQ57*(1+'Regulatory Model'!AR$21)</f>
        <v>2.8773517969134863</v>
      </c>
      <c r="AS57" s="223">
        <f>AR57*(1+'Regulatory Model'!AS$21)</f>
        <v>2.9478469159378666</v>
      </c>
      <c r="AT57" s="223">
        <f>AS57*(1+'Regulatory Model'!AT$21)</f>
        <v>3.0200691653783442</v>
      </c>
      <c r="AU57" s="223">
        <f>AT57*(1+'Regulatory Model'!AU$21)</f>
        <v>3.0940608599301136</v>
      </c>
      <c r="AV57" s="223">
        <f>AU57*(1+'Regulatory Model'!AV$21)</f>
        <v>3.1698653509984012</v>
      </c>
      <c r="AW57" s="223">
        <f>AV57*(1+'Regulatory Model'!AW$21)</f>
        <v>3.2475270520978619</v>
      </c>
      <c r="AX57" s="223">
        <f>AW57*(1+'Regulatory Model'!AX$21)</f>
        <v>3.3270914648742593</v>
      </c>
      <c r="AY57" s="223">
        <f>AX57*(1+'Regulatory Model'!AY$21)</f>
        <v>3.4086052057636786</v>
      </c>
      <c r="AZ57" s="223">
        <f>AY57*(1+'Regulatory Model'!AZ$21)</f>
        <v>3.4921160333048888</v>
      </c>
      <c r="BA57" s="223">
        <f>AZ57*(1+'Regulatory Model'!BA$21)</f>
        <v>3.5776728761208587</v>
      </c>
      <c r="BB57" s="223">
        <f>BA57*(1+'Regulatory Model'!BB$21)</f>
        <v>3.6653258615858197</v>
      </c>
      <c r="BC57" s="223">
        <f>BB57*(1+'Regulatory Model'!BC$21)</f>
        <v>3.7551263451946721</v>
      </c>
      <c r="BD57" s="223">
        <f>BC57*(1+'Regulatory Model'!BD$21)</f>
        <v>3.8471269406519415</v>
      </c>
    </row>
    <row r="58" spans="1:56" outlineLevel="1" x14ac:dyDescent="0.2">
      <c r="A58" s="27"/>
      <c r="B58" s="53" t="s">
        <v>168</v>
      </c>
      <c r="C58" s="10" t="s">
        <v>217</v>
      </c>
      <c r="D58" s="204">
        <f>MAX($D$22:D57)+1</f>
        <v>29</v>
      </c>
      <c r="E58" s="25"/>
      <c r="F58" s="25"/>
      <c r="G58" s="205">
        <f>[3]Data!G155</f>
        <v>0.14825511999999999</v>
      </c>
      <c r="H58" s="205">
        <f>[3]Data!H155</f>
        <v>0.11339655999999999</v>
      </c>
      <c r="I58" s="205">
        <f>[3]Data!I155</f>
        <v>0.21960942999999999</v>
      </c>
      <c r="J58" s="205">
        <f>[3]Data!J155</f>
        <v>0.21169682000000001</v>
      </c>
      <c r="K58" s="205">
        <f>[3]Data!K155</f>
        <v>0.16054064000000001</v>
      </c>
      <c r="L58" s="205">
        <f>[3]Data!L155</f>
        <v>0.20738142309000002</v>
      </c>
      <c r="M58" s="223">
        <f>L58*(1+'Regulatory Model'!M$21)</f>
        <v>0.21049214443635</v>
      </c>
      <c r="N58" s="223">
        <f>M58*(1+'Regulatory Model'!N$21)</f>
        <v>0.21539661140171698</v>
      </c>
      <c r="O58" s="223">
        <f>N58*(1+'Regulatory Model'!O$21)</f>
        <v>0.22067382838105903</v>
      </c>
      <c r="P58" s="223">
        <f>O58*(1+'Regulatory Model'!P$21)</f>
        <v>0.22608033717639497</v>
      </c>
      <c r="Q58" s="223">
        <f>P58*(1+'Regulatory Model'!Q$21)</f>
        <v>0.23161930543721665</v>
      </c>
      <c r="R58" s="223">
        <f>Q58*(1+'Regulatory Model'!R$21)</f>
        <v>0.23729397842042846</v>
      </c>
      <c r="S58" s="223">
        <f>R58*(1+'Regulatory Model'!S$21)</f>
        <v>0.24310768089172896</v>
      </c>
      <c r="T58" s="223">
        <f>S58*(1+'Regulatory Model'!T$21)</f>
        <v>0.2490638190735763</v>
      </c>
      <c r="U58" s="223">
        <f>T58*(1+'Regulatory Model'!U$21)</f>
        <v>0.25516588264087892</v>
      </c>
      <c r="V58" s="223">
        <f>U58*(1+'Regulatory Model'!V$21)</f>
        <v>0.26141744676558043</v>
      </c>
      <c r="W58" s="223">
        <f>V58*(1+'Regulatory Model'!W$21)</f>
        <v>0.26782217421133714</v>
      </c>
      <c r="X58" s="223">
        <f>W58*(1+'Regulatory Model'!X$21)</f>
        <v>0.2743838174795149</v>
      </c>
      <c r="Y58" s="223">
        <f>X58*(1+'Regulatory Model'!Y$21)</f>
        <v>0.281106221007763</v>
      </c>
      <c r="Z58" s="223">
        <f>Y58*(1+'Regulatory Model'!Z$21)</f>
        <v>0.28799332342245321</v>
      </c>
      <c r="AA58" s="223">
        <f>Z58*(1+'Regulatory Model'!AA$21)</f>
        <v>0.29504915984630331</v>
      </c>
      <c r="AB58" s="223">
        <f>AA58*(1+'Regulatory Model'!AB$21)</f>
        <v>0.30227786426253772</v>
      </c>
      <c r="AC58" s="223">
        <f>AB58*(1+'Regulatory Model'!AC$21)</f>
        <v>0.30968367193696988</v>
      </c>
      <c r="AD58" s="223">
        <f>AC58*(1+'Regulatory Model'!AD$21)</f>
        <v>0.31727092189942563</v>
      </c>
      <c r="AE58" s="223">
        <f>AD58*(1+'Regulatory Model'!AE$21)</f>
        <v>0.32504405948596155</v>
      </c>
      <c r="AF58" s="223">
        <f>AE58*(1+'Regulatory Model'!AF$21)</f>
        <v>0.3330076389433676</v>
      </c>
      <c r="AG58" s="223">
        <f>AF58*(1+'Regulatory Model'!AG$21)</f>
        <v>0.3411663260974801</v>
      </c>
      <c r="AH58" s="223">
        <f>AG58*(1+'Regulatory Model'!AH$21)</f>
        <v>0.34952490108686834</v>
      </c>
      <c r="AI58" s="223">
        <f>AH58*(1+'Regulatory Model'!AI$21)</f>
        <v>0.35808826116349662</v>
      </c>
      <c r="AJ58" s="223">
        <f>AI58*(1+'Regulatory Model'!AJ$21)</f>
        <v>0.3668614235620023</v>
      </c>
      <c r="AK58" s="223">
        <f>AJ58*(1+'Regulatory Model'!AK$21)</f>
        <v>0.37584952843927133</v>
      </c>
      <c r="AL58" s="223">
        <f>AK58*(1+'Regulatory Model'!AL$21)</f>
        <v>0.38505784188603348</v>
      </c>
      <c r="AM58" s="223">
        <f>AL58*(1+'Regulatory Model'!AM$21)</f>
        <v>0.39449175901224126</v>
      </c>
      <c r="AN58" s="223">
        <f>AM58*(1+'Regulatory Model'!AN$21)</f>
        <v>0.40415680710804114</v>
      </c>
      <c r="AO58" s="223">
        <f>AN58*(1+'Regulatory Model'!AO$21)</f>
        <v>0.41405864888218813</v>
      </c>
      <c r="AP58" s="223">
        <f>AO58*(1+'Regulatory Model'!AP$21)</f>
        <v>0.4242030857798017</v>
      </c>
      <c r="AQ58" s="223">
        <f>AP58*(1+'Regulatory Model'!AQ$21)</f>
        <v>0.43459606138140683</v>
      </c>
      <c r="AR58" s="223">
        <f>AQ58*(1+'Regulatory Model'!AR$21)</f>
        <v>0.4452436648852513</v>
      </c>
      <c r="AS58" s="223">
        <f>AR58*(1+'Regulatory Model'!AS$21)</f>
        <v>0.45615213467493992</v>
      </c>
      <c r="AT58" s="223">
        <f>AS58*(1+'Regulatory Model'!AT$21)</f>
        <v>0.46732786197447596</v>
      </c>
      <c r="AU58" s="223">
        <f>AT58*(1+'Regulatory Model'!AU$21)</f>
        <v>0.47877739459285062</v>
      </c>
      <c r="AV58" s="223">
        <f>AU58*(1+'Regulatory Model'!AV$21)</f>
        <v>0.49050744076037545</v>
      </c>
      <c r="AW58" s="223">
        <f>AV58*(1+'Regulatory Model'!AW$21)</f>
        <v>0.50252487305900462</v>
      </c>
      <c r="AX58" s="223">
        <f>AW58*(1+'Regulatory Model'!AX$21)</f>
        <v>0.51483673244895023</v>
      </c>
      <c r="AY58" s="223">
        <f>AX58*(1+'Regulatory Model'!AY$21)</f>
        <v>0.5274502323939495</v>
      </c>
      <c r="AZ58" s="223">
        <f>AY58*(1+'Regulatory Model'!AZ$21)</f>
        <v>0.54037276308760129</v>
      </c>
      <c r="BA58" s="223">
        <f>AZ58*(1+'Regulatory Model'!BA$21)</f>
        <v>0.55361189578324754</v>
      </c>
      <c r="BB58" s="223">
        <f>BA58*(1+'Regulatory Model'!BB$21)</f>
        <v>0.5671753872299371</v>
      </c>
      <c r="BC58" s="223">
        <f>BB58*(1+'Regulatory Model'!BC$21)</f>
        <v>0.58107118421707049</v>
      </c>
      <c r="BD58" s="223">
        <f>BC58*(1+'Regulatory Model'!BD$21)</f>
        <v>0.59530742823038874</v>
      </c>
    </row>
    <row r="59" spans="1:56" outlineLevel="1" x14ac:dyDescent="0.2">
      <c r="A59" s="27"/>
      <c r="B59" s="53" t="s">
        <v>172</v>
      </c>
      <c r="C59" s="10" t="s">
        <v>217</v>
      </c>
      <c r="D59" s="204">
        <f>MAX($D$22:D58)+1</f>
        <v>30</v>
      </c>
      <c r="E59" s="25"/>
      <c r="F59" s="25"/>
      <c r="G59" s="205">
        <f>[3]Data!G156</f>
        <v>5.7206194200000002</v>
      </c>
      <c r="H59" s="205">
        <f>[3]Data!H156</f>
        <v>5.2215893099999988</v>
      </c>
      <c r="I59" s="205">
        <f>[3]Data!I156</f>
        <v>3.7722717999999995</v>
      </c>
      <c r="J59" s="205">
        <f>[3]Data!J156</f>
        <v>8.9663582659999985</v>
      </c>
      <c r="K59" s="205">
        <f>[3]Data!K156</f>
        <v>9.2181806099999992</v>
      </c>
      <c r="L59" s="205">
        <f>[3]Data!L156</f>
        <v>9.4688352470759991</v>
      </c>
      <c r="M59" s="223">
        <f>L59*(1+'Regulatory Model'!M$21)</f>
        <v>9.6108677757821379</v>
      </c>
      <c r="N59" s="223">
        <f>M59*(1+'Regulatory Model'!N$21)</f>
        <v>9.8348009949578632</v>
      </c>
      <c r="O59" s="223">
        <f>N59*(1+'Regulatory Model'!O$21)</f>
        <v>10.07575361933433</v>
      </c>
      <c r="P59" s="223">
        <f>O59*(1+'Regulatory Model'!P$21)</f>
        <v>10.32260958300802</v>
      </c>
      <c r="Q59" s="223">
        <f>P59*(1+'Regulatory Model'!Q$21)</f>
        <v>10.575513517791716</v>
      </c>
      <c r="R59" s="223">
        <f>Q59*(1+'Regulatory Model'!R$21)</f>
        <v>10.834613598977613</v>
      </c>
      <c r="S59" s="223">
        <f>R59*(1+'Regulatory Model'!S$21)</f>
        <v>11.100061632152565</v>
      </c>
      <c r="T59" s="223">
        <f>S59*(1+'Regulatory Model'!T$21)</f>
        <v>11.372013142140302</v>
      </c>
      <c r="U59" s="223">
        <f>T59*(1+'Regulatory Model'!U$21)</f>
        <v>11.650627464122739</v>
      </c>
      <c r="V59" s="223">
        <f>U59*(1+'Regulatory Model'!V$21)</f>
        <v>11.936067836993745</v>
      </c>
      <c r="W59" s="223">
        <f>V59*(1+'Regulatory Model'!W$21)</f>
        <v>12.228501499000091</v>
      </c>
      <c r="X59" s="223">
        <f>W59*(1+'Regulatory Model'!X$21)</f>
        <v>12.528099785725592</v>
      </c>
      <c r="Y59" s="223">
        <f>X59*(1+'Regulatory Model'!Y$21)</f>
        <v>12.835038230475869</v>
      </c>
      <c r="Z59" s="223">
        <f>Y59*(1+'Regulatory Model'!Z$21)</f>
        <v>13.149496667122527</v>
      </c>
      <c r="AA59" s="223">
        <f>Z59*(1+'Regulatory Model'!AA$21)</f>
        <v>13.471659335467029</v>
      </c>
      <c r="AB59" s="223">
        <f>AA59*(1+'Regulatory Model'!AB$21)</f>
        <v>13.801714989185971</v>
      </c>
      <c r="AC59" s="223">
        <f>AB59*(1+'Regulatory Model'!AC$21)</f>
        <v>14.139857006421026</v>
      </c>
      <c r="AD59" s="223">
        <f>AC59*(1+'Regulatory Model'!AD$21)</f>
        <v>14.486283503078342</v>
      </c>
      <c r="AE59" s="223">
        <f>AD59*(1+'Regulatory Model'!AE$21)</f>
        <v>14.841197448903761</v>
      </c>
      <c r="AF59" s="223">
        <f>AE59*(1+'Regulatory Model'!AF$21)</f>
        <v>15.204806786401903</v>
      </c>
      <c r="AG59" s="223">
        <f>AF59*(1+'Regulatory Model'!AG$21)</f>
        <v>15.577324552668749</v>
      </c>
      <c r="AH59" s="223">
        <f>AG59*(1+'Regulatory Model'!AH$21)</f>
        <v>15.958969004209132</v>
      </c>
      <c r="AI59" s="223">
        <f>AH59*(1+'Regulatory Model'!AI$21)</f>
        <v>16.349963744812257</v>
      </c>
      <c r="AJ59" s="223">
        <f>AI59*(1+'Regulatory Model'!AJ$21)</f>
        <v>16.750537856560157</v>
      </c>
      <c r="AK59" s="223">
        <f>AJ59*(1+'Regulatory Model'!AK$21)</f>
        <v>17.160926034045882</v>
      </c>
      <c r="AL59" s="223">
        <f>AK59*(1+'Regulatory Model'!AL$21)</f>
        <v>17.581368721880008</v>
      </c>
      <c r="AM59" s="223">
        <f>AL59*(1+'Regulatory Model'!AM$21)</f>
        <v>18.012112255566066</v>
      </c>
      <c r="AN59" s="223">
        <f>AM59*(1+'Regulatory Model'!AN$21)</f>
        <v>18.453409005827435</v>
      </c>
      <c r="AO59" s="223">
        <f>AN59*(1+'Regulatory Model'!AO$21)</f>
        <v>18.905517526470206</v>
      </c>
      <c r="AP59" s="223">
        <f>AO59*(1+'Regulatory Model'!AP$21)</f>
        <v>19.368702705868724</v>
      </c>
      <c r="AQ59" s="223">
        <f>AP59*(1+'Regulatory Model'!AQ$21)</f>
        <v>19.843235922162506</v>
      </c>
      <c r="AR59" s="223">
        <f>AQ59*(1+'Regulatory Model'!AR$21)</f>
        <v>20.329395202255487</v>
      </c>
      <c r="AS59" s="223">
        <f>AR59*(1+'Regulatory Model'!AS$21)</f>
        <v>20.827465384710745</v>
      </c>
      <c r="AT59" s="223">
        <f>AS59*(1+'Regulatory Model'!AT$21)</f>
        <v>21.337738286636156</v>
      </c>
      <c r="AU59" s="223">
        <f>AT59*(1+'Regulatory Model'!AU$21)</f>
        <v>21.860512874658742</v>
      </c>
      <c r="AV59" s="223">
        <f>AU59*(1+'Regulatory Model'!AV$21)</f>
        <v>22.39609544008788</v>
      </c>
      <c r="AW59" s="223">
        <f>AV59*(1+'Regulatory Model'!AW$21)</f>
        <v>22.944799778370033</v>
      </c>
      <c r="AX59" s="223">
        <f>AW59*(1+'Regulatory Model'!AX$21)</f>
        <v>23.506947372940097</v>
      </c>
      <c r="AY59" s="223">
        <f>AX59*(1+'Regulatory Model'!AY$21)</f>
        <v>24.08286758357713</v>
      </c>
      <c r="AZ59" s="223">
        <f>AY59*(1+'Regulatory Model'!AZ$21)</f>
        <v>24.67289783937477</v>
      </c>
      <c r="BA59" s="223">
        <f>AZ59*(1+'Regulatory Model'!BA$21)</f>
        <v>25.277383836439451</v>
      </c>
      <c r="BB59" s="223">
        <f>BA59*(1+'Regulatory Model'!BB$21)</f>
        <v>25.896679740432216</v>
      </c>
      <c r="BC59" s="223">
        <f>BB59*(1+'Regulatory Model'!BC$21)</f>
        <v>26.531148394072805</v>
      </c>
      <c r="BD59" s="223">
        <f>BC59*(1+'Regulatory Model'!BD$21)</f>
        <v>27.181161529727586</v>
      </c>
    </row>
    <row r="60" spans="1:56" outlineLevel="1" x14ac:dyDescent="0.2">
      <c r="A60" s="27"/>
      <c r="B60" s="53" t="s">
        <v>184</v>
      </c>
      <c r="C60" s="10" t="s">
        <v>217</v>
      </c>
      <c r="D60" s="204">
        <f>MAX($D$22:D59)+1</f>
        <v>31</v>
      </c>
      <c r="E60" s="25"/>
      <c r="F60" s="25"/>
      <c r="G60" s="205">
        <f>[3]Data!G157</f>
        <v>0</v>
      </c>
      <c r="H60" s="205">
        <f>[3]Data!H157</f>
        <v>0</v>
      </c>
      <c r="I60" s="205">
        <f>[3]Data!I157</f>
        <v>0</v>
      </c>
      <c r="J60" s="205">
        <f>[3]Data!J157</f>
        <v>0</v>
      </c>
      <c r="K60" s="205">
        <f>[3]Data!K157</f>
        <v>0</v>
      </c>
      <c r="L60" s="205">
        <f>[3]Data!L157</f>
        <v>0</v>
      </c>
      <c r="M60" s="223">
        <f>L60*(1+'Regulatory Model'!M$21)</f>
        <v>0</v>
      </c>
      <c r="N60" s="223">
        <f>M60*(1+'Regulatory Model'!N$21)</f>
        <v>0</v>
      </c>
      <c r="O60" s="223">
        <f>N60*(1+'Regulatory Model'!O$21)</f>
        <v>0</v>
      </c>
      <c r="P60" s="223">
        <f>O60*(1+'Regulatory Model'!P$21)</f>
        <v>0</v>
      </c>
      <c r="Q60" s="223">
        <f>P60*(1+'Regulatory Model'!Q$21)</f>
        <v>0</v>
      </c>
      <c r="R60" s="223">
        <f>Q60*(1+'Regulatory Model'!R$21)</f>
        <v>0</v>
      </c>
      <c r="S60" s="223">
        <f>R60*(1+'Regulatory Model'!S$21)</f>
        <v>0</v>
      </c>
      <c r="T60" s="223">
        <f>S60*(1+'Regulatory Model'!T$21)</f>
        <v>0</v>
      </c>
      <c r="U60" s="223">
        <f>T60*(1+'Regulatory Model'!U$21)</f>
        <v>0</v>
      </c>
      <c r="V60" s="223">
        <f>U60*(1+'Regulatory Model'!V$21)</f>
        <v>0</v>
      </c>
      <c r="W60" s="223">
        <f>V60*(1+'Regulatory Model'!W$21)</f>
        <v>0</v>
      </c>
      <c r="X60" s="223">
        <f>W60*(1+'Regulatory Model'!X$21)</f>
        <v>0</v>
      </c>
      <c r="Y60" s="223">
        <f>X60*(1+'Regulatory Model'!Y$21)</f>
        <v>0</v>
      </c>
      <c r="Z60" s="223">
        <f>Y60*(1+'Regulatory Model'!Z$21)</f>
        <v>0</v>
      </c>
      <c r="AA60" s="223">
        <f>Z60*(1+'Regulatory Model'!AA$21)</f>
        <v>0</v>
      </c>
      <c r="AB60" s="223">
        <f>AA60*(1+'Regulatory Model'!AB$21)</f>
        <v>0</v>
      </c>
      <c r="AC60" s="223">
        <f>AB60*(1+'Regulatory Model'!AC$21)</f>
        <v>0</v>
      </c>
      <c r="AD60" s="223">
        <f>AC60*(1+'Regulatory Model'!AD$21)</f>
        <v>0</v>
      </c>
      <c r="AE60" s="223">
        <f>AD60*(1+'Regulatory Model'!AE$21)</f>
        <v>0</v>
      </c>
      <c r="AF60" s="223">
        <f>AE60*(1+'Regulatory Model'!AF$21)</f>
        <v>0</v>
      </c>
      <c r="AG60" s="223">
        <f>AF60*(1+'Regulatory Model'!AG$21)</f>
        <v>0</v>
      </c>
      <c r="AH60" s="223">
        <f>AG60*(1+'Regulatory Model'!AH$21)</f>
        <v>0</v>
      </c>
      <c r="AI60" s="223">
        <f>AH60*(1+'Regulatory Model'!AI$21)</f>
        <v>0</v>
      </c>
      <c r="AJ60" s="223">
        <f>AI60*(1+'Regulatory Model'!AJ$21)</f>
        <v>0</v>
      </c>
      <c r="AK60" s="223">
        <f>AJ60*(1+'Regulatory Model'!AK$21)</f>
        <v>0</v>
      </c>
      <c r="AL60" s="223">
        <f>AK60*(1+'Regulatory Model'!AL$21)</f>
        <v>0</v>
      </c>
      <c r="AM60" s="223">
        <f>AL60*(1+'Regulatory Model'!AM$21)</f>
        <v>0</v>
      </c>
      <c r="AN60" s="223">
        <f>AM60*(1+'Regulatory Model'!AN$21)</f>
        <v>0</v>
      </c>
      <c r="AO60" s="223">
        <f>AN60*(1+'Regulatory Model'!AO$21)</f>
        <v>0</v>
      </c>
      <c r="AP60" s="223">
        <f>AO60*(1+'Regulatory Model'!AP$21)</f>
        <v>0</v>
      </c>
      <c r="AQ60" s="223">
        <f>AP60*(1+'Regulatory Model'!AQ$21)</f>
        <v>0</v>
      </c>
      <c r="AR60" s="223">
        <f>AQ60*(1+'Regulatory Model'!AR$21)</f>
        <v>0</v>
      </c>
      <c r="AS60" s="223">
        <f>AR60*(1+'Regulatory Model'!AS$21)</f>
        <v>0</v>
      </c>
      <c r="AT60" s="223">
        <f>AS60*(1+'Regulatory Model'!AT$21)</f>
        <v>0</v>
      </c>
      <c r="AU60" s="223">
        <f>AT60*(1+'Regulatory Model'!AU$21)</f>
        <v>0</v>
      </c>
      <c r="AV60" s="223">
        <f>AU60*(1+'Regulatory Model'!AV$21)</f>
        <v>0</v>
      </c>
      <c r="AW60" s="223">
        <f>AV60*(1+'Regulatory Model'!AW$21)</f>
        <v>0</v>
      </c>
      <c r="AX60" s="223">
        <f>AW60*(1+'Regulatory Model'!AX$21)</f>
        <v>0</v>
      </c>
      <c r="AY60" s="223">
        <f>AX60*(1+'Regulatory Model'!AY$21)</f>
        <v>0</v>
      </c>
      <c r="AZ60" s="223">
        <f>AY60*(1+'Regulatory Model'!AZ$21)</f>
        <v>0</v>
      </c>
      <c r="BA60" s="223">
        <f>AZ60*(1+'Regulatory Model'!BA$21)</f>
        <v>0</v>
      </c>
      <c r="BB60" s="223">
        <f>BA60*(1+'Regulatory Model'!BB$21)</f>
        <v>0</v>
      </c>
      <c r="BC60" s="223">
        <f>BB60*(1+'Regulatory Model'!BC$21)</f>
        <v>0</v>
      </c>
      <c r="BD60" s="223">
        <f>BC60*(1+'Regulatory Model'!BD$21)</f>
        <v>0</v>
      </c>
    </row>
    <row r="61" spans="1:56" outlineLevel="1" x14ac:dyDescent="0.2">
      <c r="A61" s="27"/>
      <c r="B61" s="53" t="s">
        <v>180</v>
      </c>
      <c r="C61" s="10" t="s">
        <v>217</v>
      </c>
      <c r="D61" s="204">
        <f>MAX($D$22:D60)+1</f>
        <v>32</v>
      </c>
      <c r="E61" s="25"/>
      <c r="F61" s="25"/>
      <c r="G61" s="205">
        <f>[3]Data!G158</f>
        <v>0</v>
      </c>
      <c r="H61" s="205">
        <f>[3]Data!H158</f>
        <v>0</v>
      </c>
      <c r="I61" s="205">
        <f>[3]Data!I158</f>
        <v>0</v>
      </c>
      <c r="J61" s="205">
        <f>[3]Data!J158</f>
        <v>0</v>
      </c>
      <c r="K61" s="205">
        <f>[3]Data!K158</f>
        <v>0</v>
      </c>
      <c r="L61" s="205">
        <f>[3]Data!L158</f>
        <v>0</v>
      </c>
      <c r="M61" s="223">
        <f>L61*(1+'Regulatory Model'!M$21)</f>
        <v>0</v>
      </c>
      <c r="N61" s="223">
        <f>M61*(1+'Regulatory Model'!N$21)</f>
        <v>0</v>
      </c>
      <c r="O61" s="223">
        <f>N61*(1+'Regulatory Model'!O$21)</f>
        <v>0</v>
      </c>
      <c r="P61" s="223">
        <f>O61*(1+'Regulatory Model'!P$21)</f>
        <v>0</v>
      </c>
      <c r="Q61" s="223">
        <f>P61*(1+'Regulatory Model'!Q$21)</f>
        <v>0</v>
      </c>
      <c r="R61" s="223">
        <f>Q61*(1+'Regulatory Model'!R$21)</f>
        <v>0</v>
      </c>
      <c r="S61" s="223">
        <f>R61*(1+'Regulatory Model'!S$21)</f>
        <v>0</v>
      </c>
      <c r="T61" s="223">
        <f>S61*(1+'Regulatory Model'!T$21)</f>
        <v>0</v>
      </c>
      <c r="U61" s="223">
        <f>T61*(1+'Regulatory Model'!U$21)</f>
        <v>0</v>
      </c>
      <c r="V61" s="223">
        <f>U61*(1+'Regulatory Model'!V$21)</f>
        <v>0</v>
      </c>
      <c r="W61" s="223">
        <f>V61*(1+'Regulatory Model'!W$21)</f>
        <v>0</v>
      </c>
      <c r="X61" s="223">
        <f>W61*(1+'Regulatory Model'!X$21)</f>
        <v>0</v>
      </c>
      <c r="Y61" s="223">
        <f>X61*(1+'Regulatory Model'!Y$21)</f>
        <v>0</v>
      </c>
      <c r="Z61" s="223">
        <f>Y61*(1+'Regulatory Model'!Z$21)</f>
        <v>0</v>
      </c>
      <c r="AA61" s="223">
        <f>Z61*(1+'Regulatory Model'!AA$21)</f>
        <v>0</v>
      </c>
      <c r="AB61" s="223">
        <f>AA61*(1+'Regulatory Model'!AB$21)</f>
        <v>0</v>
      </c>
      <c r="AC61" s="223">
        <f>AB61*(1+'Regulatory Model'!AC$21)</f>
        <v>0</v>
      </c>
      <c r="AD61" s="223">
        <f>AC61*(1+'Regulatory Model'!AD$21)</f>
        <v>0</v>
      </c>
      <c r="AE61" s="223">
        <f>AD61*(1+'Regulatory Model'!AE$21)</f>
        <v>0</v>
      </c>
      <c r="AF61" s="223">
        <f>AE61*(1+'Regulatory Model'!AF$21)</f>
        <v>0</v>
      </c>
      <c r="AG61" s="223">
        <f>AF61*(1+'Regulatory Model'!AG$21)</f>
        <v>0</v>
      </c>
      <c r="AH61" s="223">
        <f>AG61*(1+'Regulatory Model'!AH$21)</f>
        <v>0</v>
      </c>
      <c r="AI61" s="223">
        <f>AH61*(1+'Regulatory Model'!AI$21)</f>
        <v>0</v>
      </c>
      <c r="AJ61" s="223">
        <f>AI61*(1+'Regulatory Model'!AJ$21)</f>
        <v>0</v>
      </c>
      <c r="AK61" s="223">
        <f>AJ61*(1+'Regulatory Model'!AK$21)</f>
        <v>0</v>
      </c>
      <c r="AL61" s="223">
        <f>AK61*(1+'Regulatory Model'!AL$21)</f>
        <v>0</v>
      </c>
      <c r="AM61" s="223">
        <f>AL61*(1+'Regulatory Model'!AM$21)</f>
        <v>0</v>
      </c>
      <c r="AN61" s="223">
        <f>AM61*(1+'Regulatory Model'!AN$21)</f>
        <v>0</v>
      </c>
      <c r="AO61" s="223">
        <f>AN61*(1+'Regulatory Model'!AO$21)</f>
        <v>0</v>
      </c>
      <c r="AP61" s="223">
        <f>AO61*(1+'Regulatory Model'!AP$21)</f>
        <v>0</v>
      </c>
      <c r="AQ61" s="223">
        <f>AP61*(1+'Regulatory Model'!AQ$21)</f>
        <v>0</v>
      </c>
      <c r="AR61" s="223">
        <f>AQ61*(1+'Regulatory Model'!AR$21)</f>
        <v>0</v>
      </c>
      <c r="AS61" s="223">
        <f>AR61*(1+'Regulatory Model'!AS$21)</f>
        <v>0</v>
      </c>
      <c r="AT61" s="223">
        <f>AS61*(1+'Regulatory Model'!AT$21)</f>
        <v>0</v>
      </c>
      <c r="AU61" s="223">
        <f>AT61*(1+'Regulatory Model'!AU$21)</f>
        <v>0</v>
      </c>
      <c r="AV61" s="223">
        <f>AU61*(1+'Regulatory Model'!AV$21)</f>
        <v>0</v>
      </c>
      <c r="AW61" s="223">
        <f>AV61*(1+'Regulatory Model'!AW$21)</f>
        <v>0</v>
      </c>
      <c r="AX61" s="223">
        <f>AW61*(1+'Regulatory Model'!AX$21)</f>
        <v>0</v>
      </c>
      <c r="AY61" s="223">
        <f>AX61*(1+'Regulatory Model'!AY$21)</f>
        <v>0</v>
      </c>
      <c r="AZ61" s="223">
        <f>AY61*(1+'Regulatory Model'!AZ$21)</f>
        <v>0</v>
      </c>
      <c r="BA61" s="223">
        <f>AZ61*(1+'Regulatory Model'!BA$21)</f>
        <v>0</v>
      </c>
      <c r="BB61" s="223">
        <f>BA61*(1+'Regulatory Model'!BB$21)</f>
        <v>0</v>
      </c>
      <c r="BC61" s="223">
        <f>BB61*(1+'Regulatory Model'!BC$21)</f>
        <v>0</v>
      </c>
      <c r="BD61" s="223">
        <f>BC61*(1+'Regulatory Model'!BD$21)</f>
        <v>0</v>
      </c>
    </row>
    <row r="62" spans="1:56" outlineLevel="1" x14ac:dyDescent="0.2">
      <c r="A62" s="27"/>
      <c r="B62" s="53" t="s">
        <v>173</v>
      </c>
      <c r="C62" s="10" t="s">
        <v>217</v>
      </c>
      <c r="D62" s="204">
        <f>MAX($D$22:D61)+1</f>
        <v>33</v>
      </c>
      <c r="E62" s="25"/>
      <c r="F62" s="25"/>
      <c r="G62" s="205">
        <f>[3]Data!G159</f>
        <v>0</v>
      </c>
      <c r="H62" s="205">
        <f>[3]Data!H159</f>
        <v>0</v>
      </c>
      <c r="I62" s="205">
        <f>[3]Data!I159</f>
        <v>0</v>
      </c>
      <c r="J62" s="205">
        <f>[3]Data!J159</f>
        <v>0</v>
      </c>
      <c r="K62" s="205">
        <f>[3]Data!K159</f>
        <v>0</v>
      </c>
      <c r="L62" s="205">
        <f>[3]Data!L159</f>
        <v>0</v>
      </c>
      <c r="M62" s="223">
        <f>L62*(1+'Regulatory Model'!M$21)</f>
        <v>0</v>
      </c>
      <c r="N62" s="223">
        <f>M62*(1+'Regulatory Model'!N$21)</f>
        <v>0</v>
      </c>
      <c r="O62" s="223">
        <f>N62*(1+'Regulatory Model'!O$21)</f>
        <v>0</v>
      </c>
      <c r="P62" s="223">
        <f>O62*(1+'Regulatory Model'!P$21)</f>
        <v>0</v>
      </c>
      <c r="Q62" s="223">
        <f>P62*(1+'Regulatory Model'!Q$21)</f>
        <v>0</v>
      </c>
      <c r="R62" s="223">
        <f>Q62*(1+'Regulatory Model'!R$21)</f>
        <v>0</v>
      </c>
      <c r="S62" s="223">
        <f>R62*(1+'Regulatory Model'!S$21)</f>
        <v>0</v>
      </c>
      <c r="T62" s="223">
        <f>S62*(1+'Regulatory Model'!T$21)</f>
        <v>0</v>
      </c>
      <c r="U62" s="223">
        <f>T62*(1+'Regulatory Model'!U$21)</f>
        <v>0</v>
      </c>
      <c r="V62" s="223">
        <f>U62*(1+'Regulatory Model'!V$21)</f>
        <v>0</v>
      </c>
      <c r="W62" s="223">
        <f>V62*(1+'Regulatory Model'!W$21)</f>
        <v>0</v>
      </c>
      <c r="X62" s="223">
        <f>W62*(1+'Regulatory Model'!X$21)</f>
        <v>0</v>
      </c>
      <c r="Y62" s="223">
        <f>X62*(1+'Regulatory Model'!Y$21)</f>
        <v>0</v>
      </c>
      <c r="Z62" s="223">
        <f>Y62*(1+'Regulatory Model'!Z$21)</f>
        <v>0</v>
      </c>
      <c r="AA62" s="223">
        <f>Z62*(1+'Regulatory Model'!AA$21)</f>
        <v>0</v>
      </c>
      <c r="AB62" s="223">
        <f>AA62*(1+'Regulatory Model'!AB$21)</f>
        <v>0</v>
      </c>
      <c r="AC62" s="223">
        <f>AB62*(1+'Regulatory Model'!AC$21)</f>
        <v>0</v>
      </c>
      <c r="AD62" s="223">
        <f>AC62*(1+'Regulatory Model'!AD$21)</f>
        <v>0</v>
      </c>
      <c r="AE62" s="223">
        <f>AD62*(1+'Regulatory Model'!AE$21)</f>
        <v>0</v>
      </c>
      <c r="AF62" s="223">
        <f>AE62*(1+'Regulatory Model'!AF$21)</f>
        <v>0</v>
      </c>
      <c r="AG62" s="223">
        <f>AF62*(1+'Regulatory Model'!AG$21)</f>
        <v>0</v>
      </c>
      <c r="AH62" s="223">
        <f>AG62*(1+'Regulatory Model'!AH$21)</f>
        <v>0</v>
      </c>
      <c r="AI62" s="223">
        <f>AH62*(1+'Regulatory Model'!AI$21)</f>
        <v>0</v>
      </c>
      <c r="AJ62" s="223">
        <f>AI62*(1+'Regulatory Model'!AJ$21)</f>
        <v>0</v>
      </c>
      <c r="AK62" s="223">
        <f>AJ62*(1+'Regulatory Model'!AK$21)</f>
        <v>0</v>
      </c>
      <c r="AL62" s="223">
        <f>AK62*(1+'Regulatory Model'!AL$21)</f>
        <v>0</v>
      </c>
      <c r="AM62" s="223">
        <f>AL62*(1+'Regulatory Model'!AM$21)</f>
        <v>0</v>
      </c>
      <c r="AN62" s="223">
        <f>AM62*(1+'Regulatory Model'!AN$21)</f>
        <v>0</v>
      </c>
      <c r="AO62" s="223">
        <f>AN62*(1+'Regulatory Model'!AO$21)</f>
        <v>0</v>
      </c>
      <c r="AP62" s="223">
        <f>AO62*(1+'Regulatory Model'!AP$21)</f>
        <v>0</v>
      </c>
      <c r="AQ62" s="223">
        <f>AP62*(1+'Regulatory Model'!AQ$21)</f>
        <v>0</v>
      </c>
      <c r="AR62" s="223">
        <f>AQ62*(1+'Regulatory Model'!AR$21)</f>
        <v>0</v>
      </c>
      <c r="AS62" s="223">
        <f>AR62*(1+'Regulatory Model'!AS$21)</f>
        <v>0</v>
      </c>
      <c r="AT62" s="223">
        <f>AS62*(1+'Regulatory Model'!AT$21)</f>
        <v>0</v>
      </c>
      <c r="AU62" s="223">
        <f>AT62*(1+'Regulatory Model'!AU$21)</f>
        <v>0</v>
      </c>
      <c r="AV62" s="223">
        <f>AU62*(1+'Regulatory Model'!AV$21)</f>
        <v>0</v>
      </c>
      <c r="AW62" s="223">
        <f>AV62*(1+'Regulatory Model'!AW$21)</f>
        <v>0</v>
      </c>
      <c r="AX62" s="223">
        <f>AW62*(1+'Regulatory Model'!AX$21)</f>
        <v>0</v>
      </c>
      <c r="AY62" s="223">
        <f>AX62*(1+'Regulatory Model'!AY$21)</f>
        <v>0</v>
      </c>
      <c r="AZ62" s="223">
        <f>AY62*(1+'Regulatory Model'!AZ$21)</f>
        <v>0</v>
      </c>
      <c r="BA62" s="223">
        <f>AZ62*(1+'Regulatory Model'!BA$21)</f>
        <v>0</v>
      </c>
      <c r="BB62" s="223">
        <f>BA62*(1+'Regulatory Model'!BB$21)</f>
        <v>0</v>
      </c>
      <c r="BC62" s="223">
        <f>BB62*(1+'Regulatory Model'!BC$21)</f>
        <v>0</v>
      </c>
      <c r="BD62" s="223">
        <f>BC62*(1+'Regulatory Model'!BD$21)</f>
        <v>0</v>
      </c>
    </row>
    <row r="63" spans="1:56" outlineLevel="1" x14ac:dyDescent="0.2">
      <c r="A63" s="27"/>
      <c r="B63" s="53" t="s">
        <v>174</v>
      </c>
      <c r="C63" s="10" t="s">
        <v>217</v>
      </c>
      <c r="D63" s="204">
        <f>MAX($D$22:D62)+1</f>
        <v>34</v>
      </c>
      <c r="E63" s="25"/>
      <c r="F63" s="25"/>
      <c r="G63" s="205">
        <f>[3]Data!G160</f>
        <v>1.5839220000000001E-2</v>
      </c>
      <c r="H63" s="205">
        <f>[3]Data!H160</f>
        <v>1.177049E-2</v>
      </c>
      <c r="I63" s="205">
        <f>[3]Data!I160</f>
        <v>1.984205E-2</v>
      </c>
      <c r="J63" s="205">
        <f>[3]Data!J160</f>
        <v>2.3575700000000002E-3</v>
      </c>
      <c r="K63" s="205">
        <f>[3]Data!K160</f>
        <v>1.4800000000000001E-2</v>
      </c>
      <c r="L63" s="205">
        <f>[3]Data!L160</f>
        <v>7.5639755279999993E-3</v>
      </c>
      <c r="M63" s="223">
        <f>L63*(1+'Regulatory Model'!M$21)</f>
        <v>7.6774351609199985E-3</v>
      </c>
      <c r="N63" s="223">
        <f>M63*(1+'Regulatory Model'!N$21)</f>
        <v>7.8563194001694345E-3</v>
      </c>
      <c r="O63" s="223">
        <f>N63*(1+'Regulatory Model'!O$21)</f>
        <v>8.0487992254735848E-3</v>
      </c>
      <c r="P63" s="223">
        <f>O63*(1+'Regulatory Model'!P$21)</f>
        <v>8.2459948064976876E-3</v>
      </c>
      <c r="Q63" s="223">
        <f>P63*(1+'Regulatory Model'!Q$21)</f>
        <v>8.4480216792568799E-3</v>
      </c>
      <c r="R63" s="223">
        <f>Q63*(1+'Regulatory Model'!R$21)</f>
        <v>8.654998210398673E-3</v>
      </c>
      <c r="S63" s="223">
        <f>R63*(1+'Regulatory Model'!S$21)</f>
        <v>8.8670456665534397E-3</v>
      </c>
      <c r="T63" s="223">
        <f>S63*(1+'Regulatory Model'!T$21)</f>
        <v>9.0842882853839988E-3</v>
      </c>
      <c r="U63" s="223">
        <f>T63*(1+'Regulatory Model'!U$21)</f>
        <v>9.3068533483759066E-3</v>
      </c>
      <c r="V63" s="223">
        <f>U63*(1+'Regulatory Model'!V$21)</f>
        <v>9.5348712554111162E-3</v>
      </c>
      <c r="W63" s="223">
        <f>V63*(1+'Regulatory Model'!W$21)</f>
        <v>9.7684756011686882E-3</v>
      </c>
      <c r="X63" s="223">
        <f>W63*(1+'Regulatory Model'!X$21)</f>
        <v>1.0007803253397321E-2</v>
      </c>
      <c r="Y63" s="223">
        <f>X63*(1+'Regulatory Model'!Y$21)</f>
        <v>1.0252994433105555E-2</v>
      </c>
      <c r="Z63" s="223">
        <f>Y63*(1+'Regulatory Model'!Z$21)</f>
        <v>1.050419279671664E-2</v>
      </c>
      <c r="AA63" s="223">
        <f>Z63*(1+'Regulatory Model'!AA$21)</f>
        <v>1.0761545520236197E-2</v>
      </c>
      <c r="AB63" s="223">
        <f>AA63*(1+'Regulatory Model'!AB$21)</f>
        <v>1.1025203385481984E-2</v>
      </c>
      <c r="AC63" s="223">
        <f>AB63*(1+'Regulatory Model'!AC$21)</f>
        <v>1.1295320868426292E-2</v>
      </c>
      <c r="AD63" s="223">
        <f>AC63*(1+'Regulatory Model'!AD$21)</f>
        <v>1.1572056229702735E-2</v>
      </c>
      <c r="AE63" s="223">
        <f>AD63*(1+'Regulatory Model'!AE$21)</f>
        <v>1.1855571607330452E-2</v>
      </c>
      <c r="AF63" s="223">
        <f>AE63*(1+'Regulatory Model'!AF$21)</f>
        <v>1.2146033111710048E-2</v>
      </c>
      <c r="AG63" s="223">
        <f>AF63*(1+'Regulatory Model'!AG$21)</f>
        <v>1.2443610922946944E-2</v>
      </c>
      <c r="AH63" s="223">
        <f>AG63*(1+'Regulatory Model'!AH$21)</f>
        <v>1.2748479390559144E-2</v>
      </c>
      <c r="AI63" s="223">
        <f>AH63*(1+'Regulatory Model'!AI$21)</f>
        <v>1.3060817135627843E-2</v>
      </c>
      <c r="AJ63" s="223">
        <f>AI63*(1+'Regulatory Model'!AJ$21)</f>
        <v>1.3380807155450725E-2</v>
      </c>
      <c r="AK63" s="223">
        <f>AJ63*(1+'Regulatory Model'!AK$21)</f>
        <v>1.3708636930759268E-2</v>
      </c>
      <c r="AL63" s="223">
        <f>AK63*(1+'Regulatory Model'!AL$21)</f>
        <v>1.4044498535562869E-2</v>
      </c>
      <c r="AM63" s="223">
        <f>AL63*(1+'Regulatory Model'!AM$21)</f>
        <v>1.4388588749684159E-2</v>
      </c>
      <c r="AN63" s="223">
        <f>AM63*(1+'Regulatory Model'!AN$21)</f>
        <v>1.4741109174051421E-2</v>
      </c>
      <c r="AO63" s="223">
        <f>AN63*(1+'Regulatory Model'!AO$21)</f>
        <v>1.5102266348815681E-2</v>
      </c>
      <c r="AP63" s="223">
        <f>AO63*(1+'Regulatory Model'!AP$21)</f>
        <v>1.5472271874361664E-2</v>
      </c>
      <c r="AQ63" s="223">
        <f>AP63*(1+'Regulatory Model'!AQ$21)</f>
        <v>1.5851342535283523E-2</v>
      </c>
      <c r="AR63" s="223">
        <f>AQ63*(1+'Regulatory Model'!AR$21)</f>
        <v>1.623970042739797E-2</v>
      </c>
      <c r="AS63" s="223">
        <f>AR63*(1+'Regulatory Model'!AS$21)</f>
        <v>1.6637573087869222E-2</v>
      </c>
      <c r="AT63" s="223">
        <f>AS63*(1+'Regulatory Model'!AT$21)</f>
        <v>1.7045193628522016E-2</v>
      </c>
      <c r="AU63" s="223">
        <f>AT63*(1+'Regulatory Model'!AU$21)</f>
        <v>1.7462800872420806E-2</v>
      </c>
      <c r="AV63" s="223">
        <f>AU63*(1+'Regulatory Model'!AV$21)</f>
        <v>1.7890639493795116E-2</v>
      </c>
      <c r="AW63" s="223">
        <f>AV63*(1+'Regulatory Model'!AW$21)</f>
        <v>1.8328960161393095E-2</v>
      </c>
      <c r="AX63" s="223">
        <f>AW63*(1+'Regulatory Model'!AX$21)</f>
        <v>1.8778019685347227E-2</v>
      </c>
      <c r="AY63" s="223">
        <f>AX63*(1+'Regulatory Model'!AY$21)</f>
        <v>1.9238081167638234E-2</v>
      </c>
      <c r="AZ63" s="223">
        <f>AY63*(1+'Regulatory Model'!AZ$21)</f>
        <v>1.9709414156245369E-2</v>
      </c>
      <c r="BA63" s="223">
        <f>AZ63*(1+'Regulatory Model'!BA$21)</f>
        <v>2.0192294803073378E-2</v>
      </c>
      <c r="BB63" s="223">
        <f>BA63*(1+'Regulatory Model'!BB$21)</f>
        <v>2.0687006025748675E-2</v>
      </c>
      <c r="BC63" s="223">
        <f>BB63*(1+'Regulatory Model'!BC$21)</f>
        <v>2.1193837673379515E-2</v>
      </c>
      <c r="BD63" s="223">
        <f>BC63*(1+'Regulatory Model'!BD$21)</f>
        <v>2.1713086696377313E-2</v>
      </c>
    </row>
    <row r="64" spans="1:56" outlineLevel="1" x14ac:dyDescent="0.2">
      <c r="A64" s="27"/>
      <c r="B64" s="49" t="s">
        <v>185</v>
      </c>
      <c r="C64" s="29"/>
      <c r="D64" s="20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</row>
    <row r="65" spans="1:60" outlineLevel="1" x14ac:dyDescent="0.2">
      <c r="A65" s="27"/>
      <c r="B65" s="53" t="s">
        <v>167</v>
      </c>
      <c r="C65" s="10" t="s">
        <v>217</v>
      </c>
      <c r="D65" s="204">
        <f>MAX($D$22:D64)+1</f>
        <v>35</v>
      </c>
      <c r="E65" s="25"/>
      <c r="F65" s="25"/>
      <c r="G65" s="205">
        <f>[3]Data!G162</f>
        <v>0.38160920000000004</v>
      </c>
      <c r="H65" s="205">
        <f>[3]Data!H162</f>
        <v>6.1891009999999996E-2</v>
      </c>
      <c r="I65" s="205">
        <f>[3]Data!I162</f>
        <v>1.8076500000000001E-3</v>
      </c>
      <c r="J65" s="205">
        <f>[3]Data!J162</f>
        <v>0.49021900000000002</v>
      </c>
      <c r="K65" s="205">
        <f>[3]Data!K162</f>
        <v>0</v>
      </c>
      <c r="L65" s="205">
        <f>[3]Data!L162</f>
        <v>0</v>
      </c>
      <c r="M65" s="223">
        <f>L65*(1+'Regulatory Model'!M$21)</f>
        <v>0</v>
      </c>
      <c r="N65" s="223">
        <f>M65*(1+'Regulatory Model'!N$21)</f>
        <v>0</v>
      </c>
      <c r="O65" s="223">
        <f>N65*(1+'Regulatory Model'!O$21)</f>
        <v>0</v>
      </c>
      <c r="P65" s="223">
        <f>O65*(1+'Regulatory Model'!P$21)</f>
        <v>0</v>
      </c>
      <c r="Q65" s="223">
        <f>P65*(1+'Regulatory Model'!Q$21)</f>
        <v>0</v>
      </c>
      <c r="R65" s="223">
        <f>Q65*(1+'Regulatory Model'!R$21)</f>
        <v>0</v>
      </c>
      <c r="S65" s="223">
        <f>R65*(1+'Regulatory Model'!S$21)</f>
        <v>0</v>
      </c>
      <c r="T65" s="223">
        <f>S65*(1+'Regulatory Model'!T$21)</f>
        <v>0</v>
      </c>
      <c r="U65" s="223">
        <f>T65*(1+'Regulatory Model'!U$21)</f>
        <v>0</v>
      </c>
      <c r="V65" s="223">
        <f>U65*(1+'Regulatory Model'!V$21)</f>
        <v>0</v>
      </c>
      <c r="W65" s="223">
        <f>V65*(1+'Regulatory Model'!W$21)</f>
        <v>0</v>
      </c>
      <c r="X65" s="223">
        <f>W65*(1+'Regulatory Model'!X$21)</f>
        <v>0</v>
      </c>
      <c r="Y65" s="223">
        <f>X65*(1+'Regulatory Model'!Y$21)</f>
        <v>0</v>
      </c>
      <c r="Z65" s="223">
        <f>Y65*(1+'Regulatory Model'!Z$21)</f>
        <v>0</v>
      </c>
      <c r="AA65" s="223">
        <f>Z65*(1+'Regulatory Model'!AA$21)</f>
        <v>0</v>
      </c>
      <c r="AB65" s="223">
        <f>AA65*(1+'Regulatory Model'!AB$21)</f>
        <v>0</v>
      </c>
      <c r="AC65" s="223">
        <f>AB65*(1+'Regulatory Model'!AC$21)</f>
        <v>0</v>
      </c>
      <c r="AD65" s="223">
        <f>AC65*(1+'Regulatory Model'!AD$21)</f>
        <v>0</v>
      </c>
      <c r="AE65" s="223">
        <f>AD65*(1+'Regulatory Model'!AE$21)</f>
        <v>0</v>
      </c>
      <c r="AF65" s="223">
        <f>AE65*(1+'Regulatory Model'!AF$21)</f>
        <v>0</v>
      </c>
      <c r="AG65" s="223">
        <f>AF65*(1+'Regulatory Model'!AG$21)</f>
        <v>0</v>
      </c>
      <c r="AH65" s="223">
        <f>AG65*(1+'Regulatory Model'!AH$21)</f>
        <v>0</v>
      </c>
      <c r="AI65" s="223">
        <f>AH65*(1+'Regulatory Model'!AI$21)</f>
        <v>0</v>
      </c>
      <c r="AJ65" s="223">
        <f>AI65*(1+'Regulatory Model'!AJ$21)</f>
        <v>0</v>
      </c>
      <c r="AK65" s="223">
        <f>AJ65*(1+'Regulatory Model'!AK$21)</f>
        <v>0</v>
      </c>
      <c r="AL65" s="223">
        <f>AK65*(1+'Regulatory Model'!AL$21)</f>
        <v>0</v>
      </c>
      <c r="AM65" s="223">
        <f>AL65*(1+'Regulatory Model'!AM$21)</f>
        <v>0</v>
      </c>
      <c r="AN65" s="223">
        <f>AM65*(1+'Regulatory Model'!AN$21)</f>
        <v>0</v>
      </c>
      <c r="AO65" s="223">
        <f>AN65*(1+'Regulatory Model'!AO$21)</f>
        <v>0</v>
      </c>
      <c r="AP65" s="223">
        <f>AO65*(1+'Regulatory Model'!AP$21)</f>
        <v>0</v>
      </c>
      <c r="AQ65" s="223">
        <f>AP65*(1+'Regulatory Model'!AQ$21)</f>
        <v>0</v>
      </c>
      <c r="AR65" s="223">
        <f>AQ65*(1+'Regulatory Model'!AR$21)</f>
        <v>0</v>
      </c>
      <c r="AS65" s="223">
        <f>AR65*(1+'Regulatory Model'!AS$21)</f>
        <v>0</v>
      </c>
      <c r="AT65" s="223">
        <f>AS65*(1+'Regulatory Model'!AT$21)</f>
        <v>0</v>
      </c>
      <c r="AU65" s="223">
        <f>AT65*(1+'Regulatory Model'!AU$21)</f>
        <v>0</v>
      </c>
      <c r="AV65" s="223">
        <f>AU65*(1+'Regulatory Model'!AV$21)</f>
        <v>0</v>
      </c>
      <c r="AW65" s="223">
        <f>AV65*(1+'Regulatory Model'!AW$21)</f>
        <v>0</v>
      </c>
      <c r="AX65" s="223">
        <f>AW65*(1+'Regulatory Model'!AX$21)</f>
        <v>0</v>
      </c>
      <c r="AY65" s="223">
        <f>AX65*(1+'Regulatory Model'!AY$21)</f>
        <v>0</v>
      </c>
      <c r="AZ65" s="223">
        <f>AY65*(1+'Regulatory Model'!AZ$21)</f>
        <v>0</v>
      </c>
      <c r="BA65" s="223">
        <f>AZ65*(1+'Regulatory Model'!BA$21)</f>
        <v>0</v>
      </c>
      <c r="BB65" s="223">
        <f>BA65*(1+'Regulatory Model'!BB$21)</f>
        <v>0</v>
      </c>
      <c r="BC65" s="223">
        <f>BB65*(1+'Regulatory Model'!BC$21)</f>
        <v>0</v>
      </c>
      <c r="BD65" s="223">
        <f>BC65*(1+'Regulatory Model'!BD$21)</f>
        <v>0</v>
      </c>
    </row>
    <row r="66" spans="1:60" outlineLevel="1" x14ac:dyDescent="0.2">
      <c r="A66" s="27"/>
      <c r="B66" s="53" t="s">
        <v>168</v>
      </c>
      <c r="C66" s="10" t="s">
        <v>217</v>
      </c>
      <c r="D66" s="204">
        <f>MAX($D$22:D65)+1</f>
        <v>36</v>
      </c>
      <c r="E66" s="25"/>
      <c r="F66" s="25"/>
      <c r="G66" s="205">
        <f>[3]Data!G163</f>
        <v>23.434073170000001</v>
      </c>
      <c r="H66" s="205">
        <f>[3]Data!H163</f>
        <v>0.56790105000000002</v>
      </c>
      <c r="I66" s="205">
        <f>[3]Data!I163</f>
        <v>0.14532129999999999</v>
      </c>
      <c r="J66" s="205">
        <f>[3]Data!J163</f>
        <v>0</v>
      </c>
      <c r="K66" s="205">
        <f>[3]Data!K163</f>
        <v>0</v>
      </c>
      <c r="L66" s="205">
        <f>[3]Data!L163</f>
        <v>0</v>
      </c>
      <c r="M66" s="223">
        <f>L66*(1+'Regulatory Model'!M$21)</f>
        <v>0</v>
      </c>
      <c r="N66" s="223">
        <f>M66*(1+'Regulatory Model'!N$21)</f>
        <v>0</v>
      </c>
      <c r="O66" s="223">
        <f>N66*(1+'Regulatory Model'!O$21)</f>
        <v>0</v>
      </c>
      <c r="P66" s="223">
        <f>O66*(1+'Regulatory Model'!P$21)</f>
        <v>0</v>
      </c>
      <c r="Q66" s="223">
        <f>P66*(1+'Regulatory Model'!Q$21)</f>
        <v>0</v>
      </c>
      <c r="R66" s="223">
        <f>Q66*(1+'Regulatory Model'!R$21)</f>
        <v>0</v>
      </c>
      <c r="S66" s="223">
        <f>R66*(1+'Regulatory Model'!S$21)</f>
        <v>0</v>
      </c>
      <c r="T66" s="223">
        <f>S66*(1+'Regulatory Model'!T$21)</f>
        <v>0</v>
      </c>
      <c r="U66" s="223">
        <f>T66*(1+'Regulatory Model'!U$21)</f>
        <v>0</v>
      </c>
      <c r="V66" s="223">
        <f>U66*(1+'Regulatory Model'!V$21)</f>
        <v>0</v>
      </c>
      <c r="W66" s="223">
        <f>V66*(1+'Regulatory Model'!W$21)</f>
        <v>0</v>
      </c>
      <c r="X66" s="223">
        <f>W66*(1+'Regulatory Model'!X$21)</f>
        <v>0</v>
      </c>
      <c r="Y66" s="223">
        <f>X66*(1+'Regulatory Model'!Y$21)</f>
        <v>0</v>
      </c>
      <c r="Z66" s="223">
        <f>Y66*(1+'Regulatory Model'!Z$21)</f>
        <v>0</v>
      </c>
      <c r="AA66" s="223">
        <f>Z66*(1+'Regulatory Model'!AA$21)</f>
        <v>0</v>
      </c>
      <c r="AB66" s="223">
        <f>AA66*(1+'Regulatory Model'!AB$21)</f>
        <v>0</v>
      </c>
      <c r="AC66" s="223">
        <f>AB66*(1+'Regulatory Model'!AC$21)</f>
        <v>0</v>
      </c>
      <c r="AD66" s="223">
        <f>AC66*(1+'Regulatory Model'!AD$21)</f>
        <v>0</v>
      </c>
      <c r="AE66" s="223">
        <f>AD66*(1+'Regulatory Model'!AE$21)</f>
        <v>0</v>
      </c>
      <c r="AF66" s="223">
        <f>AE66*(1+'Regulatory Model'!AF$21)</f>
        <v>0</v>
      </c>
      <c r="AG66" s="223">
        <f>AF66*(1+'Regulatory Model'!AG$21)</f>
        <v>0</v>
      </c>
      <c r="AH66" s="223">
        <f>AG66*(1+'Regulatory Model'!AH$21)</f>
        <v>0</v>
      </c>
      <c r="AI66" s="223">
        <f>AH66*(1+'Regulatory Model'!AI$21)</f>
        <v>0</v>
      </c>
      <c r="AJ66" s="223">
        <f>AI66*(1+'Regulatory Model'!AJ$21)</f>
        <v>0</v>
      </c>
      <c r="AK66" s="223">
        <f>AJ66*(1+'Regulatory Model'!AK$21)</f>
        <v>0</v>
      </c>
      <c r="AL66" s="223">
        <f>AK66*(1+'Regulatory Model'!AL$21)</f>
        <v>0</v>
      </c>
      <c r="AM66" s="223">
        <f>AL66*(1+'Regulatory Model'!AM$21)</f>
        <v>0</v>
      </c>
      <c r="AN66" s="223">
        <f>AM66*(1+'Regulatory Model'!AN$21)</f>
        <v>0</v>
      </c>
      <c r="AO66" s="223">
        <f>AN66*(1+'Regulatory Model'!AO$21)</f>
        <v>0</v>
      </c>
      <c r="AP66" s="223">
        <f>AO66*(1+'Regulatory Model'!AP$21)</f>
        <v>0</v>
      </c>
      <c r="AQ66" s="223">
        <f>AP66*(1+'Regulatory Model'!AQ$21)</f>
        <v>0</v>
      </c>
      <c r="AR66" s="223">
        <f>AQ66*(1+'Regulatory Model'!AR$21)</f>
        <v>0</v>
      </c>
      <c r="AS66" s="223">
        <f>AR66*(1+'Regulatory Model'!AS$21)</f>
        <v>0</v>
      </c>
      <c r="AT66" s="223">
        <f>AS66*(1+'Regulatory Model'!AT$21)</f>
        <v>0</v>
      </c>
      <c r="AU66" s="223">
        <f>AT66*(1+'Regulatory Model'!AU$21)</f>
        <v>0</v>
      </c>
      <c r="AV66" s="223">
        <f>AU66*(1+'Regulatory Model'!AV$21)</f>
        <v>0</v>
      </c>
      <c r="AW66" s="223">
        <f>AV66*(1+'Regulatory Model'!AW$21)</f>
        <v>0</v>
      </c>
      <c r="AX66" s="223">
        <f>AW66*(1+'Regulatory Model'!AX$21)</f>
        <v>0</v>
      </c>
      <c r="AY66" s="223">
        <f>AX66*(1+'Regulatory Model'!AY$21)</f>
        <v>0</v>
      </c>
      <c r="AZ66" s="223">
        <f>AY66*(1+'Regulatory Model'!AZ$21)</f>
        <v>0</v>
      </c>
      <c r="BA66" s="223">
        <f>AZ66*(1+'Regulatory Model'!BA$21)</f>
        <v>0</v>
      </c>
      <c r="BB66" s="223">
        <f>BA66*(1+'Regulatory Model'!BB$21)</f>
        <v>0</v>
      </c>
      <c r="BC66" s="223">
        <f>BB66*(1+'Regulatory Model'!BC$21)</f>
        <v>0</v>
      </c>
      <c r="BD66" s="223">
        <f>BC66*(1+'Regulatory Model'!BD$21)</f>
        <v>0</v>
      </c>
    </row>
    <row r="67" spans="1:60" outlineLevel="1" x14ac:dyDescent="0.2">
      <c r="A67" s="27"/>
      <c r="B67" s="53" t="s">
        <v>179</v>
      </c>
      <c r="C67" s="10" t="s">
        <v>217</v>
      </c>
      <c r="D67" s="204">
        <f>MAX($D$22:D66)+1</f>
        <v>37</v>
      </c>
      <c r="E67" s="25"/>
      <c r="F67" s="25"/>
      <c r="G67" s="205">
        <f>[3]Data!G164</f>
        <v>2.6934101300000002</v>
      </c>
      <c r="H67" s="205">
        <f>[3]Data!H164</f>
        <v>4.1148097299999993</v>
      </c>
      <c r="I67" s="205">
        <f>[3]Data!I164</f>
        <v>0.50727042</v>
      </c>
      <c r="J67" s="205">
        <f>[3]Data!J164</f>
        <v>0.267822</v>
      </c>
      <c r="K67" s="205">
        <f>[3]Data!K164</f>
        <v>0</v>
      </c>
      <c r="L67" s="205">
        <f>[3]Data!L164</f>
        <v>0</v>
      </c>
      <c r="M67" s="223">
        <f>L67*(1+'Regulatory Model'!M$21)</f>
        <v>0</v>
      </c>
      <c r="N67" s="223">
        <f>M67*(1+'Regulatory Model'!N$21)</f>
        <v>0</v>
      </c>
      <c r="O67" s="223">
        <f>N67*(1+'Regulatory Model'!O$21)</f>
        <v>0</v>
      </c>
      <c r="P67" s="223">
        <f>O67*(1+'Regulatory Model'!P$21)</f>
        <v>0</v>
      </c>
      <c r="Q67" s="223">
        <f>P67*(1+'Regulatory Model'!Q$21)</f>
        <v>0</v>
      </c>
      <c r="R67" s="223">
        <f>Q67*(1+'Regulatory Model'!R$21)</f>
        <v>0</v>
      </c>
      <c r="S67" s="223">
        <f>R67*(1+'Regulatory Model'!S$21)</f>
        <v>0</v>
      </c>
      <c r="T67" s="223">
        <f>S67*(1+'Regulatory Model'!T$21)</f>
        <v>0</v>
      </c>
      <c r="U67" s="223">
        <f>T67*(1+'Regulatory Model'!U$21)</f>
        <v>0</v>
      </c>
      <c r="V67" s="223">
        <f>U67*(1+'Regulatory Model'!V$21)</f>
        <v>0</v>
      </c>
      <c r="W67" s="223">
        <f>V67*(1+'Regulatory Model'!W$21)</f>
        <v>0</v>
      </c>
      <c r="X67" s="223">
        <f>W67*(1+'Regulatory Model'!X$21)</f>
        <v>0</v>
      </c>
      <c r="Y67" s="223">
        <f>X67*(1+'Regulatory Model'!Y$21)</f>
        <v>0</v>
      </c>
      <c r="Z67" s="223">
        <f>Y67*(1+'Regulatory Model'!Z$21)</f>
        <v>0</v>
      </c>
      <c r="AA67" s="223">
        <f>Z67*(1+'Regulatory Model'!AA$21)</f>
        <v>0</v>
      </c>
      <c r="AB67" s="223">
        <f>AA67*(1+'Regulatory Model'!AB$21)</f>
        <v>0</v>
      </c>
      <c r="AC67" s="223">
        <f>AB67*(1+'Regulatory Model'!AC$21)</f>
        <v>0</v>
      </c>
      <c r="AD67" s="223">
        <f>AC67*(1+'Regulatory Model'!AD$21)</f>
        <v>0</v>
      </c>
      <c r="AE67" s="223">
        <f>AD67*(1+'Regulatory Model'!AE$21)</f>
        <v>0</v>
      </c>
      <c r="AF67" s="223">
        <f>AE67*(1+'Regulatory Model'!AF$21)</f>
        <v>0</v>
      </c>
      <c r="AG67" s="223">
        <f>AF67*(1+'Regulatory Model'!AG$21)</f>
        <v>0</v>
      </c>
      <c r="AH67" s="223">
        <f>AG67*(1+'Regulatory Model'!AH$21)</f>
        <v>0</v>
      </c>
      <c r="AI67" s="223">
        <f>AH67*(1+'Regulatory Model'!AI$21)</f>
        <v>0</v>
      </c>
      <c r="AJ67" s="223">
        <f>AI67*(1+'Regulatory Model'!AJ$21)</f>
        <v>0</v>
      </c>
      <c r="AK67" s="223">
        <f>AJ67*(1+'Regulatory Model'!AK$21)</f>
        <v>0</v>
      </c>
      <c r="AL67" s="223">
        <f>AK67*(1+'Regulatory Model'!AL$21)</f>
        <v>0</v>
      </c>
      <c r="AM67" s="223">
        <f>AL67*(1+'Regulatory Model'!AM$21)</f>
        <v>0</v>
      </c>
      <c r="AN67" s="223">
        <f>AM67*(1+'Regulatory Model'!AN$21)</f>
        <v>0</v>
      </c>
      <c r="AO67" s="223">
        <f>AN67*(1+'Regulatory Model'!AO$21)</f>
        <v>0</v>
      </c>
      <c r="AP67" s="223">
        <f>AO67*(1+'Regulatory Model'!AP$21)</f>
        <v>0</v>
      </c>
      <c r="AQ67" s="223">
        <f>AP67*(1+'Regulatory Model'!AQ$21)</f>
        <v>0</v>
      </c>
      <c r="AR67" s="223">
        <f>AQ67*(1+'Regulatory Model'!AR$21)</f>
        <v>0</v>
      </c>
      <c r="AS67" s="223">
        <f>AR67*(1+'Regulatory Model'!AS$21)</f>
        <v>0</v>
      </c>
      <c r="AT67" s="223">
        <f>AS67*(1+'Regulatory Model'!AT$21)</f>
        <v>0</v>
      </c>
      <c r="AU67" s="223">
        <f>AT67*(1+'Regulatory Model'!AU$21)</f>
        <v>0</v>
      </c>
      <c r="AV67" s="223">
        <f>AU67*(1+'Regulatory Model'!AV$21)</f>
        <v>0</v>
      </c>
      <c r="AW67" s="223">
        <f>AV67*(1+'Regulatory Model'!AW$21)</f>
        <v>0</v>
      </c>
      <c r="AX67" s="223">
        <f>AW67*(1+'Regulatory Model'!AX$21)</f>
        <v>0</v>
      </c>
      <c r="AY67" s="223">
        <f>AX67*(1+'Regulatory Model'!AY$21)</f>
        <v>0</v>
      </c>
      <c r="AZ67" s="223">
        <f>AY67*(1+'Regulatory Model'!AZ$21)</f>
        <v>0</v>
      </c>
      <c r="BA67" s="223">
        <f>AZ67*(1+'Regulatory Model'!BA$21)</f>
        <v>0</v>
      </c>
      <c r="BB67" s="223">
        <f>BA67*(1+'Regulatory Model'!BB$21)</f>
        <v>0</v>
      </c>
      <c r="BC67" s="223">
        <f>BB67*(1+'Regulatory Model'!BC$21)</f>
        <v>0</v>
      </c>
      <c r="BD67" s="223">
        <f>BC67*(1+'Regulatory Model'!BD$21)</f>
        <v>0</v>
      </c>
    </row>
    <row r="68" spans="1:60" outlineLevel="1" x14ac:dyDescent="0.2">
      <c r="A68" s="27"/>
      <c r="B68" s="53" t="s">
        <v>174</v>
      </c>
      <c r="C68" s="10" t="s">
        <v>217</v>
      </c>
      <c r="D68" s="204">
        <f>MAX($D$22:D67)+1</f>
        <v>38</v>
      </c>
      <c r="E68" s="25"/>
      <c r="F68" s="25"/>
      <c r="G68" s="205">
        <f>[3]Data!G165</f>
        <v>0</v>
      </c>
      <c r="H68" s="205">
        <f>[3]Data!H165</f>
        <v>0</v>
      </c>
      <c r="I68" s="205">
        <f>[3]Data!I165</f>
        <v>0</v>
      </c>
      <c r="J68" s="205">
        <f>[3]Data!J165</f>
        <v>0</v>
      </c>
      <c r="K68" s="205">
        <f>[3]Data!K165</f>
        <v>0</v>
      </c>
      <c r="L68" s="205">
        <f>[3]Data!L165</f>
        <v>0</v>
      </c>
      <c r="M68" s="223">
        <f>L68*(1+'Regulatory Model'!M$21)</f>
        <v>0</v>
      </c>
      <c r="N68" s="223">
        <f>M68*(1+'Regulatory Model'!N$21)</f>
        <v>0</v>
      </c>
      <c r="O68" s="223">
        <f>N68*(1+'Regulatory Model'!O$21)</f>
        <v>0</v>
      </c>
      <c r="P68" s="223">
        <f>O68*(1+'Regulatory Model'!P$21)</f>
        <v>0</v>
      </c>
      <c r="Q68" s="223">
        <f>P68*(1+'Regulatory Model'!Q$21)</f>
        <v>0</v>
      </c>
      <c r="R68" s="223">
        <f>Q68*(1+'Regulatory Model'!R$21)</f>
        <v>0</v>
      </c>
      <c r="S68" s="223">
        <f>R68*(1+'Regulatory Model'!S$21)</f>
        <v>0</v>
      </c>
      <c r="T68" s="223">
        <f>S68*(1+'Regulatory Model'!T$21)</f>
        <v>0</v>
      </c>
      <c r="U68" s="223">
        <f>T68*(1+'Regulatory Model'!U$21)</f>
        <v>0</v>
      </c>
      <c r="V68" s="223">
        <f>U68*(1+'Regulatory Model'!V$21)</f>
        <v>0</v>
      </c>
      <c r="W68" s="223">
        <f>V68*(1+'Regulatory Model'!W$21)</f>
        <v>0</v>
      </c>
      <c r="X68" s="223">
        <f>W68*(1+'Regulatory Model'!X$21)</f>
        <v>0</v>
      </c>
      <c r="Y68" s="223">
        <f>X68*(1+'Regulatory Model'!Y$21)</f>
        <v>0</v>
      </c>
      <c r="Z68" s="223">
        <f>Y68*(1+'Regulatory Model'!Z$21)</f>
        <v>0</v>
      </c>
      <c r="AA68" s="223">
        <f>Z68*(1+'Regulatory Model'!AA$21)</f>
        <v>0</v>
      </c>
      <c r="AB68" s="223">
        <f>AA68*(1+'Regulatory Model'!AB$21)</f>
        <v>0</v>
      </c>
      <c r="AC68" s="223">
        <f>AB68*(1+'Regulatory Model'!AC$21)</f>
        <v>0</v>
      </c>
      <c r="AD68" s="223">
        <f>AC68*(1+'Regulatory Model'!AD$21)</f>
        <v>0</v>
      </c>
      <c r="AE68" s="223">
        <f>AD68*(1+'Regulatory Model'!AE$21)</f>
        <v>0</v>
      </c>
      <c r="AF68" s="223">
        <f>AE68*(1+'Regulatory Model'!AF$21)</f>
        <v>0</v>
      </c>
      <c r="AG68" s="223">
        <f>AF68*(1+'Regulatory Model'!AG$21)</f>
        <v>0</v>
      </c>
      <c r="AH68" s="223">
        <f>AG68*(1+'Regulatory Model'!AH$21)</f>
        <v>0</v>
      </c>
      <c r="AI68" s="223">
        <f>AH68*(1+'Regulatory Model'!AI$21)</f>
        <v>0</v>
      </c>
      <c r="AJ68" s="223">
        <f>AI68*(1+'Regulatory Model'!AJ$21)</f>
        <v>0</v>
      </c>
      <c r="AK68" s="223">
        <f>AJ68*(1+'Regulatory Model'!AK$21)</f>
        <v>0</v>
      </c>
      <c r="AL68" s="223">
        <f>AK68*(1+'Regulatory Model'!AL$21)</f>
        <v>0</v>
      </c>
      <c r="AM68" s="223">
        <f>AL68*(1+'Regulatory Model'!AM$21)</f>
        <v>0</v>
      </c>
      <c r="AN68" s="223">
        <f>AM68*(1+'Regulatory Model'!AN$21)</f>
        <v>0</v>
      </c>
      <c r="AO68" s="223">
        <f>AN68*(1+'Regulatory Model'!AO$21)</f>
        <v>0</v>
      </c>
      <c r="AP68" s="223">
        <f>AO68*(1+'Regulatory Model'!AP$21)</f>
        <v>0</v>
      </c>
      <c r="AQ68" s="223">
        <f>AP68*(1+'Regulatory Model'!AQ$21)</f>
        <v>0</v>
      </c>
      <c r="AR68" s="223">
        <f>AQ68*(1+'Regulatory Model'!AR$21)</f>
        <v>0</v>
      </c>
      <c r="AS68" s="223">
        <f>AR68*(1+'Regulatory Model'!AS$21)</f>
        <v>0</v>
      </c>
      <c r="AT68" s="223">
        <f>AS68*(1+'Regulatory Model'!AT$21)</f>
        <v>0</v>
      </c>
      <c r="AU68" s="223">
        <f>AT68*(1+'Regulatory Model'!AU$21)</f>
        <v>0</v>
      </c>
      <c r="AV68" s="223">
        <f>AU68*(1+'Regulatory Model'!AV$21)</f>
        <v>0</v>
      </c>
      <c r="AW68" s="223">
        <f>AV68*(1+'Regulatory Model'!AW$21)</f>
        <v>0</v>
      </c>
      <c r="AX68" s="223">
        <f>AW68*(1+'Regulatory Model'!AX$21)</f>
        <v>0</v>
      </c>
      <c r="AY68" s="223">
        <f>AX68*(1+'Regulatory Model'!AY$21)</f>
        <v>0</v>
      </c>
      <c r="AZ68" s="223">
        <f>AY68*(1+'Regulatory Model'!AZ$21)</f>
        <v>0</v>
      </c>
      <c r="BA68" s="223">
        <f>AZ68*(1+'Regulatory Model'!BA$21)</f>
        <v>0</v>
      </c>
      <c r="BB68" s="223">
        <f>BA68*(1+'Regulatory Model'!BB$21)</f>
        <v>0</v>
      </c>
      <c r="BC68" s="223">
        <f>BB68*(1+'Regulatory Model'!BC$21)</f>
        <v>0</v>
      </c>
      <c r="BD68" s="223">
        <f>BC68*(1+'Regulatory Model'!BD$21)</f>
        <v>0</v>
      </c>
    </row>
    <row r="69" spans="1:60" outlineLevel="1" x14ac:dyDescent="0.2">
      <c r="A69" s="27"/>
      <c r="B69" s="49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</row>
    <row r="70" spans="1:60" outlineLevel="1" x14ac:dyDescent="0.2">
      <c r="A70" s="27"/>
      <c r="B70" s="62" t="s">
        <v>218</v>
      </c>
      <c r="C70" s="63" t="s">
        <v>217</v>
      </c>
      <c r="D70" s="64"/>
      <c r="E70" s="65">
        <f>SUM(E22:E68)</f>
        <v>0</v>
      </c>
      <c r="F70" s="65"/>
      <c r="G70" s="65">
        <f t="shared" ref="G70:AL70" si="15">SUM(G22:G68)</f>
        <v>166.96435288000001</v>
      </c>
      <c r="H70" s="65">
        <f t="shared" si="15"/>
        <v>138.12797759534232</v>
      </c>
      <c r="I70" s="65">
        <f t="shared" si="15"/>
        <v>134.62057969438752</v>
      </c>
      <c r="J70" s="65">
        <f t="shared" si="15"/>
        <v>156.90470057802983</v>
      </c>
      <c r="K70" s="65">
        <f t="shared" si="15"/>
        <v>147.53126462859279</v>
      </c>
      <c r="L70" s="65">
        <f t="shared" si="15"/>
        <v>147.34789078286806</v>
      </c>
      <c r="M70" s="65">
        <f t="shared" si="15"/>
        <v>149.55810914461102</v>
      </c>
      <c r="N70" s="65">
        <f t="shared" si="15"/>
        <v>153.04281308768049</v>
      </c>
      <c r="O70" s="65">
        <f t="shared" si="15"/>
        <v>156.79236200832867</v>
      </c>
      <c r="P70" s="65">
        <f t="shared" si="15"/>
        <v>160.63377487753272</v>
      </c>
      <c r="Q70" s="65">
        <f t="shared" si="15"/>
        <v>164.56930236203226</v>
      </c>
      <c r="R70" s="65">
        <f t="shared" si="15"/>
        <v>168.60125026990207</v>
      </c>
      <c r="S70" s="65">
        <f t="shared" si="15"/>
        <v>172.73198090151467</v>
      </c>
      <c r="T70" s="65">
        <f t="shared" si="15"/>
        <v>176.96391443360176</v>
      </c>
      <c r="U70" s="65">
        <f t="shared" si="15"/>
        <v>181.29953033722501</v>
      </c>
      <c r="V70" s="65">
        <f t="shared" si="15"/>
        <v>185.74136883048698</v>
      </c>
      <c r="W70" s="65">
        <f t="shared" si="15"/>
        <v>190.29203236683392</v>
      </c>
      <c r="X70" s="65">
        <f t="shared" si="15"/>
        <v>194.95418715982134</v>
      </c>
      <c r="Y70" s="65">
        <f t="shared" si="15"/>
        <v>199.73056474523693</v>
      </c>
      <c r="Z70" s="65">
        <f t="shared" si="15"/>
        <v>204.62396358149525</v>
      </c>
      <c r="AA70" s="65">
        <f t="shared" si="15"/>
        <v>209.63725068924188</v>
      </c>
      <c r="AB70" s="65">
        <f t="shared" si="15"/>
        <v>214.77336333112831</v>
      </c>
      <c r="AC70" s="65">
        <f t="shared" si="15"/>
        <v>220.03531073274092</v>
      </c>
      <c r="AD70" s="65">
        <f t="shared" si="15"/>
        <v>225.42617584569311</v>
      </c>
      <c r="AE70" s="65">
        <f t="shared" si="15"/>
        <v>230.94911715391254</v>
      </c>
      <c r="AF70" s="65">
        <f t="shared" si="15"/>
        <v>236.60737052418347</v>
      </c>
      <c r="AG70" s="65">
        <f t="shared" si="15"/>
        <v>242.40425110202591</v>
      </c>
      <c r="AH70" s="65">
        <f t="shared" si="15"/>
        <v>248.3431552540255</v>
      </c>
      <c r="AI70" s="65">
        <f t="shared" si="15"/>
        <v>254.42756255774913</v>
      </c>
      <c r="AJ70" s="65">
        <f t="shared" si="15"/>
        <v>260.66103784041405</v>
      </c>
      <c r="AK70" s="65">
        <f t="shared" si="15"/>
        <v>267.04723326750417</v>
      </c>
      <c r="AL70" s="65">
        <f t="shared" si="15"/>
        <v>273.58989048255796</v>
      </c>
      <c r="AM70" s="65">
        <f t="shared" ref="AM70:BD70" si="16">SUM(AM22:AM68)</f>
        <v>280.29284279938059</v>
      </c>
      <c r="AN70" s="65">
        <f t="shared" si="16"/>
        <v>287.16001744796546</v>
      </c>
      <c r="AO70" s="65">
        <f t="shared" si="16"/>
        <v>294.19543787544052</v>
      </c>
      <c r="AP70" s="65">
        <f t="shared" si="16"/>
        <v>301.40322610338893</v>
      </c>
      <c r="AQ70" s="65">
        <f t="shared" si="16"/>
        <v>308.78760514292196</v>
      </c>
      <c r="AR70" s="65">
        <f t="shared" si="16"/>
        <v>316.35290146892351</v>
      </c>
      <c r="AS70" s="65">
        <f t="shared" si="16"/>
        <v>324.1035475549121</v>
      </c>
      <c r="AT70" s="65">
        <f t="shared" si="16"/>
        <v>332.04408447000748</v>
      </c>
      <c r="AU70" s="65">
        <f t="shared" si="16"/>
        <v>340.1791645395225</v>
      </c>
      <c r="AV70" s="65">
        <f t="shared" si="16"/>
        <v>348.51355407074084</v>
      </c>
      <c r="AW70" s="65">
        <f t="shared" si="16"/>
        <v>357.05213614547404</v>
      </c>
      <c r="AX70" s="65">
        <f t="shared" si="16"/>
        <v>365.79991348103812</v>
      </c>
      <c r="AY70" s="65">
        <f t="shared" si="16"/>
        <v>374.76201136132363</v>
      </c>
      <c r="AZ70" s="65">
        <f t="shared" si="16"/>
        <v>383.94368063967596</v>
      </c>
      <c r="BA70" s="65">
        <f t="shared" si="16"/>
        <v>393.35030081534808</v>
      </c>
      <c r="BB70" s="65">
        <f t="shared" si="16"/>
        <v>402.98738318532395</v>
      </c>
      <c r="BC70" s="65">
        <f t="shared" si="16"/>
        <v>412.86057407336455</v>
      </c>
      <c r="BD70" s="65">
        <f t="shared" si="16"/>
        <v>422.9756581381618</v>
      </c>
    </row>
    <row r="71" spans="1:60" outlineLevel="1" x14ac:dyDescent="0.2">
      <c r="A71" s="94">
        <f>SUM(E71:AZ71)</f>
        <v>0</v>
      </c>
      <c r="C71" s="1"/>
      <c r="D71" s="73" t="s">
        <v>219</v>
      </c>
      <c r="E71" s="112"/>
      <c r="F71" s="112"/>
      <c r="G71" s="112">
        <f t="shared" ref="G71:BD71" si="17">IF(ISERROR(G70),1,0)</f>
        <v>0</v>
      </c>
      <c r="H71" s="112">
        <f t="shared" si="17"/>
        <v>0</v>
      </c>
      <c r="I71" s="112">
        <f t="shared" si="17"/>
        <v>0</v>
      </c>
      <c r="J71" s="112">
        <f t="shared" si="17"/>
        <v>0</v>
      </c>
      <c r="K71" s="112">
        <f t="shared" si="17"/>
        <v>0</v>
      </c>
      <c r="L71" s="112">
        <f t="shared" si="17"/>
        <v>0</v>
      </c>
      <c r="M71" s="112">
        <f t="shared" si="17"/>
        <v>0</v>
      </c>
      <c r="N71" s="112">
        <f t="shared" si="17"/>
        <v>0</v>
      </c>
      <c r="O71" s="112">
        <f t="shared" si="17"/>
        <v>0</v>
      </c>
      <c r="P71" s="112">
        <f t="shared" si="17"/>
        <v>0</v>
      </c>
      <c r="Q71" s="112">
        <f t="shared" si="17"/>
        <v>0</v>
      </c>
      <c r="R71" s="112">
        <f t="shared" si="17"/>
        <v>0</v>
      </c>
      <c r="S71" s="112">
        <f t="shared" si="17"/>
        <v>0</v>
      </c>
      <c r="T71" s="112">
        <f t="shared" si="17"/>
        <v>0</v>
      </c>
      <c r="U71" s="112">
        <f t="shared" si="17"/>
        <v>0</v>
      </c>
      <c r="V71" s="112">
        <f t="shared" si="17"/>
        <v>0</v>
      </c>
      <c r="W71" s="112">
        <f t="shared" si="17"/>
        <v>0</v>
      </c>
      <c r="X71" s="112">
        <f t="shared" si="17"/>
        <v>0</v>
      </c>
      <c r="Y71" s="112">
        <f t="shared" si="17"/>
        <v>0</v>
      </c>
      <c r="Z71" s="112">
        <f t="shared" si="17"/>
        <v>0</v>
      </c>
      <c r="AA71" s="112">
        <f t="shared" si="17"/>
        <v>0</v>
      </c>
      <c r="AB71" s="112">
        <f t="shared" si="17"/>
        <v>0</v>
      </c>
      <c r="AC71" s="112">
        <f t="shared" si="17"/>
        <v>0</v>
      </c>
      <c r="AD71" s="112">
        <f t="shared" si="17"/>
        <v>0</v>
      </c>
      <c r="AE71" s="112">
        <f t="shared" si="17"/>
        <v>0</v>
      </c>
      <c r="AF71" s="112">
        <f t="shared" si="17"/>
        <v>0</v>
      </c>
      <c r="AG71" s="112">
        <f t="shared" si="17"/>
        <v>0</v>
      </c>
      <c r="AH71" s="112">
        <f t="shared" si="17"/>
        <v>0</v>
      </c>
      <c r="AI71" s="112">
        <f t="shared" si="17"/>
        <v>0</v>
      </c>
      <c r="AJ71" s="112">
        <f t="shared" si="17"/>
        <v>0</v>
      </c>
      <c r="AK71" s="112">
        <f t="shared" si="17"/>
        <v>0</v>
      </c>
      <c r="AL71" s="112">
        <f t="shared" si="17"/>
        <v>0</v>
      </c>
      <c r="AM71" s="112">
        <f t="shared" si="17"/>
        <v>0</v>
      </c>
      <c r="AN71" s="112">
        <f t="shared" si="17"/>
        <v>0</v>
      </c>
      <c r="AO71" s="112">
        <f t="shared" si="17"/>
        <v>0</v>
      </c>
      <c r="AP71" s="112">
        <f t="shared" si="17"/>
        <v>0</v>
      </c>
      <c r="AQ71" s="112">
        <f t="shared" si="17"/>
        <v>0</v>
      </c>
      <c r="AR71" s="112">
        <f t="shared" si="17"/>
        <v>0</v>
      </c>
      <c r="AS71" s="112">
        <f t="shared" si="17"/>
        <v>0</v>
      </c>
      <c r="AT71" s="112">
        <f t="shared" si="17"/>
        <v>0</v>
      </c>
      <c r="AU71" s="112">
        <f t="shared" si="17"/>
        <v>0</v>
      </c>
      <c r="AV71" s="112">
        <f t="shared" si="17"/>
        <v>0</v>
      </c>
      <c r="AW71" s="112">
        <f t="shared" si="17"/>
        <v>0</v>
      </c>
      <c r="AX71" s="112">
        <f t="shared" si="17"/>
        <v>0</v>
      </c>
      <c r="AY71" s="112">
        <f t="shared" si="17"/>
        <v>0</v>
      </c>
      <c r="AZ71" s="112">
        <f t="shared" si="17"/>
        <v>0</v>
      </c>
      <c r="BA71" s="112">
        <f t="shared" si="17"/>
        <v>0</v>
      </c>
      <c r="BB71" s="112">
        <f t="shared" si="17"/>
        <v>0</v>
      </c>
      <c r="BC71" s="112">
        <f t="shared" si="17"/>
        <v>0</v>
      </c>
      <c r="BD71" s="112">
        <f t="shared" si="17"/>
        <v>0</v>
      </c>
      <c r="BE71" s="94"/>
      <c r="BF71" s="94"/>
      <c r="BG71" s="94"/>
      <c r="BH71" s="94"/>
    </row>
    <row r="72" spans="1:60" outlineLevel="1" x14ac:dyDescent="0.2">
      <c r="A72" s="27"/>
      <c r="B72" s="28"/>
      <c r="C72" s="2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</row>
    <row r="73" spans="1:60" x14ac:dyDescent="0.2">
      <c r="A73" s="30" t="s">
        <v>24</v>
      </c>
      <c r="B73" s="31"/>
      <c r="C73" s="3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E13:E14">
    <cfRule type="expression" dxfId="320" priority="3378">
      <formula>E$14=0</formula>
    </cfRule>
  </conditionalFormatting>
  <conditionalFormatting sqref="E12">
    <cfRule type="expression" dxfId="319" priority="3377">
      <formula>E$14=0</formula>
    </cfRule>
  </conditionalFormatting>
  <conditionalFormatting sqref="F8:BC8">
    <cfRule type="expression" dxfId="318" priority="3136">
      <formula>AND(E$14=1,F$14=1)</formula>
    </cfRule>
    <cfRule type="expression" dxfId="317" priority="3137">
      <formula>F$14=1</formula>
    </cfRule>
  </conditionalFormatting>
  <conditionalFormatting sqref="F8:BC8">
    <cfRule type="expression" dxfId="316" priority="3133">
      <formula>AND(F$13=0,F$14=1,E$13=1)</formula>
    </cfRule>
    <cfRule type="expression" dxfId="315" priority="3134">
      <formula>AND(F$14=1,F$13=0)</formula>
    </cfRule>
  </conditionalFormatting>
  <conditionalFormatting sqref="F9:BC14">
    <cfRule type="expression" dxfId="314" priority="3132">
      <formula>F$14&lt;&gt;1</formula>
    </cfRule>
  </conditionalFormatting>
  <conditionalFormatting sqref="B3">
    <cfRule type="expression" dxfId="313" priority="1872">
      <formula>$B$3="The model contains one or more errors"</formula>
    </cfRule>
  </conditionalFormatting>
  <conditionalFormatting sqref="E70:BC70">
    <cfRule type="expression" dxfId="312" priority="1122">
      <formula>AND(E$14=0,E$9&gt;Display_Year_End)</formula>
    </cfRule>
    <cfRule type="expression" dxfId="311" priority="1123">
      <formula>AND(E$14=0,E$9&lt;=Display_Year_End)</formula>
    </cfRule>
  </conditionalFormatting>
  <conditionalFormatting sqref="M22:BD22">
    <cfRule type="expression" dxfId="310" priority="1114">
      <formula>AND(M$9&gt;Display_Year_End,L$14=1)</formula>
    </cfRule>
    <cfRule type="expression" dxfId="309" priority="1115">
      <formula>AND(M$14=0,N$14=1)</formula>
    </cfRule>
    <cfRule type="expression" dxfId="308" priority="1117">
      <formula>M$14=0</formula>
    </cfRule>
  </conditionalFormatting>
  <conditionalFormatting sqref="M22:BD22">
    <cfRule type="expression" dxfId="307" priority="1116">
      <formula>M$14=0</formula>
    </cfRule>
  </conditionalFormatting>
  <conditionalFormatting sqref="BD8">
    <cfRule type="expression" dxfId="306" priority="787">
      <formula>AND(BC$14=1,BD$14=1)</formula>
    </cfRule>
    <cfRule type="expression" dxfId="305" priority="788">
      <formula>BD$14=1</formula>
    </cfRule>
  </conditionalFormatting>
  <conditionalFormatting sqref="BD8">
    <cfRule type="expression" dxfId="304" priority="785">
      <formula>AND(BD$13=0,BD$14=1,BC$13=1)</formula>
    </cfRule>
    <cfRule type="expression" dxfId="303" priority="786">
      <formula>AND(BD$14=1,BD$13=0)</formula>
    </cfRule>
  </conditionalFormatting>
  <conditionalFormatting sqref="BD9:BD14">
    <cfRule type="expression" dxfId="302" priority="784">
      <formula>BD$14&lt;&gt;1</formula>
    </cfRule>
  </conditionalFormatting>
  <conditionalFormatting sqref="BD70">
    <cfRule type="expression" dxfId="301" priority="777">
      <formula>AND(BD$14=0,BD$9&gt;Display_Year_End)</formula>
    </cfRule>
    <cfRule type="expression" dxfId="300" priority="778">
      <formula>AND(BD$14=0,BD$9&lt;=Display_Year_End)</formula>
    </cfRule>
  </conditionalFormatting>
  <conditionalFormatting sqref="M23:BD23">
    <cfRule type="expression" dxfId="299" priority="391">
      <formula>AND(M$9&gt;Display_Year_End,L$14=1)</formula>
    </cfRule>
    <cfRule type="expression" dxfId="298" priority="392">
      <formula>AND(M$14=0,N$14=1)</formula>
    </cfRule>
    <cfRule type="expression" dxfId="297" priority="394">
      <formula>M$14=0</formula>
    </cfRule>
  </conditionalFormatting>
  <conditionalFormatting sqref="M23:BD23">
    <cfRule type="expression" dxfId="296" priority="393">
      <formula>M$14=0</formula>
    </cfRule>
  </conditionalFormatting>
  <conditionalFormatting sqref="BE71:BH71">
    <cfRule type="expression" dxfId="295" priority="146">
      <formula>#REF!=0</formula>
    </cfRule>
  </conditionalFormatting>
  <conditionalFormatting sqref="E71:BC71">
    <cfRule type="expression" dxfId="294" priority="147">
      <formula>#REF!=0</formula>
    </cfRule>
  </conditionalFormatting>
  <conditionalFormatting sqref="BD71">
    <cfRule type="expression" dxfId="293" priority="145">
      <formula>#REF!=0</formula>
    </cfRule>
  </conditionalFormatting>
  <conditionalFormatting sqref="G22:BD23">
    <cfRule type="expression" dxfId="292" priority="141">
      <formula>AND(G$9&gt;Display_Year_End,F$14=1)</formula>
    </cfRule>
    <cfRule type="expression" dxfId="291" priority="142">
      <formula>AND(G$14=0,H$14=1)</formula>
    </cfRule>
    <cfRule type="expression" dxfId="290" priority="144">
      <formula>G$14=0</formula>
    </cfRule>
  </conditionalFormatting>
  <conditionalFormatting sqref="G22:BD23">
    <cfRule type="expression" dxfId="289" priority="143">
      <formula>G$14=0</formula>
    </cfRule>
  </conditionalFormatting>
  <conditionalFormatting sqref="M65:BD68 M57:BD63 M53:BD55 M47:BD51 M43:BD45 M39:BD41 M33:BD37 M29:BD31 M25:BD27 M23:BD23">
    <cfRule type="expression" dxfId="288" priority="41">
      <formula>AND(M$9&gt;Display_Year_End,L$14=1)</formula>
    </cfRule>
    <cfRule type="expression" dxfId="287" priority="42">
      <formula>AND(M$14=0,N$14=1)</formula>
    </cfRule>
    <cfRule type="expression" dxfId="286" priority="44">
      <formula>M$14=0</formula>
    </cfRule>
  </conditionalFormatting>
  <conditionalFormatting sqref="M65:BD68 M57:BD63 M53:BD55 M47:BD51 M43:BD45 M39:BD41 M33:BD37 M29:BD31 M25:BD27 M23:BD23">
    <cfRule type="expression" dxfId="285" priority="43">
      <formula>M$14=0</formula>
    </cfRule>
  </conditionalFormatting>
  <conditionalFormatting sqref="M65:BD68 M57:BD63 M53:BD55 M47:BD51 M43:BD45 M39:BD41 M33:BD37 M29:BD31 M25:BD27">
    <cfRule type="expression" dxfId="284" priority="37">
      <formula>AND(M$9&gt;Display_Year_End,L$14=1)</formula>
    </cfRule>
    <cfRule type="expression" dxfId="283" priority="38">
      <formula>AND(M$14=0,N$14=1)</formula>
    </cfRule>
    <cfRule type="expression" dxfId="282" priority="40">
      <formula>M$14=0</formula>
    </cfRule>
  </conditionalFormatting>
  <conditionalFormatting sqref="M65:BD68 M57:BD63 M53:BD55 M47:BD51 M43:BD45 M39:BD41 M33:BD37 M29:BD31 M25:BD27">
    <cfRule type="expression" dxfId="281" priority="39">
      <formula>M$14=0</formula>
    </cfRule>
  </conditionalFormatting>
  <conditionalFormatting sqref="G25:L27">
    <cfRule type="expression" dxfId="280" priority="33">
      <formula>AND(G$9&gt;Display_Year_End,F$14=1)</formula>
    </cfRule>
    <cfRule type="expression" dxfId="279" priority="34">
      <formula>AND(G$14=0,H$14=1)</formula>
    </cfRule>
    <cfRule type="expression" dxfId="278" priority="36">
      <formula>G$14=0</formula>
    </cfRule>
  </conditionalFormatting>
  <conditionalFormatting sqref="G25:L27">
    <cfRule type="expression" dxfId="277" priority="35">
      <formula>G$14=0</formula>
    </cfRule>
  </conditionalFormatting>
  <conditionalFormatting sqref="G29:L31">
    <cfRule type="expression" dxfId="276" priority="29">
      <formula>AND(G$9&gt;Display_Year_End,F$14=1)</formula>
    </cfRule>
    <cfRule type="expression" dxfId="275" priority="30">
      <formula>AND(G$14=0,H$14=1)</formula>
    </cfRule>
    <cfRule type="expression" dxfId="274" priority="32">
      <formula>G$14=0</formula>
    </cfRule>
  </conditionalFormatting>
  <conditionalFormatting sqref="G29:L31">
    <cfRule type="expression" dxfId="273" priority="31">
      <formula>G$14=0</formula>
    </cfRule>
  </conditionalFormatting>
  <conditionalFormatting sqref="G33:L37">
    <cfRule type="expression" dxfId="272" priority="25">
      <formula>AND(G$9&gt;Display_Year_End,F$14=1)</formula>
    </cfRule>
    <cfRule type="expression" dxfId="271" priority="26">
      <formula>AND(G$14=0,H$14=1)</formula>
    </cfRule>
    <cfRule type="expression" dxfId="270" priority="28">
      <formula>G$14=0</formula>
    </cfRule>
  </conditionalFormatting>
  <conditionalFormatting sqref="G33:L37">
    <cfRule type="expression" dxfId="269" priority="27">
      <formula>G$14=0</formula>
    </cfRule>
  </conditionalFormatting>
  <conditionalFormatting sqref="G39:L41">
    <cfRule type="expression" dxfId="268" priority="21">
      <formula>AND(G$9&gt;Display_Year_End,F$14=1)</formula>
    </cfRule>
    <cfRule type="expression" dxfId="267" priority="22">
      <formula>AND(G$14=0,H$14=1)</formula>
    </cfRule>
    <cfRule type="expression" dxfId="266" priority="24">
      <formula>G$14=0</formula>
    </cfRule>
  </conditionalFormatting>
  <conditionalFormatting sqref="G39:L41">
    <cfRule type="expression" dxfId="265" priority="23">
      <formula>G$14=0</formula>
    </cfRule>
  </conditionalFormatting>
  <conditionalFormatting sqref="G43:L45">
    <cfRule type="expression" dxfId="264" priority="17">
      <formula>AND(G$9&gt;Display_Year_End,F$14=1)</formula>
    </cfRule>
    <cfRule type="expression" dxfId="263" priority="18">
      <formula>AND(G$14=0,H$14=1)</formula>
    </cfRule>
    <cfRule type="expression" dxfId="262" priority="20">
      <formula>G$14=0</formula>
    </cfRule>
  </conditionalFormatting>
  <conditionalFormatting sqref="G43:L45">
    <cfRule type="expression" dxfId="261" priority="19">
      <formula>G$14=0</formula>
    </cfRule>
  </conditionalFormatting>
  <conditionalFormatting sqref="G47:L51">
    <cfRule type="expression" dxfId="260" priority="13">
      <formula>AND(G$9&gt;Display_Year_End,F$14=1)</formula>
    </cfRule>
    <cfRule type="expression" dxfId="259" priority="14">
      <formula>AND(G$14=0,H$14=1)</formula>
    </cfRule>
    <cfRule type="expression" dxfId="258" priority="16">
      <formula>G$14=0</formula>
    </cfRule>
  </conditionalFormatting>
  <conditionalFormatting sqref="G47:L51">
    <cfRule type="expression" dxfId="257" priority="15">
      <formula>G$14=0</formula>
    </cfRule>
  </conditionalFormatting>
  <conditionalFormatting sqref="G53:L55">
    <cfRule type="expression" dxfId="256" priority="9">
      <formula>AND(G$9&gt;Display_Year_End,F$14=1)</formula>
    </cfRule>
    <cfRule type="expression" dxfId="255" priority="10">
      <formula>AND(G$14=0,H$14=1)</formula>
    </cfRule>
    <cfRule type="expression" dxfId="254" priority="12">
      <formula>G$14=0</formula>
    </cfRule>
  </conditionalFormatting>
  <conditionalFormatting sqref="G53:L55">
    <cfRule type="expression" dxfId="253" priority="11">
      <formula>G$14=0</formula>
    </cfRule>
  </conditionalFormatting>
  <conditionalFormatting sqref="G57:L63">
    <cfRule type="expression" dxfId="252" priority="5">
      <formula>AND(G$9&gt;Display_Year_End,F$14=1)</formula>
    </cfRule>
    <cfRule type="expression" dxfId="251" priority="6">
      <formula>AND(G$14=0,H$14=1)</formula>
    </cfRule>
    <cfRule type="expression" dxfId="250" priority="8">
      <formula>G$14=0</formula>
    </cfRule>
  </conditionalFormatting>
  <conditionalFormatting sqref="G57:L63">
    <cfRule type="expression" dxfId="249" priority="7">
      <formula>G$14=0</formula>
    </cfRule>
  </conditionalFormatting>
  <conditionalFormatting sqref="G65:L68">
    <cfRule type="expression" dxfId="248" priority="1">
      <formula>AND(G$9&gt;Display_Year_End,F$14=1)</formula>
    </cfRule>
    <cfRule type="expression" dxfId="247" priority="2">
      <formula>AND(G$14=0,H$14=1)</formula>
    </cfRule>
    <cfRule type="expression" dxfId="246" priority="4">
      <formula>G$14=0</formula>
    </cfRule>
  </conditionalFormatting>
  <conditionalFormatting sqref="G65:L68">
    <cfRule type="expression" dxfId="245" priority="3">
      <formula>G$14=0</formula>
    </cfRule>
  </conditionalFormatting>
  <hyperlinks>
    <hyperlink ref="B5" location="Contents!A1" display="[To Contents]" xr:uid="{00000000-0004-0000-05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  <pageSetUpPr fitToPage="1"/>
  </sheetPr>
  <dimension ref="A1:BQ218"/>
  <sheetViews>
    <sheetView showGridLines="0" zoomScale="80" zoomScaleNormal="80" zoomScaleSheetLayoutView="100" zoomScalePageLayoutView="90" workbookViewId="0">
      <pane xSplit="3" ySplit="15" topLeftCell="D139" activePane="bottomRight" state="frozen"/>
      <selection pane="topRight"/>
      <selection pane="bottomLeft"/>
      <selection pane="bottomRight" activeCell="L154" sqref="L154:L15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6" width="9" style="1" customWidth="1"/>
    <col min="7" max="7" width="10.42578125" style="1" customWidth="1"/>
    <col min="8" max="12" width="9" style="1" customWidth="1"/>
    <col min="13" max="56" width="9" style="1" hidden="1" customWidth="1"/>
    <col min="57" max="57" width="2.42578125" style="1" customWidth="1"/>
    <col min="58" max="69" width="0" style="1" hidden="1" customWidth="1"/>
    <col min="70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6</v>
      </c>
      <c r="B2" s="102" t="str">
        <f ca="1">PROPER(MID(CELL("filename", A1), FIND("]", CELL("filename", A1))+1, 100))</f>
        <v>Regulatory Model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SUM(A7:A15,A83:A110,A112:A139,A141:A146,A148:A217)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221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221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6.01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C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>BC11+1</f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1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D15" s="9"/>
      <c r="BE15" s="23"/>
    </row>
    <row r="16" spans="1:57" x14ac:dyDescent="0.2">
      <c r="A16" s="6">
        <f ca="1">MAX($A$1:A9)+subsection</f>
        <v>6.02</v>
      </c>
      <c r="B16" s="6" t="s">
        <v>220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50" t="s">
        <v>221</v>
      </c>
      <c r="C18" s="2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outlineLevel="1" x14ac:dyDescent="0.2">
      <c r="C19" s="2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outlineLevel="1" x14ac:dyDescent="0.2">
      <c r="B20" s="48" t="s">
        <v>29</v>
      </c>
      <c r="C20" s="2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outlineLevel="1" x14ac:dyDescent="0.2">
      <c r="B21" s="49" t="s">
        <v>222</v>
      </c>
      <c r="C21" s="10" t="s">
        <v>223</v>
      </c>
      <c r="G21" s="183">
        <v>1.3108614232209881E-2</v>
      </c>
      <c r="H21" s="183">
        <v>2.1256931608133023E-2</v>
      </c>
      <c r="I21" s="183">
        <v>1.9004524886877761E-2</v>
      </c>
      <c r="J21" s="183">
        <v>1.3321492007104752E-2</v>
      </c>
      <c r="K21" s="183">
        <v>2.1910604732690686E-2</v>
      </c>
      <c r="L21" s="183">
        <v>6.6E-3</v>
      </c>
      <c r="M21" s="222">
        <v>1.4999999999999999E-2</v>
      </c>
      <c r="N21" s="222">
        <v>2.3300000000000001E-2</v>
      </c>
      <c r="O21" s="222">
        <v>2.4500000000000001E-2</v>
      </c>
      <c r="P21" s="222">
        <v>2.4500000000000001E-2</v>
      </c>
      <c r="Q21" s="222">
        <v>2.4500000000000001E-2</v>
      </c>
      <c r="R21" s="222">
        <v>2.4500000000000001E-2</v>
      </c>
      <c r="S21" s="222">
        <v>2.4500000000000001E-2</v>
      </c>
      <c r="T21" s="222">
        <v>2.4500000000000001E-2</v>
      </c>
      <c r="U21" s="222">
        <v>2.4500000000000001E-2</v>
      </c>
      <c r="V21" s="222">
        <v>2.4500000000000001E-2</v>
      </c>
      <c r="W21" s="222">
        <v>2.4500000000000001E-2</v>
      </c>
      <c r="X21" s="222">
        <v>2.4500000000000001E-2</v>
      </c>
      <c r="Y21" s="222">
        <v>2.4500000000000001E-2</v>
      </c>
      <c r="Z21" s="222">
        <v>2.4500000000000001E-2</v>
      </c>
      <c r="AA21" s="222">
        <v>2.4500000000000001E-2</v>
      </c>
      <c r="AB21" s="222">
        <v>2.4500000000000001E-2</v>
      </c>
      <c r="AC21" s="222">
        <v>2.4500000000000001E-2</v>
      </c>
      <c r="AD21" s="222">
        <v>2.4500000000000001E-2</v>
      </c>
      <c r="AE21" s="222">
        <v>2.4500000000000001E-2</v>
      </c>
      <c r="AF21" s="222">
        <v>2.4500000000000001E-2</v>
      </c>
      <c r="AG21" s="222">
        <v>2.4500000000000001E-2</v>
      </c>
      <c r="AH21" s="222">
        <v>2.4500000000000001E-2</v>
      </c>
      <c r="AI21" s="222">
        <v>2.4500000000000001E-2</v>
      </c>
      <c r="AJ21" s="222">
        <v>2.4500000000000001E-2</v>
      </c>
      <c r="AK21" s="222">
        <v>2.4500000000000001E-2</v>
      </c>
      <c r="AL21" s="222">
        <v>2.4500000000000001E-2</v>
      </c>
      <c r="AM21" s="222">
        <v>2.4500000000000001E-2</v>
      </c>
      <c r="AN21" s="222">
        <v>2.4500000000000001E-2</v>
      </c>
      <c r="AO21" s="222">
        <v>2.4500000000000001E-2</v>
      </c>
      <c r="AP21" s="222">
        <v>2.4500000000000001E-2</v>
      </c>
      <c r="AQ21" s="222">
        <v>2.4500000000000001E-2</v>
      </c>
      <c r="AR21" s="222">
        <v>2.4500000000000001E-2</v>
      </c>
      <c r="AS21" s="222">
        <v>2.4500000000000001E-2</v>
      </c>
      <c r="AT21" s="222">
        <v>2.4500000000000001E-2</v>
      </c>
      <c r="AU21" s="222">
        <v>2.4500000000000001E-2</v>
      </c>
      <c r="AV21" s="222">
        <v>2.4500000000000001E-2</v>
      </c>
      <c r="AW21" s="222">
        <v>2.4500000000000001E-2</v>
      </c>
      <c r="AX21" s="222">
        <v>2.4500000000000001E-2</v>
      </c>
      <c r="AY21" s="222">
        <v>2.4500000000000001E-2</v>
      </c>
      <c r="AZ21" s="222">
        <v>2.4500000000000001E-2</v>
      </c>
      <c r="BA21" s="222">
        <v>2.4500000000000001E-2</v>
      </c>
      <c r="BB21" s="222">
        <v>2.4500000000000001E-2</v>
      </c>
      <c r="BC21" s="222">
        <v>2.4500000000000001E-2</v>
      </c>
      <c r="BD21" s="222">
        <v>2.4500000000000001E-2</v>
      </c>
    </row>
    <row r="22" spans="1:56" outlineLevel="1" x14ac:dyDescent="0.2">
      <c r="B22" s="49" t="s">
        <v>224</v>
      </c>
      <c r="C22" s="10" t="s">
        <v>223</v>
      </c>
      <c r="G22" s="183">
        <v>0.11536600724810855</v>
      </c>
      <c r="H22" s="183">
        <v>0.11536600724810855</v>
      </c>
      <c r="I22" s="183">
        <v>0.11519598212611215</v>
      </c>
      <c r="J22" s="183">
        <v>0.1046</v>
      </c>
      <c r="K22" s="183">
        <v>8.9300000000000004E-2</v>
      </c>
      <c r="L22" s="183">
        <v>8.9300000000000004E-2</v>
      </c>
      <c r="M22" s="222">
        <v>8.9300000000000004E-2</v>
      </c>
      <c r="N22" s="222">
        <v>8.9300000000000004E-2</v>
      </c>
      <c r="O22" s="222">
        <v>8.9300000000000004E-2</v>
      </c>
      <c r="P22" s="222">
        <v>8.9300000000000004E-2</v>
      </c>
      <c r="Q22" s="222">
        <v>8.9300000000000004E-2</v>
      </c>
      <c r="R22" s="222">
        <v>8.9300000000000004E-2</v>
      </c>
      <c r="S22" s="222">
        <v>8.9300000000000004E-2</v>
      </c>
      <c r="T22" s="222">
        <v>8.9300000000000004E-2</v>
      </c>
      <c r="U22" s="222">
        <v>8.9300000000000004E-2</v>
      </c>
      <c r="V22" s="222">
        <v>8.9300000000000004E-2</v>
      </c>
      <c r="W22" s="222">
        <v>8.9300000000000004E-2</v>
      </c>
      <c r="X22" s="222">
        <v>8.9300000000000004E-2</v>
      </c>
      <c r="Y22" s="222">
        <v>8.9300000000000004E-2</v>
      </c>
      <c r="Z22" s="222">
        <v>8.9300000000000004E-2</v>
      </c>
      <c r="AA22" s="222">
        <v>8.9300000000000004E-2</v>
      </c>
      <c r="AB22" s="222">
        <v>8.9300000000000004E-2</v>
      </c>
      <c r="AC22" s="222">
        <v>8.9300000000000004E-2</v>
      </c>
      <c r="AD22" s="222">
        <v>8.9300000000000004E-2</v>
      </c>
      <c r="AE22" s="222">
        <v>8.9300000000000004E-2</v>
      </c>
      <c r="AF22" s="222">
        <v>8.9300000000000004E-2</v>
      </c>
      <c r="AG22" s="222">
        <v>8.9300000000000004E-2</v>
      </c>
      <c r="AH22" s="222">
        <v>8.9300000000000004E-2</v>
      </c>
      <c r="AI22" s="222">
        <v>8.9300000000000004E-2</v>
      </c>
      <c r="AJ22" s="222">
        <v>8.9300000000000004E-2</v>
      </c>
      <c r="AK22" s="222">
        <v>8.9300000000000004E-2</v>
      </c>
      <c r="AL22" s="222">
        <v>8.9300000000000004E-2</v>
      </c>
      <c r="AM22" s="222">
        <v>8.9300000000000004E-2</v>
      </c>
      <c r="AN22" s="222">
        <v>8.9300000000000004E-2</v>
      </c>
      <c r="AO22" s="222">
        <v>8.9300000000000004E-2</v>
      </c>
      <c r="AP22" s="222">
        <v>8.9300000000000004E-2</v>
      </c>
      <c r="AQ22" s="222">
        <v>8.9300000000000004E-2</v>
      </c>
      <c r="AR22" s="222">
        <v>8.9300000000000004E-2</v>
      </c>
      <c r="AS22" s="222">
        <v>8.9300000000000004E-2</v>
      </c>
      <c r="AT22" s="222">
        <v>8.9300000000000004E-2</v>
      </c>
      <c r="AU22" s="222">
        <v>8.9300000000000004E-2</v>
      </c>
      <c r="AV22" s="222">
        <v>8.9300000000000004E-2</v>
      </c>
      <c r="AW22" s="222">
        <v>8.9300000000000004E-2</v>
      </c>
      <c r="AX22" s="222">
        <v>8.9300000000000004E-2</v>
      </c>
      <c r="AY22" s="222">
        <v>8.9300000000000004E-2</v>
      </c>
      <c r="AZ22" s="222">
        <v>8.9300000000000004E-2</v>
      </c>
      <c r="BA22" s="222">
        <v>8.9300000000000004E-2</v>
      </c>
      <c r="BB22" s="222">
        <v>8.9300000000000004E-2</v>
      </c>
      <c r="BC22" s="222">
        <v>8.9300000000000004E-2</v>
      </c>
      <c r="BD22" s="222">
        <v>8.9300000000000004E-2</v>
      </c>
    </row>
    <row r="23" spans="1:56" outlineLevel="1" x14ac:dyDescent="0.2">
      <c r="C23" s="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x14ac:dyDescent="0.2">
      <c r="A24" s="6">
        <f ca="1">MAX($A$1:A16)+subsection</f>
        <v>6.0299999999999994</v>
      </c>
      <c r="B24" s="6" t="s">
        <v>225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x14ac:dyDescent="0.2">
      <c r="C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50" t="s">
        <v>226</v>
      </c>
      <c r="C26" s="2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C27" s="2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</row>
    <row r="28" spans="1:56" outlineLevel="1" x14ac:dyDescent="0.2">
      <c r="B28" s="48" t="s">
        <v>225</v>
      </c>
      <c r="C28" s="2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</row>
    <row r="29" spans="1:56" outlineLevel="1" x14ac:dyDescent="0.2">
      <c r="B29" s="49" t="s">
        <v>189</v>
      </c>
      <c r="C29" s="10" t="s">
        <v>217</v>
      </c>
      <c r="G29" s="175">
        <v>448.95017300000001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</row>
    <row r="30" spans="1:56" outlineLevel="1" x14ac:dyDescent="0.2">
      <c r="B30" s="49" t="s">
        <v>190</v>
      </c>
      <c r="C30" s="10" t="s">
        <v>217</v>
      </c>
      <c r="G30" s="175">
        <v>142.85852800000001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</row>
    <row r="31" spans="1:56" outlineLevel="1" x14ac:dyDescent="0.2">
      <c r="B31" s="49" t="s">
        <v>191</v>
      </c>
      <c r="C31" s="10" t="s">
        <v>217</v>
      </c>
      <c r="G31" s="175">
        <v>1914.3143600000001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</row>
    <row r="32" spans="1:56" outlineLevel="1" x14ac:dyDescent="0.2">
      <c r="B32" s="49" t="s">
        <v>192</v>
      </c>
      <c r="C32" s="10" t="s">
        <v>217</v>
      </c>
      <c r="G32" s="175">
        <v>140.47955300000001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2:56" outlineLevel="1" x14ac:dyDescent="0.2">
      <c r="B33" s="49" t="s">
        <v>193</v>
      </c>
      <c r="C33" s="10" t="s">
        <v>217</v>
      </c>
      <c r="G33" s="175">
        <v>61.214477000000002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</row>
    <row r="34" spans="2:56" outlineLevel="1" x14ac:dyDescent="0.2">
      <c r="B34" s="49" t="s">
        <v>194</v>
      </c>
      <c r="C34" s="10" t="s">
        <v>217</v>
      </c>
      <c r="G34" s="175">
        <v>7.0836589999999999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2:56" outlineLevel="1" x14ac:dyDescent="0.2">
      <c r="B35" s="49" t="s">
        <v>195</v>
      </c>
      <c r="C35" s="10" t="s">
        <v>217</v>
      </c>
      <c r="G35" s="175">
        <v>39.527847000000001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2:56" outlineLevel="1" x14ac:dyDescent="0.2">
      <c r="B36" s="49" t="s">
        <v>196</v>
      </c>
      <c r="C36" s="10" t="s">
        <v>217</v>
      </c>
      <c r="G36" s="175">
        <v>29.706513999999999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2:56" outlineLevel="1" x14ac:dyDescent="0.2">
      <c r="B37" s="49" t="s">
        <v>197</v>
      </c>
      <c r="C37" s="10" t="s">
        <v>217</v>
      </c>
      <c r="G37" s="175">
        <v>2.825688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</row>
    <row r="38" spans="2:56" outlineLevel="1" x14ac:dyDescent="0.2">
      <c r="B38" s="49" t="s">
        <v>198</v>
      </c>
      <c r="C38" s="10" t="s">
        <v>217</v>
      </c>
      <c r="G38" s="175">
        <v>636.11568399999999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2:56" outlineLevel="1" x14ac:dyDescent="0.2">
      <c r="B39" s="49" t="s">
        <v>199</v>
      </c>
      <c r="C39" s="10" t="s">
        <v>217</v>
      </c>
      <c r="G39" s="175">
        <v>41.780777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2:56" outlineLevel="1" x14ac:dyDescent="0.2">
      <c r="B40" s="49" t="s">
        <v>200</v>
      </c>
      <c r="C40" s="10" t="s">
        <v>217</v>
      </c>
      <c r="G40" s="175">
        <v>40.359653999999999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2:56" outlineLevel="1" x14ac:dyDescent="0.2">
      <c r="B41" s="49" t="s">
        <v>201</v>
      </c>
      <c r="C41" s="10" t="s">
        <v>217</v>
      </c>
      <c r="G41" s="175">
        <v>636.83080800000005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2:56" outlineLevel="1" x14ac:dyDescent="0.2">
      <c r="B42" s="49" t="s">
        <v>202</v>
      </c>
      <c r="C42" s="10" t="s">
        <v>217</v>
      </c>
      <c r="G42" s="175">
        <v>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2:56" outlineLevel="1" x14ac:dyDescent="0.2">
      <c r="B43" s="49" t="s">
        <v>203</v>
      </c>
      <c r="C43" s="10" t="s">
        <v>217</v>
      </c>
      <c r="G43" s="175"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2:56" outlineLevel="1" x14ac:dyDescent="0.2">
      <c r="B44" s="49" t="s">
        <v>204</v>
      </c>
      <c r="C44" s="10" t="s">
        <v>217</v>
      </c>
      <c r="G44" s="175">
        <v>0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2:56" outlineLevel="1" x14ac:dyDescent="0.2">
      <c r="B45" s="49" t="s">
        <v>205</v>
      </c>
      <c r="C45" s="10" t="s">
        <v>217</v>
      </c>
      <c r="G45" s="175">
        <v>0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</row>
    <row r="46" spans="2:56" outlineLevel="1" x14ac:dyDescent="0.2">
      <c r="B46" s="49" t="s">
        <v>206</v>
      </c>
      <c r="C46" s="10" t="s">
        <v>217</v>
      </c>
      <c r="G46" s="175">
        <v>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</row>
    <row r="47" spans="2:56" outlineLevel="1" x14ac:dyDescent="0.2">
      <c r="B47" s="49" t="s">
        <v>207</v>
      </c>
      <c r="C47" s="10" t="s">
        <v>217</v>
      </c>
      <c r="G47" s="175">
        <v>0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</row>
    <row r="48" spans="2:56" outlineLevel="1" x14ac:dyDescent="0.2">
      <c r="B48" s="49" t="s">
        <v>208</v>
      </c>
      <c r="C48" s="10" t="s">
        <v>217</v>
      </c>
      <c r="G48" s="175">
        <v>0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60" outlineLevel="1" x14ac:dyDescent="0.2">
      <c r="A49" s="27"/>
      <c r="B49" s="49"/>
      <c r="C49" s="2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60" outlineLevel="1" x14ac:dyDescent="0.2">
      <c r="A50" s="27"/>
      <c r="B50" s="62" t="s">
        <v>227</v>
      </c>
      <c r="C50" s="63" t="s">
        <v>217</v>
      </c>
      <c r="D50" s="64"/>
      <c r="E50" s="65"/>
      <c r="F50" s="65"/>
      <c r="G50" s="65">
        <f>SUM(G29:G48)</f>
        <v>4142.0477219999993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  <row r="51" spans="1:60" outlineLevel="1" x14ac:dyDescent="0.2">
      <c r="A51" s="94">
        <f>SUM(E51:AZ51)</f>
        <v>0</v>
      </c>
      <c r="C51" s="1"/>
      <c r="D51" s="73" t="s">
        <v>219</v>
      </c>
      <c r="E51" s="112"/>
      <c r="F51" s="112"/>
      <c r="G51" s="112">
        <f>IF(ISERROR(G50),1,0)</f>
        <v>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94"/>
      <c r="BF51" s="94"/>
      <c r="BG51" s="94"/>
      <c r="BH51" s="94"/>
    </row>
    <row r="52" spans="1:60" outlineLevel="1" x14ac:dyDescent="0.2">
      <c r="C52" s="24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60" x14ac:dyDescent="0.2">
      <c r="A53" s="6">
        <f ca="1">MAX($A$1:A52)+subsection</f>
        <v>6.0399999999999991</v>
      </c>
      <c r="B53" s="6" t="s">
        <v>228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60" x14ac:dyDescent="0.2">
      <c r="C54" s="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60" outlineLevel="1" x14ac:dyDescent="0.2">
      <c r="B55" s="50" t="s">
        <v>229</v>
      </c>
      <c r="C55" s="24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60" outlineLevel="1" x14ac:dyDescent="0.2">
      <c r="C56" s="24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60" outlineLevel="1" x14ac:dyDescent="0.2">
      <c r="B57" s="48" t="s">
        <v>228</v>
      </c>
      <c r="C57" s="24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</row>
    <row r="58" spans="1:60" outlineLevel="1" x14ac:dyDescent="0.2">
      <c r="B58" s="49" t="str">
        <f t="array" ref="B58:B77">Asset_Classes</f>
        <v>Shared Channel</v>
      </c>
      <c r="C58" s="10" t="s">
        <v>217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U58" s="223">
        <v>0</v>
      </c>
      <c r="V58" s="223">
        <v>0</v>
      </c>
      <c r="W58" s="223">
        <v>0</v>
      </c>
      <c r="X58" s="223">
        <v>0</v>
      </c>
      <c r="Y58" s="223">
        <v>0</v>
      </c>
      <c r="Z58" s="223">
        <v>0</v>
      </c>
      <c r="AA58" s="223">
        <v>0</v>
      </c>
      <c r="AB58" s="223">
        <v>0</v>
      </c>
      <c r="AC58" s="223">
        <v>0</v>
      </c>
      <c r="AD58" s="223">
        <v>0</v>
      </c>
      <c r="AE58" s="223">
        <v>0</v>
      </c>
      <c r="AF58" s="223">
        <v>0</v>
      </c>
      <c r="AG58" s="223">
        <v>0</v>
      </c>
      <c r="AH58" s="223">
        <v>0</v>
      </c>
      <c r="AI58" s="223">
        <v>0</v>
      </c>
      <c r="AJ58" s="223">
        <v>0</v>
      </c>
      <c r="AK58" s="223">
        <v>0</v>
      </c>
      <c r="AL58" s="223">
        <v>0</v>
      </c>
      <c r="AM58" s="223">
        <v>0</v>
      </c>
      <c r="AN58" s="223">
        <v>0</v>
      </c>
      <c r="AO58" s="223">
        <v>0</v>
      </c>
      <c r="AP58" s="223">
        <v>0</v>
      </c>
      <c r="AQ58" s="223">
        <v>0</v>
      </c>
      <c r="AR58" s="223">
        <v>0</v>
      </c>
      <c r="AS58" s="223">
        <v>0</v>
      </c>
      <c r="AT58" s="223">
        <v>0</v>
      </c>
      <c r="AU58" s="223">
        <v>0</v>
      </c>
      <c r="AV58" s="223">
        <v>0</v>
      </c>
      <c r="AW58" s="223">
        <v>0</v>
      </c>
      <c r="AX58" s="223">
        <v>0</v>
      </c>
      <c r="AY58" s="223">
        <v>0</v>
      </c>
      <c r="AZ58" s="223">
        <v>0</v>
      </c>
      <c r="BA58" s="223">
        <v>0</v>
      </c>
      <c r="BB58" s="223">
        <v>0</v>
      </c>
      <c r="BC58" s="223">
        <v>0</v>
      </c>
      <c r="BD58" s="223">
        <v>0</v>
      </c>
    </row>
    <row r="59" spans="1:60" outlineLevel="1" x14ac:dyDescent="0.2">
      <c r="B59" s="49" t="str">
        <v>Shared Channel Over-Dredge</v>
      </c>
      <c r="C59" s="10" t="s">
        <v>217</v>
      </c>
      <c r="G59" s="175">
        <v>5.9538630184825143</v>
      </c>
      <c r="H59" s="175">
        <v>4.9592074348908826</v>
      </c>
      <c r="I59" s="175">
        <v>0</v>
      </c>
      <c r="J59" s="175">
        <v>0</v>
      </c>
      <c r="K59" s="175">
        <v>0</v>
      </c>
      <c r="L59" s="175">
        <v>2.4590410417937592</v>
      </c>
      <c r="M59" s="223">
        <v>2.4959266574206653</v>
      </c>
      <c r="N59" s="223">
        <v>2.5540817485385672</v>
      </c>
      <c r="O59" s="223">
        <v>2.6166567513777621</v>
      </c>
      <c r="P59" s="223">
        <v>2.6807648417865173</v>
      </c>
      <c r="Q59" s="223">
        <v>2.7464435804102867</v>
      </c>
      <c r="R59" s="223">
        <v>2.8137314481303388</v>
      </c>
      <c r="S59" s="223">
        <v>2.8826678686095319</v>
      </c>
      <c r="T59" s="223">
        <v>2.9532932313904654</v>
      </c>
      <c r="U59" s="223">
        <v>3.0256489155595316</v>
      </c>
      <c r="V59" s="223">
        <v>3.0997773139907401</v>
      </c>
      <c r="W59" s="223">
        <v>3.1757218581835129</v>
      </c>
      <c r="X59" s="223">
        <v>3.2535270437090089</v>
      </c>
      <c r="Y59" s="223">
        <v>3.3332384562798794</v>
      </c>
      <c r="Z59" s="223">
        <v>3.4149027984587361</v>
      </c>
      <c r="AA59" s="223">
        <v>3.4985679170209751</v>
      </c>
      <c r="AB59" s="223">
        <v>3.5842828309879891</v>
      </c>
      <c r="AC59" s="223">
        <v>3.6720977603471945</v>
      </c>
      <c r="AD59" s="223">
        <v>3.7620641554757008</v>
      </c>
      <c r="AE59" s="223">
        <v>3.8542347272848554</v>
      </c>
      <c r="AF59" s="223">
        <v>3.9486634781033341</v>
      </c>
      <c r="AG59" s="223">
        <v>4.0454057333168656</v>
      </c>
      <c r="AH59" s="223">
        <v>4.1445181737831289</v>
      </c>
      <c r="AI59" s="223">
        <v>4.2460588690408159</v>
      </c>
      <c r="AJ59" s="223">
        <v>4.3500873113323157</v>
      </c>
      <c r="AK59" s="223">
        <v>4.4566644504599573</v>
      </c>
      <c r="AL59" s="223">
        <v>4.5658527294962257</v>
      </c>
      <c r="AM59" s="223">
        <v>4.6777161213688832</v>
      </c>
      <c r="AN59" s="223">
        <v>4.7923201663424209</v>
      </c>
      <c r="AO59" s="223">
        <v>4.9097320104178097</v>
      </c>
      <c r="AP59" s="223">
        <v>5.0300204446730463</v>
      </c>
      <c r="AQ59" s="223">
        <v>5.153255945567536</v>
      </c>
      <c r="AR59" s="223">
        <v>5.2795107162339407</v>
      </c>
      <c r="AS59" s="223">
        <v>5.4088587287816718</v>
      </c>
      <c r="AT59" s="223">
        <v>5.5413757676368229</v>
      </c>
      <c r="AU59" s="223">
        <v>5.6771394739439245</v>
      </c>
      <c r="AV59" s="223">
        <v>5.8162293910555505</v>
      </c>
      <c r="AW59" s="223">
        <v>5.9587270111364115</v>
      </c>
      <c r="AX59" s="223">
        <v>6.1047158229092533</v>
      </c>
      <c r="AY59" s="223">
        <v>6.2542813605705296</v>
      </c>
      <c r="AZ59" s="223">
        <v>6.4075112539045076</v>
      </c>
      <c r="BA59" s="223">
        <v>6.5644952796251674</v>
      </c>
      <c r="BB59" s="223">
        <v>6.7253254139759839</v>
      </c>
      <c r="BC59" s="223">
        <v>6.8900958866183952</v>
      </c>
      <c r="BD59" s="223">
        <v>7.0589032358405452</v>
      </c>
    </row>
    <row r="60" spans="1:60" outlineLevel="1" x14ac:dyDescent="0.2">
      <c r="B60" s="49" t="str">
        <v>Melbourne Channel</v>
      </c>
      <c r="C60" s="10" t="s">
        <v>217</v>
      </c>
      <c r="G60" s="175">
        <v>0</v>
      </c>
      <c r="H60" s="175">
        <v>0.30500816589254764</v>
      </c>
      <c r="I60" s="175">
        <v>0.60586703622607796</v>
      </c>
      <c r="J60" s="175">
        <v>0.70055444200458783</v>
      </c>
      <c r="K60" s="175">
        <v>0.67014154579367402</v>
      </c>
      <c r="L60" s="175">
        <v>0</v>
      </c>
      <c r="M60" s="223">
        <v>0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3">
        <v>0</v>
      </c>
      <c r="W60" s="223">
        <v>0</v>
      </c>
      <c r="X60" s="223">
        <v>0</v>
      </c>
      <c r="Y60" s="223">
        <v>0</v>
      </c>
      <c r="Z60" s="223">
        <v>0</v>
      </c>
      <c r="AA60" s="223">
        <v>0</v>
      </c>
      <c r="AB60" s="223">
        <v>0</v>
      </c>
      <c r="AC60" s="223">
        <v>0</v>
      </c>
      <c r="AD60" s="223">
        <v>0</v>
      </c>
      <c r="AE60" s="223">
        <v>0</v>
      </c>
      <c r="AF60" s="223">
        <v>0</v>
      </c>
      <c r="AG60" s="223">
        <v>0</v>
      </c>
      <c r="AH60" s="223">
        <v>0</v>
      </c>
      <c r="AI60" s="223">
        <v>0</v>
      </c>
      <c r="AJ60" s="223">
        <v>0</v>
      </c>
      <c r="AK60" s="223">
        <v>0</v>
      </c>
      <c r="AL60" s="223">
        <v>0</v>
      </c>
      <c r="AM60" s="223">
        <v>0</v>
      </c>
      <c r="AN60" s="223">
        <v>0</v>
      </c>
      <c r="AO60" s="223">
        <v>0</v>
      </c>
      <c r="AP60" s="223">
        <v>0</v>
      </c>
      <c r="AQ60" s="223">
        <v>0</v>
      </c>
      <c r="AR60" s="223">
        <v>0</v>
      </c>
      <c r="AS60" s="223">
        <v>0</v>
      </c>
      <c r="AT60" s="223">
        <v>0</v>
      </c>
      <c r="AU60" s="223">
        <v>0</v>
      </c>
      <c r="AV60" s="223">
        <v>0</v>
      </c>
      <c r="AW60" s="223">
        <v>0</v>
      </c>
      <c r="AX60" s="223">
        <v>0</v>
      </c>
      <c r="AY60" s="223">
        <v>0</v>
      </c>
      <c r="AZ60" s="223">
        <v>0</v>
      </c>
      <c r="BA60" s="223">
        <v>0</v>
      </c>
      <c r="BB60" s="223">
        <v>0</v>
      </c>
      <c r="BC60" s="223">
        <v>0</v>
      </c>
      <c r="BD60" s="223">
        <v>0</v>
      </c>
    </row>
    <row r="61" spans="1:60" outlineLevel="1" x14ac:dyDescent="0.2">
      <c r="B61" s="49" t="str">
        <v>Melbourne Channel Over-Dredge</v>
      </c>
      <c r="C61" s="10" t="s">
        <v>217</v>
      </c>
      <c r="G61" s="175">
        <v>2.3442039062317908</v>
      </c>
      <c r="H61" s="175">
        <v>1.9836982875467402</v>
      </c>
      <c r="I61" s="175">
        <v>4.376058470545118</v>
      </c>
      <c r="J61" s="175">
        <v>31.921271301242278</v>
      </c>
      <c r="K61" s="175">
        <v>0.55526013794332996</v>
      </c>
      <c r="L61" s="175">
        <v>9.4648911366072621</v>
      </c>
      <c r="M61" s="223">
        <v>9.6068645036563698</v>
      </c>
      <c r="N61" s="223">
        <v>9.8307044465915645</v>
      </c>
      <c r="O61" s="223">
        <v>10.071556705533057</v>
      </c>
      <c r="P61" s="223">
        <v>10.318309844818616</v>
      </c>
      <c r="Q61" s="223">
        <v>10.571108436016672</v>
      </c>
      <c r="R61" s="223">
        <v>10.830100592699081</v>
      </c>
      <c r="S61" s="223">
        <v>11.095438057220209</v>
      </c>
      <c r="T61" s="223">
        <v>11.367276289622103</v>
      </c>
      <c r="U61" s="223">
        <v>11.645774558717843</v>
      </c>
      <c r="V61" s="223">
        <v>11.93109603540643</v>
      </c>
      <c r="W61" s="223">
        <v>12.223407888273886</v>
      </c>
      <c r="X61" s="223">
        <v>12.522881381536596</v>
      </c>
      <c r="Y61" s="223">
        <v>12.829691975384241</v>
      </c>
      <c r="Z61" s="223">
        <v>13.144019428781155</v>
      </c>
      <c r="AA61" s="223">
        <v>13.466047904786292</v>
      </c>
      <c r="AB61" s="223">
        <v>13.795966078453555</v>
      </c>
      <c r="AC61" s="223">
        <v>14.133967247375667</v>
      </c>
      <c r="AD61" s="223">
        <v>14.480249444936371</v>
      </c>
      <c r="AE61" s="223">
        <v>14.835015556337311</v>
      </c>
      <c r="AF61" s="223">
        <v>15.198473437467575</v>
      </c>
      <c r="AG61" s="223">
        <v>15.570836036685529</v>
      </c>
      <c r="AH61" s="223">
        <v>15.952321519584324</v>
      </c>
      <c r="AI61" s="223">
        <v>16.343153396814138</v>
      </c>
      <c r="AJ61" s="223">
        <v>16.743560655036084</v>
      </c>
      <c r="AK61" s="223">
        <v>17.153777891084466</v>
      </c>
      <c r="AL61" s="223">
        <v>17.574045449416037</v>
      </c>
      <c r="AM61" s="223">
        <v>18.004609562926728</v>
      </c>
      <c r="AN61" s="223">
        <v>18.445722497218433</v>
      </c>
      <c r="AO61" s="223">
        <v>18.897642698400283</v>
      </c>
      <c r="AP61" s="223">
        <v>19.360634944511091</v>
      </c>
      <c r="AQ61" s="223">
        <v>19.834970500651611</v>
      </c>
      <c r="AR61" s="223">
        <v>20.320927277917576</v>
      </c>
      <c r="AS61" s="223">
        <v>20.818789996226556</v>
      </c>
      <c r="AT61" s="223">
        <v>21.328850351134108</v>
      </c>
      <c r="AU61" s="223">
        <v>21.851407184736892</v>
      </c>
      <c r="AV61" s="223">
        <v>22.386766660762945</v>
      </c>
      <c r="AW61" s="223">
        <v>22.935242443951637</v>
      </c>
      <c r="AX61" s="223">
        <v>23.497155883828452</v>
      </c>
      <c r="AY61" s="223">
        <v>24.072836202982248</v>
      </c>
      <c r="AZ61" s="223">
        <v>24.662620689955311</v>
      </c>
      <c r="BA61" s="223">
        <v>25.266854896859215</v>
      </c>
      <c r="BB61" s="223">
        <v>25.885892841832266</v>
      </c>
      <c r="BC61" s="223">
        <v>26.520097216457156</v>
      </c>
      <c r="BD61" s="223">
        <v>27.169839598260356</v>
      </c>
    </row>
    <row r="62" spans="1:60" outlineLevel="1" x14ac:dyDescent="0.2">
      <c r="B62" s="49" t="str">
        <v>Channel Protection Assets</v>
      </c>
      <c r="C62" s="10" t="s">
        <v>217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3">
        <v>0</v>
      </c>
      <c r="AG62" s="223">
        <v>0</v>
      </c>
      <c r="AH62" s="223">
        <v>0</v>
      </c>
      <c r="AI62" s="223">
        <v>0</v>
      </c>
      <c r="AJ62" s="223">
        <v>0</v>
      </c>
      <c r="AK62" s="223">
        <v>0</v>
      </c>
      <c r="AL62" s="223">
        <v>0</v>
      </c>
      <c r="AM62" s="223">
        <v>0</v>
      </c>
      <c r="AN62" s="223">
        <v>0</v>
      </c>
      <c r="AO62" s="223">
        <v>0</v>
      </c>
      <c r="AP62" s="223">
        <v>0</v>
      </c>
      <c r="AQ62" s="223">
        <v>0</v>
      </c>
      <c r="AR62" s="223">
        <v>0</v>
      </c>
      <c r="AS62" s="223">
        <v>0</v>
      </c>
      <c r="AT62" s="223">
        <v>0</v>
      </c>
      <c r="AU62" s="223">
        <v>0</v>
      </c>
      <c r="AV62" s="223">
        <v>0</v>
      </c>
      <c r="AW62" s="223">
        <v>0</v>
      </c>
      <c r="AX62" s="223">
        <v>0</v>
      </c>
      <c r="AY62" s="223">
        <v>0</v>
      </c>
      <c r="AZ62" s="223">
        <v>0</v>
      </c>
      <c r="BA62" s="223">
        <v>0</v>
      </c>
      <c r="BB62" s="223">
        <v>0</v>
      </c>
      <c r="BC62" s="223">
        <v>0</v>
      </c>
      <c r="BD62" s="223">
        <v>0</v>
      </c>
    </row>
    <row r="63" spans="1:60" outlineLevel="1" x14ac:dyDescent="0.2">
      <c r="B63" s="49" t="str">
        <v>Channel Service Protection</v>
      </c>
      <c r="C63" s="10" t="s">
        <v>217</v>
      </c>
      <c r="G63" s="175">
        <v>0</v>
      </c>
      <c r="H63" s="175">
        <v>0</v>
      </c>
      <c r="I63" s="175">
        <v>4.6876603270489127E-2</v>
      </c>
      <c r="J63" s="175">
        <v>1.1967459457172074</v>
      </c>
      <c r="K63" s="175">
        <v>1.1360494776311807</v>
      </c>
      <c r="L63" s="175">
        <v>3.5152665331873982</v>
      </c>
      <c r="M63" s="223">
        <v>3.567995531185209</v>
      </c>
      <c r="N63" s="223">
        <v>3.6511298270618249</v>
      </c>
      <c r="O63" s="223">
        <v>3.7405825078248394</v>
      </c>
      <c r="P63" s="223">
        <v>3.8322267792665476</v>
      </c>
      <c r="Q63" s="223">
        <v>3.9261163353585777</v>
      </c>
      <c r="R63" s="223">
        <v>4.0223061855748625</v>
      </c>
      <c r="S63" s="223">
        <v>4.1208526871214461</v>
      </c>
      <c r="T63" s="223">
        <v>4.2218135779559214</v>
      </c>
      <c r="U63" s="223">
        <v>4.3252480106158417</v>
      </c>
      <c r="V63" s="223">
        <v>4.4312165868759301</v>
      </c>
      <c r="W63" s="223">
        <v>4.5397813932543905</v>
      </c>
      <c r="X63" s="223">
        <v>4.6510060373891227</v>
      </c>
      <c r="Y63" s="223">
        <v>4.7649556853051562</v>
      </c>
      <c r="Z63" s="223">
        <v>4.8816970995951321</v>
      </c>
      <c r="AA63" s="223">
        <v>5.0012986785352123</v>
      </c>
      <c r="AB63" s="223">
        <v>5.1238304961593251</v>
      </c>
      <c r="AC63" s="223">
        <v>5.2493643433152286</v>
      </c>
      <c r="AD63" s="223">
        <v>5.3779737697264514</v>
      </c>
      <c r="AE63" s="223">
        <v>5.5097341270847489</v>
      </c>
      <c r="AF63" s="223">
        <v>5.6447226131983248</v>
      </c>
      <c r="AG63" s="223">
        <v>5.7830183172216838</v>
      </c>
      <c r="AH63" s="223">
        <v>5.9247022659936146</v>
      </c>
      <c r="AI63" s="223">
        <v>6.0698574715104581</v>
      </c>
      <c r="AJ63" s="223">
        <v>6.2185689795624643</v>
      </c>
      <c r="AK63" s="223">
        <v>6.3709239195617444</v>
      </c>
      <c r="AL63" s="223">
        <v>6.5270115555910069</v>
      </c>
      <c r="AM63" s="223">
        <v>6.6869233387029867</v>
      </c>
      <c r="AN63" s="223">
        <v>6.8507529605012101</v>
      </c>
      <c r="AO63" s="223">
        <v>7.0185964080334893</v>
      </c>
      <c r="AP63" s="223">
        <v>7.1905520200303092</v>
      </c>
      <c r="AQ63" s="223">
        <v>7.3667205445210513</v>
      </c>
      <c r="AR63" s="223">
        <v>7.5472051978618167</v>
      </c>
      <c r="AS63" s="223">
        <v>7.7321117252094309</v>
      </c>
      <c r="AT63" s="223">
        <v>7.9215484624770616</v>
      </c>
      <c r="AU63" s="223">
        <v>8.1156263998077485</v>
      </c>
      <c r="AV63" s="223">
        <v>8.3144592466030378</v>
      </c>
      <c r="AW63" s="223">
        <v>8.518163498144812</v>
      </c>
      <c r="AX63" s="223">
        <v>8.7268585038493605</v>
      </c>
      <c r="AY63" s="223">
        <v>8.9406665371936693</v>
      </c>
      <c r="AZ63" s="223">
        <v>9.159712867354914</v>
      </c>
      <c r="BA63" s="223">
        <v>9.3841258326051094</v>
      </c>
      <c r="BB63" s="223">
        <v>9.6140369155039345</v>
      </c>
      <c r="BC63" s="223">
        <v>9.8495808199337809</v>
      </c>
      <c r="BD63" s="223">
        <v>10.090895550022157</v>
      </c>
    </row>
    <row r="64" spans="1:60" outlineLevel="1" x14ac:dyDescent="0.2">
      <c r="B64" s="49" t="str">
        <v>Roads</v>
      </c>
      <c r="C64" s="10" t="s">
        <v>217</v>
      </c>
      <c r="G64" s="175">
        <v>7.9156628418046715E-2</v>
      </c>
      <c r="H64" s="175">
        <v>1.2748152949920908</v>
      </c>
      <c r="I64" s="175">
        <v>0.23204308505551791</v>
      </c>
      <c r="J64" s="175">
        <v>1.4965413825595288</v>
      </c>
      <c r="K64" s="175">
        <v>8.0756470692606044</v>
      </c>
      <c r="L64" s="175">
        <v>2.9311028729034772</v>
      </c>
      <c r="M64" s="223">
        <v>2.9750694159970292</v>
      </c>
      <c r="N64" s="223">
        <v>3.0443885333897605</v>
      </c>
      <c r="O64" s="223">
        <v>3.1189760524578096</v>
      </c>
      <c r="P64" s="223">
        <v>3.1953909657430257</v>
      </c>
      <c r="Q64" s="223">
        <v>3.2736780444037299</v>
      </c>
      <c r="R64" s="223">
        <v>3.3538831564916212</v>
      </c>
      <c r="S64" s="223">
        <v>3.4360532938256658</v>
      </c>
      <c r="T64" s="223">
        <v>3.5202365995243947</v>
      </c>
      <c r="U64" s="223">
        <v>3.6064823962127424</v>
      </c>
      <c r="V64" s="223">
        <v>3.6948412149199545</v>
      </c>
      <c r="W64" s="223">
        <v>3.7853648246854932</v>
      </c>
      <c r="X64" s="223">
        <v>3.8781062628902876</v>
      </c>
      <c r="Y64" s="223">
        <v>3.9731198663310994</v>
      </c>
      <c r="Z64" s="223">
        <v>4.0704613030562111</v>
      </c>
      <c r="AA64" s="223">
        <v>4.1701876049810878</v>
      </c>
      <c r="AB64" s="223">
        <v>4.2723572013031239</v>
      </c>
      <c r="AC64" s="223">
        <v>4.3770299527350502</v>
      </c>
      <c r="AD64" s="223">
        <v>4.4842671865770587</v>
      </c>
      <c r="AE64" s="223">
        <v>4.5941317326481963</v>
      </c>
      <c r="AF64" s="223">
        <v>4.7066879600980771</v>
      </c>
      <c r="AG64" s="223">
        <v>4.8220018151204798</v>
      </c>
      <c r="AH64" s="223">
        <v>4.9401408595909313</v>
      </c>
      <c r="AI64" s="223">
        <v>5.0611743106509088</v>
      </c>
      <c r="AJ64" s="223">
        <v>5.1851730812618557</v>
      </c>
      <c r="AK64" s="223">
        <v>5.3122098217527709</v>
      </c>
      <c r="AL64" s="223">
        <v>5.4423589623857138</v>
      </c>
      <c r="AM64" s="223">
        <v>5.575696756964164</v>
      </c>
      <c r="AN64" s="223">
        <v>5.7123013275097856</v>
      </c>
      <c r="AO64" s="223">
        <v>5.8522527100337749</v>
      </c>
      <c r="AP64" s="223">
        <v>5.9956329014296026</v>
      </c>
      <c r="AQ64" s="223">
        <v>6.1425259075146279</v>
      </c>
      <c r="AR64" s="223">
        <v>6.2930177922487358</v>
      </c>
      <c r="AS64" s="223">
        <v>6.44719672815883</v>
      </c>
      <c r="AT64" s="223">
        <v>6.605153047998721</v>
      </c>
      <c r="AU64" s="223">
        <v>6.7669792976746894</v>
      </c>
      <c r="AV64" s="223">
        <v>6.9327702904677189</v>
      </c>
      <c r="AW64" s="223">
        <v>7.1026231625841776</v>
      </c>
      <c r="AX64" s="223">
        <v>7.2766374300674901</v>
      </c>
      <c r="AY64" s="223">
        <v>7.4549150471041434</v>
      </c>
      <c r="AZ64" s="223">
        <v>7.6375604657581944</v>
      </c>
      <c r="BA64" s="223">
        <v>7.8246806971692697</v>
      </c>
      <c r="BB64" s="223">
        <v>8.016385374249916</v>
      </c>
      <c r="BC64" s="223">
        <v>8.2127868159190385</v>
      </c>
      <c r="BD64" s="223">
        <v>8.4140000929090544</v>
      </c>
    </row>
    <row r="65" spans="1:60" outlineLevel="1" x14ac:dyDescent="0.2">
      <c r="B65" s="49" t="str">
        <v>Rail</v>
      </c>
      <c r="C65" s="10" t="s">
        <v>217</v>
      </c>
      <c r="G65" s="175">
        <v>0.10352842595756534</v>
      </c>
      <c r="H65" s="175">
        <v>2.3421437351682779</v>
      </c>
      <c r="I65" s="175">
        <v>3.4295128354131168</v>
      </c>
      <c r="J65" s="175">
        <v>34.315538085787665</v>
      </c>
      <c r="K65" s="175">
        <v>30.169134161587593</v>
      </c>
      <c r="L65" s="175">
        <v>99.077447847027855</v>
      </c>
      <c r="M65" s="223">
        <v>100.56360956473327</v>
      </c>
      <c r="N65" s="223">
        <v>102.90674166759156</v>
      </c>
      <c r="O65" s="223">
        <v>105.42795683844756</v>
      </c>
      <c r="P65" s="223">
        <v>108.01094178098951</v>
      </c>
      <c r="Q65" s="223">
        <v>110.65720985462376</v>
      </c>
      <c r="R65" s="223">
        <v>113.36831149606203</v>
      </c>
      <c r="S65" s="223">
        <v>116.14583512771556</v>
      </c>
      <c r="T65" s="223">
        <v>118.99140808834458</v>
      </c>
      <c r="U65" s="223">
        <v>121.90669758650903</v>
      </c>
      <c r="V65" s="223">
        <v>124.8934116773785</v>
      </c>
      <c r="W65" s="223">
        <v>127.95330026347426</v>
      </c>
      <c r="X65" s="223">
        <v>131.08815611992938</v>
      </c>
      <c r="Y65" s="223">
        <v>134.29981594486765</v>
      </c>
      <c r="Z65" s="223">
        <v>137.5901614355169</v>
      </c>
      <c r="AA65" s="223">
        <v>140.96112039068706</v>
      </c>
      <c r="AB65" s="223">
        <v>144.41466784025889</v>
      </c>
      <c r="AC65" s="223">
        <v>147.95282720234522</v>
      </c>
      <c r="AD65" s="223">
        <v>151.57767146880266</v>
      </c>
      <c r="AE65" s="223">
        <v>155.29132441978831</v>
      </c>
      <c r="AF65" s="223">
        <v>159.09596186807312</v>
      </c>
      <c r="AG65" s="223">
        <v>162.9938129338409</v>
      </c>
      <c r="AH65" s="223">
        <v>166.98716135071999</v>
      </c>
      <c r="AI65" s="223">
        <v>171.07834680381262</v>
      </c>
      <c r="AJ65" s="223">
        <v>175.26976630050603</v>
      </c>
      <c r="AK65" s="223">
        <v>179.56387557486843</v>
      </c>
      <c r="AL65" s="223">
        <v>183.96319052645271</v>
      </c>
      <c r="AM65" s="223">
        <v>188.47028869435078</v>
      </c>
      <c r="AN65" s="223">
        <v>193.08781076736238</v>
      </c>
      <c r="AO65" s="223">
        <v>197.81846213116276</v>
      </c>
      <c r="AP65" s="223">
        <v>202.66501445337624</v>
      </c>
      <c r="AQ65" s="223">
        <v>207.63030730748395</v>
      </c>
      <c r="AR65" s="223">
        <v>212.71724983651728</v>
      </c>
      <c r="AS65" s="223">
        <v>217.92882245751196</v>
      </c>
      <c r="AT65" s="223">
        <v>223.26807860772098</v>
      </c>
      <c r="AU65" s="223">
        <v>228.73814653361015</v>
      </c>
      <c r="AV65" s="223">
        <v>234.34223112368358</v>
      </c>
      <c r="AW65" s="223">
        <v>240.08361578621381</v>
      </c>
      <c r="AX65" s="223">
        <v>245.96566437297605</v>
      </c>
      <c r="AY65" s="223">
        <v>251.99182315011396</v>
      </c>
      <c r="AZ65" s="223">
        <v>258.16562281729176</v>
      </c>
      <c r="BA65" s="223">
        <v>264.49068057631541</v>
      </c>
      <c r="BB65" s="223">
        <v>270.97070225043512</v>
      </c>
      <c r="BC65" s="223">
        <v>277.60948445557079</v>
      </c>
      <c r="BD65" s="223">
        <v>284.41091682473228</v>
      </c>
    </row>
    <row r="66" spans="1:60" outlineLevel="1" x14ac:dyDescent="0.2">
      <c r="B66" s="49" t="str">
        <v>Buildings</v>
      </c>
      <c r="C66" s="10" t="s">
        <v>217</v>
      </c>
      <c r="G66" s="175">
        <v>0</v>
      </c>
      <c r="H66" s="175">
        <v>0.54428473240866881</v>
      </c>
      <c r="I66" s="175">
        <v>1.806010380972821</v>
      </c>
      <c r="J66" s="175">
        <v>2.0260749644906793</v>
      </c>
      <c r="K66" s="175">
        <v>0</v>
      </c>
      <c r="L66" s="175">
        <v>0</v>
      </c>
      <c r="M66" s="223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3">
        <v>0</v>
      </c>
      <c r="W66" s="223">
        <v>0</v>
      </c>
      <c r="X66" s="223">
        <v>0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3">
        <v>0</v>
      </c>
      <c r="AG66" s="223">
        <v>0</v>
      </c>
      <c r="AH66" s="223">
        <v>0</v>
      </c>
      <c r="AI66" s="223">
        <v>0</v>
      </c>
      <c r="AJ66" s="223">
        <v>0</v>
      </c>
      <c r="AK66" s="223">
        <v>0</v>
      </c>
      <c r="AL66" s="223">
        <v>0</v>
      </c>
      <c r="AM66" s="223">
        <v>0</v>
      </c>
      <c r="AN66" s="223">
        <v>0</v>
      </c>
      <c r="AO66" s="223">
        <v>0</v>
      </c>
      <c r="AP66" s="223">
        <v>0</v>
      </c>
      <c r="AQ66" s="223">
        <v>0</v>
      </c>
      <c r="AR66" s="223">
        <v>0</v>
      </c>
      <c r="AS66" s="223">
        <v>0</v>
      </c>
      <c r="AT66" s="223">
        <v>0</v>
      </c>
      <c r="AU66" s="223">
        <v>0</v>
      </c>
      <c r="AV66" s="223">
        <v>0</v>
      </c>
      <c r="AW66" s="223">
        <v>0</v>
      </c>
      <c r="AX66" s="223">
        <v>0</v>
      </c>
      <c r="AY66" s="223">
        <v>0</v>
      </c>
      <c r="AZ66" s="223">
        <v>0</v>
      </c>
      <c r="BA66" s="223">
        <v>0</v>
      </c>
      <c r="BB66" s="223">
        <v>0</v>
      </c>
      <c r="BC66" s="223">
        <v>0</v>
      </c>
      <c r="BD66" s="223">
        <v>0</v>
      </c>
    </row>
    <row r="67" spans="1:60" outlineLevel="1" x14ac:dyDescent="0.2">
      <c r="B67" s="49" t="str">
        <v>Wharves</v>
      </c>
      <c r="C67" s="10" t="s">
        <v>217</v>
      </c>
      <c r="G67" s="175">
        <v>18.435065147395644</v>
      </c>
      <c r="H67" s="175">
        <v>35.090471760743569</v>
      </c>
      <c r="I67" s="175">
        <v>42.559854232715686</v>
      </c>
      <c r="J67" s="175">
        <v>36.320332422305334</v>
      </c>
      <c r="K67" s="175">
        <v>30.535382472114925</v>
      </c>
      <c r="L67" s="175">
        <v>83.026111440719376</v>
      </c>
      <c r="M67" s="223">
        <v>84.271503112330151</v>
      </c>
      <c r="N67" s="223">
        <v>86.235029134847451</v>
      </c>
      <c r="O67" s="223">
        <v>88.34778734865121</v>
      </c>
      <c r="P67" s="223">
        <v>90.512308138693157</v>
      </c>
      <c r="Q67" s="223">
        <v>92.729859688091139</v>
      </c>
      <c r="R67" s="223">
        <v>95.001741250449371</v>
      </c>
      <c r="S67" s="223">
        <v>97.329283911085383</v>
      </c>
      <c r="T67" s="223">
        <v>99.713851366906965</v>
      </c>
      <c r="U67" s="223">
        <v>102.15684072539618</v>
      </c>
      <c r="V67" s="223">
        <v>104.65968332316838</v>
      </c>
      <c r="W67" s="223">
        <v>107.223845564586</v>
      </c>
      <c r="X67" s="223">
        <v>109.85082978091836</v>
      </c>
      <c r="Y67" s="223">
        <v>112.54217511055086</v>
      </c>
      <c r="Z67" s="223">
        <v>115.29945840075935</v>
      </c>
      <c r="AA67" s="223">
        <v>118.12429513157795</v>
      </c>
      <c r="AB67" s="223">
        <v>121.01834036230161</v>
      </c>
      <c r="AC67" s="223">
        <v>123.98328970117799</v>
      </c>
      <c r="AD67" s="223">
        <v>127.02088029885685</v>
      </c>
      <c r="AE67" s="223">
        <v>130.13289186617885</v>
      </c>
      <c r="AF67" s="223">
        <v>133.32114771690024</v>
      </c>
      <c r="AG67" s="223">
        <v>136.5875158359643</v>
      </c>
      <c r="AH67" s="223">
        <v>139.93390997394542</v>
      </c>
      <c r="AI67" s="223">
        <v>143.36229076830708</v>
      </c>
      <c r="AJ67" s="223">
        <v>146.87466689213059</v>
      </c>
      <c r="AK67" s="223">
        <v>150.47309623098778</v>
      </c>
      <c r="AL67" s="223">
        <v>154.15968708864696</v>
      </c>
      <c r="AM67" s="223">
        <v>157.93659942231881</v>
      </c>
      <c r="AN67" s="223">
        <v>161.80604610816562</v>
      </c>
      <c r="AO67" s="223">
        <v>165.77029423781568</v>
      </c>
      <c r="AP67" s="223">
        <v>169.83166644664215</v>
      </c>
      <c r="AQ67" s="223">
        <v>173.99254227458488</v>
      </c>
      <c r="AR67" s="223">
        <v>178.2553595603122</v>
      </c>
      <c r="AS67" s="223">
        <v>182.62261586953986</v>
      </c>
      <c r="AT67" s="223">
        <v>187.09686995834358</v>
      </c>
      <c r="AU67" s="223">
        <v>191.68074327232299</v>
      </c>
      <c r="AV67" s="223">
        <v>196.37692148249488</v>
      </c>
      <c r="AW67" s="223">
        <v>201.18815605881599</v>
      </c>
      <c r="AX67" s="223">
        <v>206.11726588225699</v>
      </c>
      <c r="AY67" s="223">
        <v>211.16713889637228</v>
      </c>
      <c r="AZ67" s="223">
        <v>216.34073379933341</v>
      </c>
      <c r="BA67" s="223">
        <v>221.64108177741707</v>
      </c>
      <c r="BB67" s="223">
        <v>227.07128828096378</v>
      </c>
      <c r="BC67" s="223">
        <v>232.63453484384738</v>
      </c>
      <c r="BD67" s="223">
        <v>238.33408094752164</v>
      </c>
    </row>
    <row r="68" spans="1:60" outlineLevel="1" x14ac:dyDescent="0.2">
      <c r="B68" s="49" t="str">
        <v>Plant</v>
      </c>
      <c r="C68" s="10" t="s">
        <v>217</v>
      </c>
      <c r="G68" s="175">
        <v>0.8071153756356213</v>
      </c>
      <c r="H68" s="175">
        <v>0.69068045128996225</v>
      </c>
      <c r="I68" s="175">
        <v>1.2090061738521802</v>
      </c>
      <c r="J68" s="175">
        <v>0.98585400899817177</v>
      </c>
      <c r="K68" s="175">
        <v>3.317420817743391</v>
      </c>
      <c r="L68" s="175">
        <v>1.4721518632065842</v>
      </c>
      <c r="M68" s="223">
        <v>1.4942341411546829</v>
      </c>
      <c r="N68" s="223">
        <v>1.5290497966435872</v>
      </c>
      <c r="O68" s="223">
        <v>1.566511516661355</v>
      </c>
      <c r="P68" s="223">
        <v>1.6048910488195582</v>
      </c>
      <c r="Q68" s="223">
        <v>1.6442108795156374</v>
      </c>
      <c r="R68" s="223">
        <v>1.6844940460637705</v>
      </c>
      <c r="S68" s="223">
        <v>1.7257641501923329</v>
      </c>
      <c r="T68" s="223">
        <v>1.768045371872045</v>
      </c>
      <c r="U68" s="223">
        <v>1.8113624834829101</v>
      </c>
      <c r="V68" s="223">
        <v>1.8557408643282414</v>
      </c>
      <c r="W68" s="223">
        <v>1.9012065155042832</v>
      </c>
      <c r="X68" s="223">
        <v>1.947786075134138</v>
      </c>
      <c r="Y68" s="223">
        <v>1.9955068339749245</v>
      </c>
      <c r="Z68" s="223">
        <v>2.04439675140731</v>
      </c>
      <c r="AA68" s="223">
        <v>2.0944844718167892</v>
      </c>
      <c r="AB68" s="223">
        <v>2.1457993413763004</v>
      </c>
      <c r="AC68" s="223">
        <v>2.1983714252400195</v>
      </c>
      <c r="AD68" s="223">
        <v>2.2522315251584</v>
      </c>
      <c r="AE68" s="223">
        <v>2.3074111975247806</v>
      </c>
      <c r="AF68" s="223">
        <v>2.3639427718641377</v>
      </c>
      <c r="AG68" s="223">
        <v>2.421859369774809</v>
      </c>
      <c r="AH68" s="223">
        <v>2.4811949243342917</v>
      </c>
      <c r="AI68" s="223">
        <v>2.5419841999804818</v>
      </c>
      <c r="AJ68" s="223">
        <v>2.6042628128800036</v>
      </c>
      <c r="AK68" s="223">
        <v>2.6680672517955637</v>
      </c>
      <c r="AL68" s="223">
        <v>2.7334348994645548</v>
      </c>
      <c r="AM68" s="223">
        <v>2.8004040545014361</v>
      </c>
      <c r="AN68" s="223">
        <v>2.8690139538367214</v>
      </c>
      <c r="AO68" s="223">
        <v>2.9393047957057208</v>
      </c>
      <c r="AP68" s="223">
        <v>3.0113177632005108</v>
      </c>
      <c r="AQ68" s="223">
        <v>3.085095048398923</v>
      </c>
      <c r="AR68" s="223">
        <v>3.1606798770846964</v>
      </c>
      <c r="AS68" s="223">
        <v>3.2381165340732716</v>
      </c>
      <c r="AT68" s="223">
        <v>3.3174503891580667</v>
      </c>
      <c r="AU68" s="223">
        <v>3.398727923692439</v>
      </c>
      <c r="AV68" s="223">
        <v>3.4819967578229036</v>
      </c>
      <c r="AW68" s="223">
        <v>3.5673056783895647</v>
      </c>
      <c r="AX68" s="223">
        <v>3.6547046675101087</v>
      </c>
      <c r="AY68" s="223">
        <v>3.7442449318641065</v>
      </c>
      <c r="AZ68" s="223">
        <v>3.8359789326947769</v>
      </c>
      <c r="BA68" s="223">
        <v>3.9299604165457986</v>
      </c>
      <c r="BB68" s="223">
        <v>4.0262444467511704</v>
      </c>
      <c r="BC68" s="223">
        <v>4.1248874356965741</v>
      </c>
      <c r="BD68" s="223">
        <v>4.2259471778711397</v>
      </c>
    </row>
    <row r="69" spans="1:60" outlineLevel="1" x14ac:dyDescent="0.2">
      <c r="B69" s="49" t="str">
        <v>Land</v>
      </c>
      <c r="C69" s="10" t="s">
        <v>217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223">
        <v>0</v>
      </c>
      <c r="N69" s="223">
        <v>0</v>
      </c>
      <c r="O69" s="223">
        <v>0</v>
      </c>
      <c r="P69" s="223">
        <v>0</v>
      </c>
      <c r="Q69" s="223">
        <v>0</v>
      </c>
      <c r="R69" s="223">
        <v>0</v>
      </c>
      <c r="S69" s="223">
        <v>0</v>
      </c>
      <c r="T69" s="223">
        <v>0</v>
      </c>
      <c r="U69" s="223">
        <v>0</v>
      </c>
      <c r="V69" s="223">
        <v>0</v>
      </c>
      <c r="W69" s="223">
        <v>0</v>
      </c>
      <c r="X69" s="223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0</v>
      </c>
      <c r="AF69" s="223">
        <v>0</v>
      </c>
      <c r="AG69" s="223">
        <v>0</v>
      </c>
      <c r="AH69" s="223">
        <v>0</v>
      </c>
      <c r="AI69" s="223">
        <v>0</v>
      </c>
      <c r="AJ69" s="223">
        <v>0</v>
      </c>
      <c r="AK69" s="223">
        <v>0</v>
      </c>
      <c r="AL69" s="223">
        <v>0</v>
      </c>
      <c r="AM69" s="223">
        <v>0</v>
      </c>
      <c r="AN69" s="223">
        <v>0</v>
      </c>
      <c r="AO69" s="223">
        <v>0</v>
      </c>
      <c r="AP69" s="223">
        <v>0</v>
      </c>
      <c r="AQ69" s="223">
        <v>0</v>
      </c>
      <c r="AR69" s="223">
        <v>0</v>
      </c>
      <c r="AS69" s="223">
        <v>0</v>
      </c>
      <c r="AT69" s="223">
        <v>0</v>
      </c>
      <c r="AU69" s="223">
        <v>0</v>
      </c>
      <c r="AV69" s="223">
        <v>0</v>
      </c>
      <c r="AW69" s="223">
        <v>0</v>
      </c>
      <c r="AX69" s="223">
        <v>0</v>
      </c>
      <c r="AY69" s="223">
        <v>0</v>
      </c>
      <c r="AZ69" s="223">
        <v>0</v>
      </c>
      <c r="BA69" s="223">
        <v>0</v>
      </c>
      <c r="BB69" s="223">
        <v>0</v>
      </c>
      <c r="BC69" s="223">
        <v>0</v>
      </c>
      <c r="BD69" s="223">
        <v>0</v>
      </c>
    </row>
    <row r="70" spans="1:60" outlineLevel="1" x14ac:dyDescent="0.2">
      <c r="B70" s="49" t="str">
        <v>Port Capacity Project - Initial Capital Asset Value</v>
      </c>
      <c r="C70" s="10" t="s">
        <v>217</v>
      </c>
      <c r="G70" s="175">
        <v>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  <c r="M70" s="223">
        <v>0</v>
      </c>
      <c r="N70" s="223">
        <v>0</v>
      </c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  <c r="U70" s="223">
        <v>0</v>
      </c>
      <c r="V70" s="223">
        <v>0</v>
      </c>
      <c r="W70" s="223">
        <v>0</v>
      </c>
      <c r="X70" s="223">
        <v>0</v>
      </c>
      <c r="Y70" s="223">
        <v>0</v>
      </c>
      <c r="Z70" s="223">
        <v>0</v>
      </c>
      <c r="AA70" s="223">
        <v>0</v>
      </c>
      <c r="AB70" s="223">
        <v>0</v>
      </c>
      <c r="AC70" s="223">
        <v>0</v>
      </c>
      <c r="AD70" s="223">
        <v>0</v>
      </c>
      <c r="AE70" s="223">
        <v>0</v>
      </c>
      <c r="AF70" s="223">
        <v>0</v>
      </c>
      <c r="AG70" s="223">
        <v>0</v>
      </c>
      <c r="AH70" s="223">
        <v>0</v>
      </c>
      <c r="AI70" s="223">
        <v>0</v>
      </c>
      <c r="AJ70" s="223">
        <v>0</v>
      </c>
      <c r="AK70" s="223">
        <v>0</v>
      </c>
      <c r="AL70" s="223">
        <v>0</v>
      </c>
      <c r="AM70" s="223">
        <v>0</v>
      </c>
      <c r="AN70" s="223">
        <v>0</v>
      </c>
      <c r="AO70" s="223">
        <v>0</v>
      </c>
      <c r="AP70" s="223">
        <v>0</v>
      </c>
      <c r="AQ70" s="223">
        <v>0</v>
      </c>
      <c r="AR70" s="223">
        <v>0</v>
      </c>
      <c r="AS70" s="223">
        <v>0</v>
      </c>
      <c r="AT70" s="223">
        <v>0</v>
      </c>
      <c r="AU70" s="223">
        <v>0</v>
      </c>
      <c r="AV70" s="223">
        <v>0</v>
      </c>
      <c r="AW70" s="223">
        <v>0</v>
      </c>
      <c r="AX70" s="223">
        <v>0</v>
      </c>
      <c r="AY70" s="223">
        <v>0</v>
      </c>
      <c r="AZ70" s="223">
        <v>0</v>
      </c>
      <c r="BA70" s="223">
        <v>0</v>
      </c>
      <c r="BB70" s="223">
        <v>0</v>
      </c>
      <c r="BC70" s="223">
        <v>0</v>
      </c>
      <c r="BD70" s="223">
        <v>0</v>
      </c>
    </row>
    <row r="71" spans="1:60" outlineLevel="1" x14ac:dyDescent="0.2">
      <c r="B71" s="49" t="str">
        <v>Port Capacity Project - Wharves</v>
      </c>
      <c r="C71" s="10" t="s">
        <v>217</v>
      </c>
      <c r="G71" s="175">
        <v>25.271786260124959</v>
      </c>
      <c r="H71" s="175">
        <v>1.6948935028291376</v>
      </c>
      <c r="I71" s="175">
        <v>0</v>
      </c>
      <c r="J71" s="175">
        <v>0</v>
      </c>
      <c r="K71" s="175">
        <v>0</v>
      </c>
      <c r="L71" s="175">
        <v>0</v>
      </c>
      <c r="M71" s="223">
        <v>0</v>
      </c>
      <c r="N71" s="223">
        <v>0</v>
      </c>
      <c r="O71" s="223">
        <v>0</v>
      </c>
      <c r="P71" s="223">
        <v>0</v>
      </c>
      <c r="Q71" s="223">
        <v>0</v>
      </c>
      <c r="R71" s="223">
        <v>0</v>
      </c>
      <c r="S71" s="223">
        <v>0</v>
      </c>
      <c r="T71" s="223">
        <v>0</v>
      </c>
      <c r="U71" s="223">
        <v>0</v>
      </c>
      <c r="V71" s="223">
        <v>0</v>
      </c>
      <c r="W71" s="223">
        <v>0</v>
      </c>
      <c r="X71" s="223">
        <v>0</v>
      </c>
      <c r="Y71" s="223">
        <v>0</v>
      </c>
      <c r="Z71" s="223">
        <v>0</v>
      </c>
      <c r="AA71" s="223">
        <v>0</v>
      </c>
      <c r="AB71" s="223">
        <v>0</v>
      </c>
      <c r="AC71" s="223">
        <v>0</v>
      </c>
      <c r="AD71" s="223">
        <v>0</v>
      </c>
      <c r="AE71" s="223">
        <v>0</v>
      </c>
      <c r="AF71" s="223">
        <v>0</v>
      </c>
      <c r="AG71" s="223">
        <v>0</v>
      </c>
      <c r="AH71" s="223">
        <v>0</v>
      </c>
      <c r="AI71" s="223">
        <v>0</v>
      </c>
      <c r="AJ71" s="223">
        <v>0</v>
      </c>
      <c r="AK71" s="223">
        <v>0</v>
      </c>
      <c r="AL71" s="223">
        <v>0</v>
      </c>
      <c r="AM71" s="223">
        <v>0</v>
      </c>
      <c r="AN71" s="223">
        <v>0</v>
      </c>
      <c r="AO71" s="223">
        <v>0</v>
      </c>
      <c r="AP71" s="223">
        <v>0</v>
      </c>
      <c r="AQ71" s="223">
        <v>0</v>
      </c>
      <c r="AR71" s="223">
        <v>0</v>
      </c>
      <c r="AS71" s="223">
        <v>0</v>
      </c>
      <c r="AT71" s="223">
        <v>0</v>
      </c>
      <c r="AU71" s="223">
        <v>0</v>
      </c>
      <c r="AV71" s="223">
        <v>0</v>
      </c>
      <c r="AW71" s="223">
        <v>0</v>
      </c>
      <c r="AX71" s="223">
        <v>0</v>
      </c>
      <c r="AY71" s="223">
        <v>0</v>
      </c>
      <c r="AZ71" s="223">
        <v>0</v>
      </c>
      <c r="BA71" s="223">
        <v>0</v>
      </c>
      <c r="BB71" s="223">
        <v>0</v>
      </c>
      <c r="BC71" s="223">
        <v>0</v>
      </c>
      <c r="BD71" s="223">
        <v>0</v>
      </c>
    </row>
    <row r="72" spans="1:60" outlineLevel="1" x14ac:dyDescent="0.2">
      <c r="B72" s="49" t="str">
        <v>Port Capacity Project - Civil</v>
      </c>
      <c r="C72" s="10" t="s">
        <v>217</v>
      </c>
      <c r="G72" s="175">
        <v>17.63498068911775</v>
      </c>
      <c r="H72" s="175">
        <v>5.2766841546558599E-2</v>
      </c>
      <c r="I72" s="175">
        <v>0</v>
      </c>
      <c r="J72" s="175">
        <v>0</v>
      </c>
      <c r="K72" s="175">
        <v>0</v>
      </c>
      <c r="L72" s="175">
        <v>0</v>
      </c>
      <c r="M72" s="223">
        <v>0</v>
      </c>
      <c r="N72" s="223">
        <v>0</v>
      </c>
      <c r="O72" s="223">
        <v>0</v>
      </c>
      <c r="P72" s="223">
        <v>0</v>
      </c>
      <c r="Q72" s="223">
        <v>0</v>
      </c>
      <c r="R72" s="223">
        <v>0</v>
      </c>
      <c r="S72" s="223">
        <v>0</v>
      </c>
      <c r="T72" s="223">
        <v>0</v>
      </c>
      <c r="U72" s="223">
        <v>0</v>
      </c>
      <c r="V72" s="223">
        <v>0</v>
      </c>
      <c r="W72" s="223">
        <v>0</v>
      </c>
      <c r="X72" s="223">
        <v>0</v>
      </c>
      <c r="Y72" s="223">
        <v>0</v>
      </c>
      <c r="Z72" s="223">
        <v>0</v>
      </c>
      <c r="AA72" s="223">
        <v>0</v>
      </c>
      <c r="AB72" s="223">
        <v>0</v>
      </c>
      <c r="AC72" s="223">
        <v>0</v>
      </c>
      <c r="AD72" s="223">
        <v>0</v>
      </c>
      <c r="AE72" s="223">
        <v>0</v>
      </c>
      <c r="AF72" s="223">
        <v>0</v>
      </c>
      <c r="AG72" s="223">
        <v>0</v>
      </c>
      <c r="AH72" s="223">
        <v>0</v>
      </c>
      <c r="AI72" s="223">
        <v>0</v>
      </c>
      <c r="AJ72" s="223">
        <v>0</v>
      </c>
      <c r="AK72" s="223">
        <v>0</v>
      </c>
      <c r="AL72" s="223">
        <v>0</v>
      </c>
      <c r="AM72" s="223">
        <v>0</v>
      </c>
      <c r="AN72" s="223">
        <v>0</v>
      </c>
      <c r="AO72" s="223">
        <v>0</v>
      </c>
      <c r="AP72" s="223">
        <v>0</v>
      </c>
      <c r="AQ72" s="223">
        <v>0</v>
      </c>
      <c r="AR72" s="223">
        <v>0</v>
      </c>
      <c r="AS72" s="223">
        <v>0</v>
      </c>
      <c r="AT72" s="223">
        <v>0</v>
      </c>
      <c r="AU72" s="223">
        <v>0</v>
      </c>
      <c r="AV72" s="223">
        <v>0</v>
      </c>
      <c r="AW72" s="223">
        <v>0</v>
      </c>
      <c r="AX72" s="223">
        <v>0</v>
      </c>
      <c r="AY72" s="223">
        <v>0</v>
      </c>
      <c r="AZ72" s="223">
        <v>0</v>
      </c>
      <c r="BA72" s="223">
        <v>0</v>
      </c>
      <c r="BB72" s="223">
        <v>0</v>
      </c>
      <c r="BC72" s="223">
        <v>0</v>
      </c>
      <c r="BD72" s="223">
        <v>0</v>
      </c>
    </row>
    <row r="73" spans="1:60" outlineLevel="1" x14ac:dyDescent="0.2">
      <c r="B73" s="49" t="str">
        <v>Navigational Aids</v>
      </c>
      <c r="C73" s="10" t="s">
        <v>217</v>
      </c>
      <c r="G73" s="175">
        <v>1.5467234968354502</v>
      </c>
      <c r="H73" s="175">
        <v>0.48834228888534664</v>
      </c>
      <c r="I73" s="175">
        <v>0.33136733875577684</v>
      </c>
      <c r="J73" s="175">
        <v>0</v>
      </c>
      <c r="K73" s="175">
        <v>1.4838848514002783</v>
      </c>
      <c r="L73" s="175">
        <v>2.9053914441937971</v>
      </c>
      <c r="M73" s="223">
        <v>2.9489723158567038</v>
      </c>
      <c r="N73" s="223">
        <v>3.0176833708161652</v>
      </c>
      <c r="O73" s="223">
        <v>3.0916166134011611</v>
      </c>
      <c r="P73" s="223">
        <v>3.1673612204294894</v>
      </c>
      <c r="Q73" s="223">
        <v>3.2449615703300116</v>
      </c>
      <c r="R73" s="223">
        <v>3.3244631288030968</v>
      </c>
      <c r="S73" s="223">
        <v>3.4059124754587726</v>
      </c>
      <c r="T73" s="223">
        <v>3.4893573311075126</v>
      </c>
      <c r="U73" s="223">
        <v>3.5748465857196465</v>
      </c>
      <c r="V73" s="223">
        <v>3.6624303270697776</v>
      </c>
      <c r="W73" s="223">
        <v>3.7521598700829868</v>
      </c>
      <c r="X73" s="223">
        <v>3.8440877869000198</v>
      </c>
      <c r="Y73" s="223">
        <v>3.9382679376790701</v>
      </c>
      <c r="Z73" s="223">
        <v>4.0347555021522075</v>
      </c>
      <c r="AA73" s="223">
        <v>4.1336070119549362</v>
      </c>
      <c r="AB73" s="223">
        <v>4.2348803837478322</v>
      </c>
      <c r="AC73" s="223">
        <v>4.3386349531496542</v>
      </c>
      <c r="AD73" s="223">
        <v>4.4449315095018207</v>
      </c>
      <c r="AE73" s="223">
        <v>4.5538323314846147</v>
      </c>
      <c r="AF73" s="223">
        <v>4.6654012236059881</v>
      </c>
      <c r="AG73" s="223">
        <v>4.7797035535843344</v>
      </c>
      <c r="AH73" s="223">
        <v>4.8968062906471506</v>
      </c>
      <c r="AI73" s="223">
        <v>5.0167780447680057</v>
      </c>
      <c r="AJ73" s="223">
        <v>5.1396891068648216</v>
      </c>
      <c r="AK73" s="223">
        <v>5.2656114899830095</v>
      </c>
      <c r="AL73" s="223">
        <v>5.394618971487593</v>
      </c>
      <c r="AM73" s="223">
        <v>5.5267871362890384</v>
      </c>
      <c r="AN73" s="223">
        <v>5.6621934211281193</v>
      </c>
      <c r="AO73" s="223">
        <v>5.8009171599457581</v>
      </c>
      <c r="AP73" s="223">
        <v>5.9430396303644288</v>
      </c>
      <c r="AQ73" s="223">
        <v>6.0886441013083568</v>
      </c>
      <c r="AR73" s="223">
        <v>6.2378158817904117</v>
      </c>
      <c r="AS73" s="223">
        <v>6.3906423708942768</v>
      </c>
      <c r="AT73" s="223">
        <v>6.547213108981186</v>
      </c>
      <c r="AU73" s="223">
        <v>6.7076198301512244</v>
      </c>
      <c r="AV73" s="223">
        <v>6.871956515989929</v>
      </c>
      <c r="AW73" s="223">
        <v>7.0403194506316824</v>
      </c>
      <c r="AX73" s="223">
        <v>7.2128072771721587</v>
      </c>
      <c r="AY73" s="223">
        <v>7.3895210554628763</v>
      </c>
      <c r="AZ73" s="223">
        <v>7.5705643213217169</v>
      </c>
      <c r="BA73" s="223">
        <v>7.7560431471940987</v>
      </c>
      <c r="BB73" s="223">
        <v>7.9460662043003536</v>
      </c>
      <c r="BC73" s="223">
        <v>8.1407448263057116</v>
      </c>
      <c r="BD73" s="223">
        <v>8.3401930745502018</v>
      </c>
    </row>
    <row r="74" spans="1:60" outlineLevel="1" x14ac:dyDescent="0.2">
      <c r="B74" s="49" t="str">
        <v>Utilities</v>
      </c>
      <c r="C74" s="10" t="s">
        <v>217</v>
      </c>
      <c r="G74" s="175">
        <v>0</v>
      </c>
      <c r="H74" s="175">
        <v>-0.23800000000000002</v>
      </c>
      <c r="I74" s="175">
        <v>7.0903803461083978E-2</v>
      </c>
      <c r="J74" s="175">
        <v>6.3390802012252223E-2</v>
      </c>
      <c r="K74" s="175">
        <v>1.204648839020324</v>
      </c>
      <c r="L74" s="175">
        <v>0.20487778590650096</v>
      </c>
      <c r="M74" s="223">
        <v>0.20795095269509845</v>
      </c>
      <c r="N74" s="223">
        <v>0.21279620989289427</v>
      </c>
      <c r="O74" s="223">
        <v>0.21800971703527017</v>
      </c>
      <c r="P74" s="223">
        <v>0.22335095510263428</v>
      </c>
      <c r="Q74" s="223">
        <v>0.22882305350264881</v>
      </c>
      <c r="R74" s="223">
        <v>0.23442921831346369</v>
      </c>
      <c r="S74" s="223">
        <v>0.24017273416214355</v>
      </c>
      <c r="T74" s="223">
        <v>0.24605696614911607</v>
      </c>
      <c r="U74" s="223">
        <v>0.25208536181976943</v>
      </c>
      <c r="V74" s="223">
        <v>0.25826145318435378</v>
      </c>
      <c r="W74" s="223">
        <v>0.26458885878737043</v>
      </c>
      <c r="X74" s="223">
        <v>0.27107128582766099</v>
      </c>
      <c r="Y74" s="223">
        <v>0.27771253233043869</v>
      </c>
      <c r="Z74" s="223">
        <v>0.28451648937253443</v>
      </c>
      <c r="AA74" s="223">
        <v>0.29148714336216153</v>
      </c>
      <c r="AB74" s="223">
        <v>0.29862857837453449</v>
      </c>
      <c r="AC74" s="223">
        <v>0.30594497854471059</v>
      </c>
      <c r="AD74" s="223">
        <v>0.31344063051905596</v>
      </c>
      <c r="AE74" s="223">
        <v>0.3211199259667728</v>
      </c>
      <c r="AF74" s="223">
        <v>0.32898736415295871</v>
      </c>
      <c r="AG74" s="223">
        <v>0.3370475545747062</v>
      </c>
      <c r="AH74" s="223">
        <v>0.34530521966178651</v>
      </c>
      <c r="AI74" s="223">
        <v>0.35376519754350028</v>
      </c>
      <c r="AJ74" s="223">
        <v>0.362432444883316</v>
      </c>
      <c r="AK74" s="223">
        <v>0.37131203978295724</v>
      </c>
      <c r="AL74" s="223">
        <v>0.38040918475763968</v>
      </c>
      <c r="AM74" s="223">
        <v>0.38972920978420184</v>
      </c>
      <c r="AN74" s="223">
        <v>0.39927757542391479</v>
      </c>
      <c r="AO74" s="223">
        <v>0.40905987602180066</v>
      </c>
      <c r="AP74" s="223">
        <v>0.41908184298433476</v>
      </c>
      <c r="AQ74" s="223">
        <v>0.42934934813745096</v>
      </c>
      <c r="AR74" s="223">
        <v>0.43986840716681852</v>
      </c>
      <c r="AS74" s="223">
        <v>0.45064518314240554</v>
      </c>
      <c r="AT74" s="223">
        <v>0.46168599012939443</v>
      </c>
      <c r="AU74" s="223">
        <v>0.47299729688756459</v>
      </c>
      <c r="AV74" s="223">
        <v>0.48458573066130989</v>
      </c>
      <c r="AW74" s="223">
        <v>0.49645808106251199</v>
      </c>
      <c r="AX74" s="223">
        <v>0.50862130404854355</v>
      </c>
      <c r="AY74" s="223">
        <v>0.52108252599773286</v>
      </c>
      <c r="AZ74" s="223">
        <v>0.53384904788467735</v>
      </c>
      <c r="BA74" s="223">
        <v>0.54692834955785197</v>
      </c>
      <c r="BB74" s="223">
        <v>0.56032809412201934</v>
      </c>
      <c r="BC74" s="223">
        <v>0.57405613242800879</v>
      </c>
      <c r="BD74" s="223">
        <v>0.58812050767249502</v>
      </c>
    </row>
    <row r="75" spans="1:60" outlineLevel="1" x14ac:dyDescent="0.2">
      <c r="B75" s="49" t="str">
        <v>Civil</v>
      </c>
      <c r="C75" s="10" t="s">
        <v>217</v>
      </c>
      <c r="G75" s="175">
        <v>0</v>
      </c>
      <c r="H75" s="175">
        <v>0.26396455986539247</v>
      </c>
      <c r="I75" s="175">
        <v>1.0496457399024188</v>
      </c>
      <c r="J75" s="175">
        <v>2.813537480942184E-2</v>
      </c>
      <c r="K75" s="175">
        <v>0.43293271291750057</v>
      </c>
      <c r="L75" s="175">
        <v>0.41858205939358423</v>
      </c>
      <c r="M75" s="223">
        <v>0.42486079028448798</v>
      </c>
      <c r="N75" s="223">
        <v>0.43476004669811658</v>
      </c>
      <c r="O75" s="223">
        <v>0.44541166784222042</v>
      </c>
      <c r="P75" s="223">
        <v>0.45632425370435481</v>
      </c>
      <c r="Q75" s="223">
        <v>0.4675041979201115</v>
      </c>
      <c r="R75" s="223">
        <v>0.47895805076915421</v>
      </c>
      <c r="S75" s="223">
        <v>0.49069252301299848</v>
      </c>
      <c r="T75" s="223">
        <v>0.50271448982681688</v>
      </c>
      <c r="U75" s="223">
        <v>0.51503099482757386</v>
      </c>
      <c r="V75" s="223">
        <v>0.5276492542008494</v>
      </c>
      <c r="W75" s="223">
        <v>0.54057666092877021</v>
      </c>
      <c r="X75" s="223">
        <v>0.5538207891215251</v>
      </c>
      <c r="Y75" s="223">
        <v>0.56738939845500247</v>
      </c>
      <c r="Z75" s="223">
        <v>0.58129043871715003</v>
      </c>
      <c r="AA75" s="223">
        <v>0.59553205446572022</v>
      </c>
      <c r="AB75" s="223">
        <v>0.61012258980013034</v>
      </c>
      <c r="AC75" s="223">
        <v>0.62507059325023351</v>
      </c>
      <c r="AD75" s="223">
        <v>0.64038482278486419</v>
      </c>
      <c r="AE75" s="223">
        <v>0.65607425094309335</v>
      </c>
      <c r="AF75" s="223">
        <v>0.67214807009119915</v>
      </c>
      <c r="AG75" s="223">
        <v>0.68861569780843346</v>
      </c>
      <c r="AH75" s="223">
        <v>0.70548678240474005</v>
      </c>
      <c r="AI75" s="223">
        <v>0.72277120857365618</v>
      </c>
      <c r="AJ75" s="223">
        <v>0.74047910318371069</v>
      </c>
      <c r="AK75" s="223">
        <v>0.75862084121171158</v>
      </c>
      <c r="AL75" s="223">
        <v>0.77720705182139849</v>
      </c>
      <c r="AM75" s="223">
        <v>0.79624862459102275</v>
      </c>
      <c r="AN75" s="223">
        <v>0.81575671589350274</v>
      </c>
      <c r="AO75" s="223">
        <v>0.83574275543289356</v>
      </c>
      <c r="AP75" s="223">
        <v>0.85621845294099941</v>
      </c>
      <c r="AQ75" s="223">
        <v>0.87719580503805383</v>
      </c>
      <c r="AR75" s="223">
        <v>0.89868710226148607</v>
      </c>
      <c r="AS75" s="223">
        <v>0.92070493626689243</v>
      </c>
      <c r="AT75" s="223">
        <v>0.9432622072054313</v>
      </c>
      <c r="AU75" s="223">
        <v>0.96637213128196431</v>
      </c>
      <c r="AV75" s="223">
        <v>0.99004824849837236</v>
      </c>
      <c r="AW75" s="223">
        <v>1.0143044305865825</v>
      </c>
      <c r="AX75" s="223">
        <v>1.0391548891359537</v>
      </c>
      <c r="AY75" s="223">
        <v>1.0646141839197845</v>
      </c>
      <c r="AZ75" s="223">
        <v>1.0906972314258192</v>
      </c>
      <c r="BA75" s="223">
        <v>1.1174193135957518</v>
      </c>
      <c r="BB75" s="223">
        <v>1.1447960867788476</v>
      </c>
      <c r="BC75" s="223">
        <v>1.1728435909049293</v>
      </c>
      <c r="BD75" s="223">
        <v>1.2015782588821</v>
      </c>
    </row>
    <row r="76" spans="1:60" outlineLevel="1" x14ac:dyDescent="0.2">
      <c r="B76" s="49" t="str">
        <v>Minor Capital Works</v>
      </c>
      <c r="C76" s="10" t="s">
        <v>217</v>
      </c>
      <c r="G76" s="175">
        <v>0</v>
      </c>
      <c r="H76" s="175">
        <v>1.1710923043805814</v>
      </c>
      <c r="I76" s="175">
        <v>1.5616787990691883</v>
      </c>
      <c r="J76" s="175">
        <v>3.3036377806276067</v>
      </c>
      <c r="K76" s="175">
        <v>3.306766081397353</v>
      </c>
      <c r="L76" s="175">
        <v>3.232301225669044</v>
      </c>
      <c r="M76" s="223">
        <v>3.2807857440540795</v>
      </c>
      <c r="N76" s="223">
        <v>3.35722805189054</v>
      </c>
      <c r="O76" s="223">
        <v>3.4394801391618581</v>
      </c>
      <c r="P76" s="223">
        <v>3.5237474025713236</v>
      </c>
      <c r="Q76" s="223">
        <v>3.6100792139343207</v>
      </c>
      <c r="R76" s="223">
        <v>3.6985261546757116</v>
      </c>
      <c r="S76" s="223">
        <v>3.7891400454652664</v>
      </c>
      <c r="T76" s="223">
        <v>3.8819739765791654</v>
      </c>
      <c r="U76" s="223">
        <v>3.9770823390053547</v>
      </c>
      <c r="V76" s="223">
        <v>4.0745208563109854</v>
      </c>
      <c r="W76" s="223">
        <v>4.1743466172906043</v>
      </c>
      <c r="X76" s="223">
        <v>4.2766181094142244</v>
      </c>
      <c r="Y76" s="223">
        <v>4.3813952530948725</v>
      </c>
      <c r="Z76" s="223">
        <v>4.4887394367956972</v>
      </c>
      <c r="AA76" s="223">
        <v>4.5987135529971912</v>
      </c>
      <c r="AB76" s="223">
        <v>4.7113820350456219</v>
      </c>
      <c r="AC76" s="223">
        <v>4.8268108949042396</v>
      </c>
      <c r="AD76" s="223">
        <v>4.9450677618293932</v>
      </c>
      <c r="AE76" s="223">
        <v>5.0662219219942131</v>
      </c>
      <c r="AF76" s="223">
        <v>5.1903443590830713</v>
      </c>
      <c r="AG76" s="223">
        <v>5.3175077958806067</v>
      </c>
      <c r="AH76" s="223">
        <v>5.4477867368796815</v>
      </c>
      <c r="AI76" s="223">
        <v>5.5812575119332335</v>
      </c>
      <c r="AJ76" s="223">
        <v>5.7179983209755978</v>
      </c>
      <c r="AK76" s="223">
        <v>5.8580892798394997</v>
      </c>
      <c r="AL76" s="223">
        <v>6.0016124671955673</v>
      </c>
      <c r="AM76" s="223">
        <v>6.1486519726418587</v>
      </c>
      <c r="AN76" s="223">
        <v>6.2992939459715842</v>
      </c>
      <c r="AO76" s="223">
        <v>6.4536266476478881</v>
      </c>
      <c r="AP76" s="223">
        <v>6.6117405005152614</v>
      </c>
      <c r="AQ76" s="223">
        <v>6.7737281427778848</v>
      </c>
      <c r="AR76" s="223">
        <v>6.9396844822759425</v>
      </c>
      <c r="AS76" s="223">
        <v>7.1097067520917028</v>
      </c>
      <c r="AT76" s="223">
        <v>7.2838945675179492</v>
      </c>
      <c r="AU76" s="223">
        <v>7.462349984422139</v>
      </c>
      <c r="AV76" s="223">
        <v>7.6451775590404809</v>
      </c>
      <c r="AW76" s="223">
        <v>7.8324844092369723</v>
      </c>
      <c r="AX76" s="223">
        <v>8.024380277263278</v>
      </c>
      <c r="AY76" s="223">
        <v>8.2209775940562277</v>
      </c>
      <c r="AZ76" s="223">
        <v>8.4223915451106048</v>
      </c>
      <c r="BA76" s="223">
        <v>8.6287401379658135</v>
      </c>
      <c r="BB76" s="223">
        <v>8.8401442713459755</v>
      </c>
      <c r="BC76" s="223">
        <v>9.0567278059939511</v>
      </c>
      <c r="BD76" s="223">
        <v>9.2786176372408029</v>
      </c>
    </row>
    <row r="77" spans="1:60" outlineLevel="1" x14ac:dyDescent="0.2">
      <c r="B77" s="49" t="str">
        <v>[spare]</v>
      </c>
      <c r="C77" s="10" t="s">
        <v>217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223">
        <v>0</v>
      </c>
      <c r="N77" s="223">
        <v>0</v>
      </c>
      <c r="O77" s="223">
        <v>0</v>
      </c>
      <c r="P77" s="223">
        <v>0</v>
      </c>
      <c r="Q77" s="223">
        <v>0</v>
      </c>
      <c r="R77" s="223">
        <v>0</v>
      </c>
      <c r="S77" s="223">
        <v>0</v>
      </c>
      <c r="T77" s="223">
        <v>0</v>
      </c>
      <c r="U77" s="223">
        <v>0</v>
      </c>
      <c r="V77" s="223">
        <v>0</v>
      </c>
      <c r="W77" s="223">
        <v>0</v>
      </c>
      <c r="X77" s="223">
        <v>0</v>
      </c>
      <c r="Y77" s="223">
        <v>0</v>
      </c>
      <c r="Z77" s="223">
        <v>0</v>
      </c>
      <c r="AA77" s="223">
        <v>0</v>
      </c>
      <c r="AB77" s="223">
        <v>0</v>
      </c>
      <c r="AC77" s="223">
        <v>0</v>
      </c>
      <c r="AD77" s="223">
        <v>0</v>
      </c>
      <c r="AE77" s="223">
        <v>0</v>
      </c>
      <c r="AF77" s="223">
        <v>0</v>
      </c>
      <c r="AG77" s="223">
        <v>0</v>
      </c>
      <c r="AH77" s="223">
        <v>0</v>
      </c>
      <c r="AI77" s="223">
        <v>0</v>
      </c>
      <c r="AJ77" s="223">
        <v>0</v>
      </c>
      <c r="AK77" s="223">
        <v>0</v>
      </c>
      <c r="AL77" s="223">
        <v>0</v>
      </c>
      <c r="AM77" s="223">
        <v>0</v>
      </c>
      <c r="AN77" s="223">
        <v>0</v>
      </c>
      <c r="AO77" s="223">
        <v>0</v>
      </c>
      <c r="AP77" s="223">
        <v>0</v>
      </c>
      <c r="AQ77" s="223">
        <v>0</v>
      </c>
      <c r="AR77" s="223">
        <v>0</v>
      </c>
      <c r="AS77" s="223">
        <v>0</v>
      </c>
      <c r="AT77" s="223">
        <v>0</v>
      </c>
      <c r="AU77" s="223">
        <v>0</v>
      </c>
      <c r="AV77" s="223">
        <v>0</v>
      </c>
      <c r="AW77" s="223">
        <v>0</v>
      </c>
      <c r="AX77" s="223">
        <v>0</v>
      </c>
      <c r="AY77" s="223">
        <v>0</v>
      </c>
      <c r="AZ77" s="223">
        <v>0</v>
      </c>
      <c r="BA77" s="223">
        <v>0</v>
      </c>
      <c r="BB77" s="223">
        <v>0</v>
      </c>
      <c r="BC77" s="223">
        <v>0</v>
      </c>
      <c r="BD77" s="223">
        <v>0</v>
      </c>
    </row>
    <row r="78" spans="1:60" outlineLevel="1" x14ac:dyDescent="0.2">
      <c r="A78" s="27"/>
      <c r="B78" s="49"/>
      <c r="C78" s="2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</row>
    <row r="79" spans="1:60" outlineLevel="1" x14ac:dyDescent="0.2">
      <c r="A79" s="27"/>
      <c r="B79" s="62" t="s">
        <v>230</v>
      </c>
      <c r="C79" s="63" t="s">
        <v>217</v>
      </c>
      <c r="D79" s="64"/>
      <c r="E79" s="65"/>
      <c r="F79" s="65"/>
      <c r="G79" s="65">
        <f t="shared" ref="G79:BD79" si="10">SUM(G58:G77)</f>
        <v>72.176422948199345</v>
      </c>
      <c r="H79" s="65">
        <f t="shared" si="10"/>
        <v>50.62336936043976</v>
      </c>
      <c r="I79" s="65">
        <f t="shared" si="10"/>
        <v>57.278824499239477</v>
      </c>
      <c r="J79" s="65">
        <f t="shared" si="10"/>
        <v>112.35807651055474</v>
      </c>
      <c r="K79" s="65">
        <f t="shared" si="10"/>
        <v>80.887268166810159</v>
      </c>
      <c r="L79" s="65">
        <f t="shared" si="10"/>
        <v>208.70716525060863</v>
      </c>
      <c r="M79" s="65">
        <f t="shared" si="10"/>
        <v>211.83777272936774</v>
      </c>
      <c r="N79" s="65">
        <f t="shared" si="10"/>
        <v>216.77359283396206</v>
      </c>
      <c r="O79" s="65">
        <f t="shared" si="10"/>
        <v>222.08454585839408</v>
      </c>
      <c r="P79" s="65">
        <f t="shared" si="10"/>
        <v>227.52561723192474</v>
      </c>
      <c r="Q79" s="65">
        <f t="shared" si="10"/>
        <v>233.09999485410688</v>
      </c>
      <c r="R79" s="65">
        <f t="shared" si="10"/>
        <v>238.81094472803252</v>
      </c>
      <c r="S79" s="65">
        <f t="shared" si="10"/>
        <v>244.66181287386931</v>
      </c>
      <c r="T79" s="65">
        <f t="shared" si="10"/>
        <v>250.65602728927908</v>
      </c>
      <c r="U79" s="65">
        <f t="shared" si="10"/>
        <v>256.79709995786646</v>
      </c>
      <c r="V79" s="65">
        <f t="shared" si="10"/>
        <v>263.08862890683417</v>
      </c>
      <c r="W79" s="65">
        <f t="shared" si="10"/>
        <v>269.53430031505155</v>
      </c>
      <c r="X79" s="65">
        <f t="shared" si="10"/>
        <v>276.13789067277037</v>
      </c>
      <c r="Y79" s="65">
        <f t="shared" si="10"/>
        <v>282.90326899425315</v>
      </c>
      <c r="Z79" s="65">
        <f t="shared" si="10"/>
        <v>289.83439908461241</v>
      </c>
      <c r="AA79" s="65">
        <f t="shared" si="10"/>
        <v>296.9353418621854</v>
      </c>
      <c r="AB79" s="65">
        <f t="shared" si="10"/>
        <v>304.21025773780889</v>
      </c>
      <c r="AC79" s="65">
        <f t="shared" si="10"/>
        <v>311.66340905238513</v>
      </c>
      <c r="AD79" s="65">
        <f t="shared" si="10"/>
        <v>319.29916257416863</v>
      </c>
      <c r="AE79" s="65">
        <f t="shared" si="10"/>
        <v>327.12199205723579</v>
      </c>
      <c r="AF79" s="65">
        <f t="shared" si="10"/>
        <v>335.13648086263805</v>
      </c>
      <c r="AG79" s="65">
        <f t="shared" si="10"/>
        <v>343.34732464377271</v>
      </c>
      <c r="AH79" s="65">
        <f t="shared" si="10"/>
        <v>351.75933409754504</v>
      </c>
      <c r="AI79" s="65">
        <f t="shared" si="10"/>
        <v>360.37743778293492</v>
      </c>
      <c r="AJ79" s="65">
        <f t="shared" si="10"/>
        <v>369.20668500861677</v>
      </c>
      <c r="AK79" s="65">
        <f t="shared" si="10"/>
        <v>378.25224879132787</v>
      </c>
      <c r="AL79" s="65">
        <f t="shared" si="10"/>
        <v>387.51942888671545</v>
      </c>
      <c r="AM79" s="65">
        <f t="shared" si="10"/>
        <v>397.01365489443992</v>
      </c>
      <c r="AN79" s="65">
        <f t="shared" si="10"/>
        <v>406.74048943935372</v>
      </c>
      <c r="AO79" s="65">
        <f t="shared" si="10"/>
        <v>416.70563143061776</v>
      </c>
      <c r="AP79" s="65">
        <f t="shared" si="10"/>
        <v>426.91491940066794</v>
      </c>
      <c r="AQ79" s="65">
        <f t="shared" si="10"/>
        <v>437.37433492598433</v>
      </c>
      <c r="AR79" s="65">
        <f t="shared" si="10"/>
        <v>448.09000613167098</v>
      </c>
      <c r="AS79" s="65">
        <f t="shared" si="10"/>
        <v>459.06821128189688</v>
      </c>
      <c r="AT79" s="65">
        <f t="shared" si="10"/>
        <v>470.3153824583033</v>
      </c>
      <c r="AU79" s="65">
        <f t="shared" si="10"/>
        <v>481.83810932853163</v>
      </c>
      <c r="AV79" s="65">
        <f t="shared" si="10"/>
        <v>493.64314300708077</v>
      </c>
      <c r="AW79" s="65">
        <f t="shared" si="10"/>
        <v>505.73740001075419</v>
      </c>
      <c r="AX79" s="65">
        <f t="shared" si="10"/>
        <v>518.12796631101753</v>
      </c>
      <c r="AY79" s="65">
        <f t="shared" si="10"/>
        <v>530.82210148563752</v>
      </c>
      <c r="AZ79" s="65">
        <f t="shared" si="10"/>
        <v>543.82724297203572</v>
      </c>
      <c r="BA79" s="65">
        <f t="shared" si="10"/>
        <v>557.1510104248506</v>
      </c>
      <c r="BB79" s="65">
        <f t="shared" si="10"/>
        <v>570.80121018025932</v>
      </c>
      <c r="BC79" s="65">
        <f t="shared" si="10"/>
        <v>584.78583982967587</v>
      </c>
      <c r="BD79" s="65">
        <f t="shared" si="10"/>
        <v>599.11309290550287</v>
      </c>
    </row>
    <row r="80" spans="1:60" outlineLevel="1" x14ac:dyDescent="0.2">
      <c r="A80" s="94">
        <f>SUM(E80:AZ80)</f>
        <v>0</v>
      </c>
      <c r="C80" s="1"/>
      <c r="D80" s="73" t="s">
        <v>219</v>
      </c>
      <c r="E80" s="112"/>
      <c r="F80" s="112"/>
      <c r="G80" s="112">
        <f t="shared" ref="G80:AL80" si="11">IF(ISERROR(G79),1,0)</f>
        <v>0</v>
      </c>
      <c r="H80" s="112">
        <f t="shared" si="11"/>
        <v>0</v>
      </c>
      <c r="I80" s="112">
        <f t="shared" si="11"/>
        <v>0</v>
      </c>
      <c r="J80" s="112">
        <f t="shared" si="11"/>
        <v>0</v>
      </c>
      <c r="K80" s="112">
        <f t="shared" si="11"/>
        <v>0</v>
      </c>
      <c r="L80" s="112">
        <f t="shared" si="11"/>
        <v>0</v>
      </c>
      <c r="M80" s="112">
        <f t="shared" si="11"/>
        <v>0</v>
      </c>
      <c r="N80" s="112">
        <f t="shared" si="11"/>
        <v>0</v>
      </c>
      <c r="O80" s="112">
        <f t="shared" si="11"/>
        <v>0</v>
      </c>
      <c r="P80" s="112">
        <f t="shared" si="11"/>
        <v>0</v>
      </c>
      <c r="Q80" s="112">
        <f t="shared" si="11"/>
        <v>0</v>
      </c>
      <c r="R80" s="112">
        <f t="shared" si="11"/>
        <v>0</v>
      </c>
      <c r="S80" s="112">
        <f t="shared" si="11"/>
        <v>0</v>
      </c>
      <c r="T80" s="112">
        <f t="shared" si="11"/>
        <v>0</v>
      </c>
      <c r="U80" s="112">
        <f t="shared" si="11"/>
        <v>0</v>
      </c>
      <c r="V80" s="112">
        <f t="shared" si="11"/>
        <v>0</v>
      </c>
      <c r="W80" s="112">
        <f t="shared" si="11"/>
        <v>0</v>
      </c>
      <c r="X80" s="112">
        <f t="shared" si="11"/>
        <v>0</v>
      </c>
      <c r="Y80" s="112">
        <f t="shared" si="11"/>
        <v>0</v>
      </c>
      <c r="Z80" s="112">
        <f t="shared" si="11"/>
        <v>0</v>
      </c>
      <c r="AA80" s="112">
        <f t="shared" si="11"/>
        <v>0</v>
      </c>
      <c r="AB80" s="112">
        <f t="shared" si="11"/>
        <v>0</v>
      </c>
      <c r="AC80" s="112">
        <f t="shared" si="11"/>
        <v>0</v>
      </c>
      <c r="AD80" s="112">
        <f t="shared" si="11"/>
        <v>0</v>
      </c>
      <c r="AE80" s="112">
        <f t="shared" si="11"/>
        <v>0</v>
      </c>
      <c r="AF80" s="112">
        <f t="shared" si="11"/>
        <v>0</v>
      </c>
      <c r="AG80" s="112">
        <f t="shared" si="11"/>
        <v>0</v>
      </c>
      <c r="AH80" s="112">
        <f t="shared" si="11"/>
        <v>0</v>
      </c>
      <c r="AI80" s="112">
        <f t="shared" si="11"/>
        <v>0</v>
      </c>
      <c r="AJ80" s="112">
        <f t="shared" si="11"/>
        <v>0</v>
      </c>
      <c r="AK80" s="112">
        <f t="shared" si="11"/>
        <v>0</v>
      </c>
      <c r="AL80" s="112">
        <f t="shared" si="11"/>
        <v>0</v>
      </c>
      <c r="AM80" s="112">
        <f t="shared" ref="AM80:BD80" si="12">IF(ISERROR(AM79),1,0)</f>
        <v>0</v>
      </c>
      <c r="AN80" s="112">
        <f t="shared" si="12"/>
        <v>0</v>
      </c>
      <c r="AO80" s="112">
        <f t="shared" si="12"/>
        <v>0</v>
      </c>
      <c r="AP80" s="112">
        <f t="shared" si="12"/>
        <v>0</v>
      </c>
      <c r="AQ80" s="112">
        <f t="shared" si="12"/>
        <v>0</v>
      </c>
      <c r="AR80" s="112">
        <f t="shared" si="12"/>
        <v>0</v>
      </c>
      <c r="AS80" s="112">
        <f t="shared" si="12"/>
        <v>0</v>
      </c>
      <c r="AT80" s="112">
        <f t="shared" si="12"/>
        <v>0</v>
      </c>
      <c r="AU80" s="112">
        <f t="shared" si="12"/>
        <v>0</v>
      </c>
      <c r="AV80" s="112">
        <f t="shared" si="12"/>
        <v>0</v>
      </c>
      <c r="AW80" s="112">
        <f t="shared" si="12"/>
        <v>0</v>
      </c>
      <c r="AX80" s="112">
        <f t="shared" si="12"/>
        <v>0</v>
      </c>
      <c r="AY80" s="112">
        <f t="shared" si="12"/>
        <v>0</v>
      </c>
      <c r="AZ80" s="112">
        <f t="shared" si="12"/>
        <v>0</v>
      </c>
      <c r="BA80" s="112">
        <f t="shared" si="12"/>
        <v>0</v>
      </c>
      <c r="BB80" s="112">
        <f t="shared" si="12"/>
        <v>0</v>
      </c>
      <c r="BC80" s="112">
        <f t="shared" si="12"/>
        <v>0</v>
      </c>
      <c r="BD80" s="112">
        <f t="shared" si="12"/>
        <v>0</v>
      </c>
      <c r="BE80" s="94"/>
      <c r="BF80" s="94"/>
      <c r="BG80" s="94"/>
      <c r="BH80" s="94"/>
    </row>
    <row r="81" spans="1:56" outlineLevel="1" x14ac:dyDescent="0.2">
      <c r="C81" s="24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1:56" x14ac:dyDescent="0.2">
      <c r="A82" s="6">
        <f ca="1">MAX($A$1:A81)+subsection</f>
        <v>6.0499999999999989</v>
      </c>
      <c r="B82" s="6" t="s">
        <v>231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x14ac:dyDescent="0.2">
      <c r="C83" s="24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</row>
    <row r="84" spans="1:56" outlineLevel="1" x14ac:dyDescent="0.2">
      <c r="B84" s="50" t="s">
        <v>232</v>
      </c>
      <c r="C84" s="24"/>
      <c r="G84" s="216"/>
      <c r="H84" s="214" t="s">
        <v>233</v>
      </c>
      <c r="I84" s="268" t="s">
        <v>234</v>
      </c>
      <c r="J84" s="269"/>
      <c r="K84" s="270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 outlineLevel="1" x14ac:dyDescent="0.2">
      <c r="C85" s="24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 outlineLevel="1" x14ac:dyDescent="0.2">
      <c r="B86" s="48" t="s">
        <v>235</v>
      </c>
      <c r="C86" s="24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 outlineLevel="1" x14ac:dyDescent="0.2">
      <c r="B87" s="49" t="str">
        <f t="array" ref="B87:B106">Asset_Classes</f>
        <v>Shared Channel</v>
      </c>
      <c r="C87" s="10" t="s">
        <v>217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223">
        <v>0</v>
      </c>
      <c r="N87" s="223">
        <v>0</v>
      </c>
      <c r="O87" s="223">
        <v>0</v>
      </c>
      <c r="P87" s="223">
        <v>0</v>
      </c>
      <c r="Q87" s="223">
        <v>0</v>
      </c>
      <c r="R87" s="223">
        <v>0</v>
      </c>
      <c r="S87" s="223">
        <v>0</v>
      </c>
      <c r="T87" s="223">
        <v>0</v>
      </c>
      <c r="U87" s="223">
        <v>0</v>
      </c>
      <c r="V87" s="223">
        <v>0</v>
      </c>
      <c r="W87" s="223">
        <v>41.183794245006183</v>
      </c>
      <c r="X87" s="223">
        <v>40.838736525545116</v>
      </c>
      <c r="Y87" s="223">
        <v>39.582326194320132</v>
      </c>
      <c r="Z87" s="223">
        <v>37.182252941952207</v>
      </c>
      <c r="AA87" s="223">
        <v>34.328362210659691</v>
      </c>
      <c r="AB87" s="223">
        <v>31.36015410728438</v>
      </c>
      <c r="AC87" s="223">
        <v>28.550885808997172</v>
      </c>
      <c r="AD87" s="223">
        <v>38.620890296077938</v>
      </c>
      <c r="AE87" s="223">
        <v>28.800642623911436</v>
      </c>
      <c r="AF87" s="223">
        <v>23.353067354182969</v>
      </c>
      <c r="AG87" s="223">
        <v>20.59928551159522</v>
      </c>
      <c r="AH87" s="223">
        <v>19.381388686871603</v>
      </c>
      <c r="AI87" s="223">
        <v>18.985997038402932</v>
      </c>
      <c r="AJ87" s="223">
        <v>19.006092927948142</v>
      </c>
      <c r="AK87" s="223">
        <v>19.28630370180074</v>
      </c>
      <c r="AL87" s="223">
        <v>24.074796255844127</v>
      </c>
      <c r="AM87" s="223">
        <v>20.795722167759475</v>
      </c>
      <c r="AN87" s="223">
        <v>20.446377291062962</v>
      </c>
      <c r="AO87" s="223">
        <v>20.767903214953478</v>
      </c>
      <c r="AP87" s="223">
        <v>21.240199028915022</v>
      </c>
      <c r="AQ87" s="223">
        <v>21.746048927398441</v>
      </c>
      <c r="AR87" s="223">
        <v>22.258639385372444</v>
      </c>
      <c r="AS87" s="223">
        <v>22.793680837668308</v>
      </c>
      <c r="AT87" s="223">
        <v>23.355158573876025</v>
      </c>
      <c r="AU87" s="223">
        <v>22.781176531110294</v>
      </c>
      <c r="AV87" s="223">
        <v>23.339315356122491</v>
      </c>
      <c r="AW87" s="223">
        <v>23.911128582347494</v>
      </c>
      <c r="AX87" s="223">
        <v>24.496951232615007</v>
      </c>
      <c r="AY87" s="223">
        <v>25.097126537814074</v>
      </c>
      <c r="AZ87" s="223">
        <v>25.712006137990517</v>
      </c>
      <c r="BA87" s="223">
        <v>26.341950288371283</v>
      </c>
      <c r="BB87" s="223">
        <v>26.98732807043638</v>
      </c>
      <c r="BC87" s="223">
        <v>27.64851760816207</v>
      </c>
      <c r="BD87" s="223">
        <v>28.325906289562042</v>
      </c>
    </row>
    <row r="88" spans="1:56" outlineLevel="1" x14ac:dyDescent="0.2">
      <c r="B88" s="49" t="str">
        <v>Shared Channel Over-Dredge</v>
      </c>
      <c r="C88" s="10" t="s">
        <v>217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223">
        <v>0</v>
      </c>
      <c r="N88" s="223">
        <v>0</v>
      </c>
      <c r="O88" s="223">
        <v>0</v>
      </c>
      <c r="P88" s="223">
        <v>0</v>
      </c>
      <c r="Q88" s="223">
        <v>0</v>
      </c>
      <c r="R88" s="223">
        <v>0</v>
      </c>
      <c r="S88" s="223">
        <v>0</v>
      </c>
      <c r="T88" s="223">
        <v>0</v>
      </c>
      <c r="U88" s="223">
        <v>0</v>
      </c>
      <c r="V88" s="223">
        <v>0</v>
      </c>
      <c r="W88" s="223">
        <v>37.878216021161585</v>
      </c>
      <c r="X88" s="223">
        <v>37.155864698523182</v>
      </c>
      <c r="Y88" s="223">
        <v>35.315337190194967</v>
      </c>
      <c r="Z88" s="223">
        <v>32.073305946098316</v>
      </c>
      <c r="AA88" s="223">
        <v>28.270388600686339</v>
      </c>
      <c r="AB88" s="223">
        <v>24.320187395750519</v>
      </c>
      <c r="AC88" s="223">
        <v>20.555561150638553</v>
      </c>
      <c r="AD88" s="223">
        <v>32.480213443377934</v>
      </c>
      <c r="AE88" s="223">
        <v>20.153512046543696</v>
      </c>
      <c r="AF88" s="223">
        <v>13.14758911081177</v>
      </c>
      <c r="AG88" s="223">
        <v>9.4159646626860489</v>
      </c>
      <c r="AH88" s="223">
        <v>7.5471271944869205</v>
      </c>
      <c r="AI88" s="223">
        <v>6.6713638567186688</v>
      </c>
      <c r="AJ88" s="223">
        <v>6.2923592368697756</v>
      </c>
      <c r="AK88" s="223">
        <v>6.220504323732797</v>
      </c>
      <c r="AL88" s="223">
        <v>11.633343393681326</v>
      </c>
      <c r="AM88" s="223">
        <v>7.2028270561808831</v>
      </c>
      <c r="AN88" s="223">
        <v>6.3325176477971414</v>
      </c>
      <c r="AO88" s="223">
        <v>6.2689939365631826</v>
      </c>
      <c r="AP88" s="223">
        <v>6.3780753380861945</v>
      </c>
      <c r="AQ88" s="223">
        <v>6.5166225401718734</v>
      </c>
      <c r="AR88" s="223">
        <v>6.6516744005781101</v>
      </c>
      <c r="AS88" s="223">
        <v>6.8020923257981565</v>
      </c>
      <c r="AT88" s="223">
        <v>6.9724397527845063</v>
      </c>
      <c r="AU88" s="223">
        <v>5.7462636091180457</v>
      </c>
      <c r="AV88" s="223">
        <v>5.8870470675414337</v>
      </c>
      <c r="AW88" s="223">
        <v>6.0312797206961983</v>
      </c>
      <c r="AX88" s="223">
        <v>6.1790460738532547</v>
      </c>
      <c r="AY88" s="223">
        <v>6.3304327026626588</v>
      </c>
      <c r="AZ88" s="223">
        <v>6.4855283038778921</v>
      </c>
      <c r="BA88" s="223">
        <v>6.644423747322902</v>
      </c>
      <c r="BB88" s="223">
        <v>7.0341192001033903</v>
      </c>
      <c r="BC88" s="223">
        <v>8.6012528857651329</v>
      </c>
      <c r="BD88" s="223">
        <v>15.956835134006688</v>
      </c>
    </row>
    <row r="89" spans="1:56" outlineLevel="1" x14ac:dyDescent="0.2">
      <c r="B89" s="49" t="str">
        <v>Melbourne Channel</v>
      </c>
      <c r="C89" s="10" t="s">
        <v>217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223">
        <v>0</v>
      </c>
      <c r="N89" s="223">
        <v>0</v>
      </c>
      <c r="O89" s="223">
        <v>0</v>
      </c>
      <c r="P89" s="223">
        <v>0</v>
      </c>
      <c r="Q89" s="223">
        <v>0</v>
      </c>
      <c r="R89" s="223">
        <v>0</v>
      </c>
      <c r="S89" s="223">
        <v>0</v>
      </c>
      <c r="T89" s="223">
        <v>0</v>
      </c>
      <c r="U89" s="223">
        <v>0</v>
      </c>
      <c r="V89" s="223">
        <v>0</v>
      </c>
      <c r="W89" s="223">
        <v>175.78885337408704</v>
      </c>
      <c r="X89" s="223">
        <v>174.31644924862741</v>
      </c>
      <c r="Y89" s="223">
        <v>168.95433286146118</v>
      </c>
      <c r="Z89" s="223">
        <v>158.71098684245138</v>
      </c>
      <c r="AA89" s="223">
        <v>146.53072271620323</v>
      </c>
      <c r="AB89" s="223">
        <v>133.86255223232965</v>
      </c>
      <c r="AC89" s="223">
        <v>121.87275742668794</v>
      </c>
      <c r="AD89" s="223">
        <v>164.85265963663531</v>
      </c>
      <c r="AE89" s="223">
        <v>122.93950513763852</v>
      </c>
      <c r="AF89" s="223">
        <v>99.689249079611471</v>
      </c>
      <c r="AG89" s="223">
        <v>87.936312169337853</v>
      </c>
      <c r="AH89" s="223">
        <v>82.738655991871582</v>
      </c>
      <c r="AI89" s="223">
        <v>81.051522913072404</v>
      </c>
      <c r="AJ89" s="223">
        <v>81.1377318272053</v>
      </c>
      <c r="AK89" s="223">
        <v>82.334141023812194</v>
      </c>
      <c r="AL89" s="223">
        <v>102.77224099309265</v>
      </c>
      <c r="AM89" s="223">
        <v>88.777381653828868</v>
      </c>
      <c r="AN89" s="223">
        <v>87.286834622979327</v>
      </c>
      <c r="AO89" s="223">
        <v>88.659625569179752</v>
      </c>
      <c r="AP89" s="223">
        <v>90.675925663577317</v>
      </c>
      <c r="AQ89" s="223">
        <v>92.835449483351837</v>
      </c>
      <c r="AR89" s="223">
        <v>95.023755226424555</v>
      </c>
      <c r="AS89" s="223">
        <v>97.307896501141741</v>
      </c>
      <c r="AT89" s="223">
        <v>99.704883137171365</v>
      </c>
      <c r="AU89" s="223">
        <v>97.255657207585955</v>
      </c>
      <c r="AV89" s="223">
        <v>99.638420809171805</v>
      </c>
      <c r="AW89" s="223">
        <v>102.07956211899652</v>
      </c>
      <c r="AX89" s="223">
        <v>104.58051139091192</v>
      </c>
      <c r="AY89" s="223">
        <v>107.14273391998927</v>
      </c>
      <c r="AZ89" s="223">
        <v>109.76773090102901</v>
      </c>
      <c r="BA89" s="223">
        <v>112.45704030810421</v>
      </c>
      <c r="BB89" s="223">
        <v>115.21223779565275</v>
      </c>
      <c r="BC89" s="223">
        <v>118.03493762164625</v>
      </c>
      <c r="BD89" s="223">
        <v>120.92679359337659</v>
      </c>
    </row>
    <row r="90" spans="1:56" outlineLevel="1" x14ac:dyDescent="0.2">
      <c r="B90" s="49" t="str">
        <v>Melbourne Channel Over-Dredge</v>
      </c>
      <c r="C90" s="10" t="s">
        <v>217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223">
        <v>0</v>
      </c>
      <c r="N90" s="223">
        <v>0</v>
      </c>
      <c r="O90" s="223">
        <v>0</v>
      </c>
      <c r="P90" s="223">
        <v>0</v>
      </c>
      <c r="Q90" s="223">
        <v>0</v>
      </c>
      <c r="R90" s="223">
        <v>0</v>
      </c>
      <c r="S90" s="223">
        <v>0</v>
      </c>
      <c r="T90" s="223">
        <v>0</v>
      </c>
      <c r="U90" s="223">
        <v>0</v>
      </c>
      <c r="V90" s="223">
        <v>0</v>
      </c>
      <c r="W90" s="223">
        <v>64.282455836054126</v>
      </c>
      <c r="X90" s="223">
        <v>63.38589639654441</v>
      </c>
      <c r="Y90" s="223">
        <v>60.819368502932754</v>
      </c>
      <c r="Z90" s="223">
        <v>56.158691018189103</v>
      </c>
      <c r="AA90" s="223">
        <v>50.662830288633394</v>
      </c>
      <c r="AB90" s="223">
        <v>44.951285901363548</v>
      </c>
      <c r="AC90" s="223">
        <v>39.522644379804511</v>
      </c>
      <c r="AD90" s="223">
        <v>57.594332545885187</v>
      </c>
      <c r="AE90" s="223">
        <v>39.354069728343063</v>
      </c>
      <c r="AF90" s="223">
        <v>29.087221814126956</v>
      </c>
      <c r="AG90" s="223">
        <v>23.729249634250309</v>
      </c>
      <c r="AH90" s="223">
        <v>21.166503339558879</v>
      </c>
      <c r="AI90" s="223">
        <v>20.096697638468168</v>
      </c>
      <c r="AJ90" s="223">
        <v>19.776725528518579</v>
      </c>
      <c r="AK90" s="223">
        <v>19.92278636708242</v>
      </c>
      <c r="AL90" s="223">
        <v>28.288571064557029</v>
      </c>
      <c r="AM90" s="223">
        <v>21.919975424058574</v>
      </c>
      <c r="AN90" s="223">
        <v>20.889429445321312</v>
      </c>
      <c r="AO90" s="223">
        <v>21.073754383663978</v>
      </c>
      <c r="AP90" s="223">
        <v>21.523407754423022</v>
      </c>
      <c r="AQ90" s="223">
        <v>22.024201487199743</v>
      </c>
      <c r="AR90" s="223">
        <v>22.526947042738254</v>
      </c>
      <c r="AS90" s="223">
        <v>23.06006605777543</v>
      </c>
      <c r="AT90" s="223">
        <v>23.630572804455781</v>
      </c>
      <c r="AU90" s="223">
        <v>22.117467166337651</v>
      </c>
      <c r="AV90" s="223">
        <v>22.659345111912916</v>
      </c>
      <c r="AW90" s="223">
        <v>23.214499067154783</v>
      </c>
      <c r="AX90" s="223">
        <v>23.783254294300075</v>
      </c>
      <c r="AY90" s="223">
        <v>24.365944024510423</v>
      </c>
      <c r="AZ90" s="223">
        <v>24.96290965311092</v>
      </c>
      <c r="BA90" s="223">
        <v>25.574500939612143</v>
      </c>
      <c r="BB90" s="223">
        <v>27.074445419720394</v>
      </c>
      <c r="BC90" s="223">
        <v>33.106369848471971</v>
      </c>
      <c r="BD90" s="223">
        <v>61.418132052807806</v>
      </c>
    </row>
    <row r="91" spans="1:56" outlineLevel="1" x14ac:dyDescent="0.2">
      <c r="B91" s="49" t="str">
        <v>Channel Protection Assets</v>
      </c>
      <c r="C91" s="10" t="s">
        <v>217</v>
      </c>
      <c r="G91" s="175">
        <v>0</v>
      </c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223">
        <v>0</v>
      </c>
      <c r="N91" s="223">
        <v>0</v>
      </c>
      <c r="O91" s="223">
        <v>0</v>
      </c>
      <c r="P91" s="223">
        <v>0</v>
      </c>
      <c r="Q91" s="223">
        <v>0</v>
      </c>
      <c r="R91" s="223">
        <v>0</v>
      </c>
      <c r="S91" s="223">
        <v>0</v>
      </c>
      <c r="T91" s="223">
        <v>0</v>
      </c>
      <c r="U91" s="223">
        <v>0</v>
      </c>
      <c r="V91" s="223">
        <v>0</v>
      </c>
      <c r="W91" s="223">
        <v>12.207437906398772</v>
      </c>
      <c r="X91" s="223">
        <v>12.105158095573538</v>
      </c>
      <c r="Y91" s="223">
        <v>11.732740949835522</v>
      </c>
      <c r="Z91" s="223">
        <v>11.021326527337463</v>
      </c>
      <c r="AA91" s="223">
        <v>10.175394419027047</v>
      </c>
      <c r="AB91" s="223">
        <v>9.2955770836046945</v>
      </c>
      <c r="AC91" s="223">
        <v>8.4628716725942965</v>
      </c>
      <c r="AD91" s="223">
        <v>6.9729858403734317</v>
      </c>
      <c r="AE91" s="223">
        <v>3.9524986666622905</v>
      </c>
      <c r="AF91" s="223">
        <v>2.2254452058632377</v>
      </c>
      <c r="AG91" s="223">
        <v>1.2941170417656986</v>
      </c>
      <c r="AH91" s="223">
        <v>0.81522692195254198</v>
      </c>
      <c r="AI91" s="223">
        <v>0.57725026816301517</v>
      </c>
      <c r="AJ91" s="223">
        <v>0.45947074238279279</v>
      </c>
      <c r="AK91" s="223">
        <v>0.41576127598344503</v>
      </c>
      <c r="AL91" s="223">
        <v>1.7052621623237763</v>
      </c>
      <c r="AM91" s="223">
        <v>0.60024444097839236</v>
      </c>
      <c r="AN91" s="223">
        <v>0.36037852799692227</v>
      </c>
      <c r="AO91" s="223">
        <v>0.31602813798614354</v>
      </c>
      <c r="AP91" s="223">
        <v>0.3129464493589143</v>
      </c>
      <c r="AQ91" s="223">
        <v>0.31630527187392488</v>
      </c>
      <c r="AR91" s="223">
        <v>0.31807082953948995</v>
      </c>
      <c r="AS91" s="223">
        <v>0.32281192352198862</v>
      </c>
      <c r="AT91" s="223">
        <v>0.33161970648383793</v>
      </c>
      <c r="AU91" s="223">
        <v>9.668099654192019E-16</v>
      </c>
      <c r="AV91" s="223">
        <v>0</v>
      </c>
      <c r="AW91" s="223">
        <v>0</v>
      </c>
      <c r="AX91" s="223">
        <v>0</v>
      </c>
      <c r="AY91" s="223">
        <v>0</v>
      </c>
      <c r="AZ91" s="223">
        <v>0</v>
      </c>
      <c r="BA91" s="223">
        <v>0</v>
      </c>
      <c r="BB91" s="223">
        <v>0</v>
      </c>
      <c r="BC91" s="223">
        <v>0</v>
      </c>
      <c r="BD91" s="223">
        <v>0</v>
      </c>
    </row>
    <row r="92" spans="1:56" outlineLevel="1" x14ac:dyDescent="0.2">
      <c r="B92" s="49" t="str">
        <v>Channel Service Protection</v>
      </c>
      <c r="C92" s="10" t="s">
        <v>217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223">
        <v>0</v>
      </c>
      <c r="N92" s="223">
        <v>0</v>
      </c>
      <c r="O92" s="223">
        <v>0</v>
      </c>
      <c r="P92" s="223">
        <v>0</v>
      </c>
      <c r="Q92" s="223">
        <v>0</v>
      </c>
      <c r="R92" s="223">
        <v>0</v>
      </c>
      <c r="S92" s="223">
        <v>0</v>
      </c>
      <c r="T92" s="223">
        <v>0</v>
      </c>
      <c r="U92" s="223">
        <v>0</v>
      </c>
      <c r="V92" s="223">
        <v>0</v>
      </c>
      <c r="W92" s="223">
        <v>3.9849365695580476</v>
      </c>
      <c r="X92" s="223">
        <v>4.1053761876172592</v>
      </c>
      <c r="Y92" s="223">
        <v>4.1568961203681569</v>
      </c>
      <c r="Z92" s="223">
        <v>4.1198293020907339</v>
      </c>
      <c r="AA92" s="223">
        <v>4.0562359477047103</v>
      </c>
      <c r="AB92" s="223">
        <v>3.997255516928504</v>
      </c>
      <c r="AC92" s="223">
        <v>3.9682720751763791</v>
      </c>
      <c r="AD92" s="223">
        <v>5.0967771618478332</v>
      </c>
      <c r="AE92" s="223">
        <v>4.4830283461933664</v>
      </c>
      <c r="AF92" s="223">
        <v>4.2767285694791166</v>
      </c>
      <c r="AG92" s="223">
        <v>4.3310509230148977</v>
      </c>
      <c r="AH92" s="223">
        <v>4.5455111850848171</v>
      </c>
      <c r="AI92" s="223">
        <v>4.8592374930461153</v>
      </c>
      <c r="AJ92" s="223">
        <v>5.2387838932533208</v>
      </c>
      <c r="AK92" s="223">
        <v>5.6733429957505868</v>
      </c>
      <c r="AL92" s="223">
        <v>6.5423991526864249</v>
      </c>
      <c r="AM92" s="223">
        <v>6.7364694983715117</v>
      </c>
      <c r="AN92" s="223">
        <v>7.2337222101667038</v>
      </c>
      <c r="AO92" s="223">
        <v>7.8395019747101706</v>
      </c>
      <c r="AP92" s="223">
        <v>8.5140833268204812</v>
      </c>
      <c r="AQ92" s="223">
        <v>9.2546729422563612</v>
      </c>
      <c r="AR92" s="223">
        <v>10.068118692060454</v>
      </c>
      <c r="AS92" s="223">
        <v>10.967198447637379</v>
      </c>
      <c r="AT92" s="223">
        <v>11.966581533573482</v>
      </c>
      <c r="AU92" s="223">
        <v>12.981790038238984</v>
      </c>
      <c r="AV92" s="223">
        <v>14.237816098464677</v>
      </c>
      <c r="AW92" s="223">
        <v>15.667109923524908</v>
      </c>
      <c r="AX92" s="223">
        <v>17.279313089674101</v>
      </c>
      <c r="AY92" s="223">
        <v>19.145308523416009</v>
      </c>
      <c r="AZ92" s="223">
        <v>21.33482027211873</v>
      </c>
      <c r="BA92" s="223">
        <v>24.033945725887861</v>
      </c>
      <c r="BB92" s="223">
        <v>27.716512375819033</v>
      </c>
      <c r="BC92" s="223">
        <v>33.463473205293475</v>
      </c>
      <c r="BD92" s="223">
        <v>47.646332304237546</v>
      </c>
    </row>
    <row r="93" spans="1:56" outlineLevel="1" x14ac:dyDescent="0.2">
      <c r="B93" s="49" t="str">
        <v>Roads</v>
      </c>
      <c r="C93" s="10" t="s">
        <v>217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223">
        <v>0</v>
      </c>
      <c r="N93" s="223">
        <v>0</v>
      </c>
      <c r="O93" s="223">
        <v>0</v>
      </c>
      <c r="P93" s="223">
        <v>0</v>
      </c>
      <c r="Q93" s="223">
        <v>0</v>
      </c>
      <c r="R93" s="223">
        <v>0</v>
      </c>
      <c r="S93" s="223">
        <v>0</v>
      </c>
      <c r="T93" s="223">
        <v>0</v>
      </c>
      <c r="U93" s="223">
        <v>0</v>
      </c>
      <c r="V93" s="223">
        <v>0</v>
      </c>
      <c r="W93" s="223">
        <v>13.624837923234415</v>
      </c>
      <c r="X93" s="223">
        <v>13.646238582027227</v>
      </c>
      <c r="Y93" s="223">
        <v>13.333784011190641</v>
      </c>
      <c r="Z93" s="223">
        <v>12.60052946778994</v>
      </c>
      <c r="AA93" s="223">
        <v>11.702889343486293</v>
      </c>
      <c r="AB93" s="223">
        <v>10.721810256847853</v>
      </c>
      <c r="AC93" s="223">
        <v>9.801831715311355</v>
      </c>
      <c r="AD93" s="223">
        <v>13.720490172377392</v>
      </c>
      <c r="AE93" s="223">
        <v>9.8618363895181673</v>
      </c>
      <c r="AF93" s="223">
        <v>7.5821666249949242</v>
      </c>
      <c r="AG93" s="223">
        <v>6.5201288265394304</v>
      </c>
      <c r="AH93" s="223">
        <v>6.033412186774922</v>
      </c>
      <c r="AI93" s="223">
        <v>5.854388120667033</v>
      </c>
      <c r="AJ93" s="223">
        <v>5.8306264640937258</v>
      </c>
      <c r="AK93" s="223">
        <v>5.9072606525671327</v>
      </c>
      <c r="AL93" s="223">
        <v>7.6880507699292835</v>
      </c>
      <c r="AM93" s="223">
        <v>6.454587880288905</v>
      </c>
      <c r="AN93" s="223">
        <v>6.3413993508086852</v>
      </c>
      <c r="AO93" s="223">
        <v>6.5037710901143333</v>
      </c>
      <c r="AP93" s="223">
        <v>6.7509889361836999</v>
      </c>
      <c r="AQ93" s="223">
        <v>7.0447232538148921</v>
      </c>
      <c r="AR93" s="223">
        <v>7.3819513456075443</v>
      </c>
      <c r="AS93" s="223">
        <v>7.7774105812968255</v>
      </c>
      <c r="AT93" s="223">
        <v>8.2438555699797913</v>
      </c>
      <c r="AU93" s="223">
        <v>8.3594335279456171</v>
      </c>
      <c r="AV93" s="223">
        <v>8.9954813804700215</v>
      </c>
      <c r="AW93" s="223">
        <v>9.758577530355856</v>
      </c>
      <c r="AX93" s="223">
        <v>10.68697330820225</v>
      </c>
      <c r="AY93" s="223">
        <v>11.837928593697207</v>
      </c>
      <c r="AZ93" s="223">
        <v>13.303158291940516</v>
      </c>
      <c r="BA93" s="223">
        <v>15.244504659865111</v>
      </c>
      <c r="BB93" s="223">
        <v>17.994235501085971</v>
      </c>
      <c r="BC93" s="223">
        <v>22.452940196509921</v>
      </c>
      <c r="BD93" s="223">
        <v>33.932478700758196</v>
      </c>
    </row>
    <row r="94" spans="1:56" outlineLevel="1" x14ac:dyDescent="0.2">
      <c r="B94" s="49" t="str">
        <v>Rail</v>
      </c>
      <c r="C94" s="10" t="s">
        <v>217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223">
        <v>0</v>
      </c>
      <c r="N94" s="223">
        <v>0</v>
      </c>
      <c r="O94" s="223">
        <v>0</v>
      </c>
      <c r="P94" s="223">
        <v>0</v>
      </c>
      <c r="Q94" s="223">
        <v>0</v>
      </c>
      <c r="R94" s="223">
        <v>0</v>
      </c>
      <c r="S94" s="223">
        <v>0</v>
      </c>
      <c r="T94" s="223">
        <v>0</v>
      </c>
      <c r="U94" s="223">
        <v>0</v>
      </c>
      <c r="V94" s="223">
        <v>0</v>
      </c>
      <c r="W94" s="223">
        <v>101.92914138502286</v>
      </c>
      <c r="X94" s="223">
        <v>106.6171443905223</v>
      </c>
      <c r="Y94" s="223">
        <v>107.58153494537402</v>
      </c>
      <c r="Z94" s="223">
        <v>109.30452894404127</v>
      </c>
      <c r="AA94" s="223">
        <v>110.57261965860943</v>
      </c>
      <c r="AB94" s="223">
        <v>112.04432264728457</v>
      </c>
      <c r="AC94" s="223">
        <v>114.2420831008844</v>
      </c>
      <c r="AD94" s="223">
        <v>138.17190278121876</v>
      </c>
      <c r="AE94" s="223">
        <v>129.85709712727328</v>
      </c>
      <c r="AF94" s="223">
        <v>129.33941230204709</v>
      </c>
      <c r="AG94" s="223">
        <v>133.90275749486301</v>
      </c>
      <c r="AH94" s="223">
        <v>141.69601568817851</v>
      </c>
      <c r="AI94" s="223">
        <v>151.6080875466497</v>
      </c>
      <c r="AJ94" s="223">
        <v>163.04142824008179</v>
      </c>
      <c r="AK94" s="223">
        <v>175.82004145849015</v>
      </c>
      <c r="AL94" s="223">
        <v>196.96786343064753</v>
      </c>
      <c r="AM94" s="223">
        <v>205.82809702004442</v>
      </c>
      <c r="AN94" s="223">
        <v>219.69014276223984</v>
      </c>
      <c r="AO94" s="223">
        <v>235.0992352957646</v>
      </c>
      <c r="AP94" s="223">
        <v>250.05421654745174</v>
      </c>
      <c r="AQ94" s="223">
        <v>264.22880164064327</v>
      </c>
      <c r="AR94" s="223">
        <v>280.09763281356703</v>
      </c>
      <c r="AS94" s="223">
        <v>298.00629088276446</v>
      </c>
      <c r="AT94" s="223">
        <v>318.36632614359002</v>
      </c>
      <c r="AU94" s="223">
        <v>339.76980974164735</v>
      </c>
      <c r="AV94" s="223">
        <v>366.62430767870302</v>
      </c>
      <c r="AW94" s="223">
        <v>398.00135155342883</v>
      </c>
      <c r="AX94" s="223">
        <v>435.20187694044387</v>
      </c>
      <c r="AY94" s="223">
        <v>480.16960155043904</v>
      </c>
      <c r="AZ94" s="223">
        <v>536.01315627554072</v>
      </c>
      <c r="BA94" s="223">
        <v>608.21189277049154</v>
      </c>
      <c r="BB94" s="223">
        <v>708.00618166918139</v>
      </c>
      <c r="BC94" s="223">
        <v>865.84714440616096</v>
      </c>
      <c r="BD94" s="223">
        <v>1261.2964282668556</v>
      </c>
    </row>
    <row r="95" spans="1:56" outlineLevel="1" x14ac:dyDescent="0.2">
      <c r="B95" s="49" t="str">
        <v>Buildings</v>
      </c>
      <c r="C95" s="10" t="s">
        <v>217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223">
        <v>0</v>
      </c>
      <c r="N95" s="223">
        <v>0</v>
      </c>
      <c r="O95" s="223">
        <v>0</v>
      </c>
      <c r="P95" s="223">
        <v>0</v>
      </c>
      <c r="Q95" s="223">
        <v>0</v>
      </c>
      <c r="R95" s="223">
        <v>0</v>
      </c>
      <c r="S95" s="223">
        <v>0</v>
      </c>
      <c r="T95" s="223">
        <v>0</v>
      </c>
      <c r="U95" s="223">
        <v>0</v>
      </c>
      <c r="V95" s="223">
        <v>0</v>
      </c>
      <c r="W95" s="223">
        <v>1.1700557988783635</v>
      </c>
      <c r="X95" s="223">
        <v>1.1616293013691816</v>
      </c>
      <c r="Y95" s="223">
        <v>1.1282625302160914</v>
      </c>
      <c r="Z95" s="223">
        <v>1.0635922395747408</v>
      </c>
      <c r="AA95" s="223">
        <v>0.98651654698786906</v>
      </c>
      <c r="AB95" s="223">
        <v>0.90633629614002786</v>
      </c>
      <c r="AC95" s="223">
        <v>0.83053770112350667</v>
      </c>
      <c r="AD95" s="223">
        <v>1.1075796713569257</v>
      </c>
      <c r="AE95" s="223">
        <v>0.83978115799874065</v>
      </c>
      <c r="AF95" s="223">
        <v>0.69179652523931046</v>
      </c>
      <c r="AG95" s="223">
        <v>0.40192708499805946</v>
      </c>
      <c r="AH95" s="223">
        <v>0.28083614244062355</v>
      </c>
      <c r="AI95" s="223">
        <v>0.12579981300697152</v>
      </c>
      <c r="AJ95" s="223">
        <v>4.2463123932526617E-2</v>
      </c>
      <c r="AK95" s="223">
        <v>3.8423605596462879E-2</v>
      </c>
      <c r="AL95" s="223">
        <v>0.15759601614824092</v>
      </c>
      <c r="AM95" s="223">
        <v>5.5473073116461755E-2</v>
      </c>
      <c r="AN95" s="223">
        <v>3.3305272099797396E-2</v>
      </c>
      <c r="AO95" s="223">
        <v>2.9206521224568398E-2</v>
      </c>
      <c r="AP95" s="223">
        <v>2.8921719355746736E-2</v>
      </c>
      <c r="AQ95" s="223">
        <v>2.9232133237559108E-2</v>
      </c>
      <c r="AR95" s="223">
        <v>2.9395301611619479E-2</v>
      </c>
      <c r="AS95" s="223">
        <v>2.9833461526460957E-2</v>
      </c>
      <c r="AT95" s="223">
        <v>3.0647454551436231E-2</v>
      </c>
      <c r="AU95" s="223">
        <v>9.2415658459188423E-17</v>
      </c>
      <c r="AV95" s="223">
        <v>0</v>
      </c>
      <c r="AW95" s="223">
        <v>0</v>
      </c>
      <c r="AX95" s="223">
        <v>0</v>
      </c>
      <c r="AY95" s="223">
        <v>0</v>
      </c>
      <c r="AZ95" s="223">
        <v>0</v>
      </c>
      <c r="BA95" s="223">
        <v>0</v>
      </c>
      <c r="BB95" s="223">
        <v>0</v>
      </c>
      <c r="BC95" s="223">
        <v>0</v>
      </c>
      <c r="BD95" s="223">
        <v>0</v>
      </c>
    </row>
    <row r="96" spans="1:56" outlineLevel="1" x14ac:dyDescent="0.2">
      <c r="B96" s="49" t="str">
        <v>Wharves</v>
      </c>
      <c r="C96" s="10" t="s">
        <v>217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223">
        <v>0</v>
      </c>
      <c r="N96" s="223">
        <v>0</v>
      </c>
      <c r="O96" s="223">
        <v>0</v>
      </c>
      <c r="P96" s="223">
        <v>0</v>
      </c>
      <c r="Q96" s="223">
        <v>0</v>
      </c>
      <c r="R96" s="223">
        <v>0</v>
      </c>
      <c r="S96" s="223">
        <v>0</v>
      </c>
      <c r="T96" s="223">
        <v>0</v>
      </c>
      <c r="U96" s="223">
        <v>0</v>
      </c>
      <c r="V96" s="223">
        <v>0</v>
      </c>
      <c r="W96" s="223">
        <v>238.61443110333329</v>
      </c>
      <c r="X96" s="223">
        <v>242.21147197577605</v>
      </c>
      <c r="Y96" s="223">
        <v>241.54029276711177</v>
      </c>
      <c r="Z96" s="223">
        <v>235.46051869268902</v>
      </c>
      <c r="AA96" s="223">
        <v>227.39259768430645</v>
      </c>
      <c r="AB96" s="223">
        <v>219.02461700380394</v>
      </c>
      <c r="AC96" s="223">
        <v>211.71734864478975</v>
      </c>
      <c r="AD96" s="223">
        <v>221.88924992558196</v>
      </c>
      <c r="AE96" s="223">
        <v>179.34838813982873</v>
      </c>
      <c r="AF96" s="223">
        <v>158.11807242581418</v>
      </c>
      <c r="AG96" s="223">
        <v>149.40485543701243</v>
      </c>
      <c r="AH96" s="223">
        <v>147.92808282446353</v>
      </c>
      <c r="AI96" s="223">
        <v>151.00244125512708</v>
      </c>
      <c r="AJ96" s="223">
        <v>157.15418767372205</v>
      </c>
      <c r="AK96" s="223">
        <v>163.56175545877164</v>
      </c>
      <c r="AL96" s="223">
        <v>190.93238249801647</v>
      </c>
      <c r="AM96" s="223">
        <v>178.9867281512625</v>
      </c>
      <c r="AN96" s="223">
        <v>182.2175896398939</v>
      </c>
      <c r="AO96" s="223">
        <v>189.58013815137156</v>
      </c>
      <c r="AP96" s="223">
        <v>198.64098614378176</v>
      </c>
      <c r="AQ96" s="223">
        <v>208.98679156379163</v>
      </c>
      <c r="AR96" s="223">
        <v>220.68956497666377</v>
      </c>
      <c r="AS96" s="223">
        <v>234.08233559858328</v>
      </c>
      <c r="AT96" s="223">
        <v>249.50890003538191</v>
      </c>
      <c r="AU96" s="223">
        <v>261.64288674368566</v>
      </c>
      <c r="AV96" s="223">
        <v>282.2561251713268</v>
      </c>
      <c r="AW96" s="223">
        <v>306.58043549292927</v>
      </c>
      <c r="AX96" s="223">
        <v>335.70326569971303</v>
      </c>
      <c r="AY96" s="223">
        <v>371.25062382282209</v>
      </c>
      <c r="AZ96" s="223">
        <v>415.82461699590687</v>
      </c>
      <c r="BA96" s="223">
        <v>474.01390592921024</v>
      </c>
      <c r="BB96" s="223">
        <v>555.2347450438001</v>
      </c>
      <c r="BC96" s="223">
        <v>685.00174769249759</v>
      </c>
      <c r="BD96" s="223">
        <v>1013.7828591736012</v>
      </c>
    </row>
    <row r="97" spans="1:60" outlineLevel="1" x14ac:dyDescent="0.2">
      <c r="B97" s="49" t="str">
        <v>Plant</v>
      </c>
      <c r="C97" s="10" t="s">
        <v>217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223">
        <v>0</v>
      </c>
      <c r="N97" s="223">
        <v>0</v>
      </c>
      <c r="O97" s="223">
        <v>0</v>
      </c>
      <c r="P97" s="223">
        <v>0</v>
      </c>
      <c r="Q97" s="223">
        <v>0</v>
      </c>
      <c r="R97" s="223">
        <v>0</v>
      </c>
      <c r="S97" s="223">
        <v>0</v>
      </c>
      <c r="T97" s="223">
        <v>0</v>
      </c>
      <c r="U97" s="223">
        <v>0</v>
      </c>
      <c r="V97" s="223">
        <v>0</v>
      </c>
      <c r="W97" s="223">
        <v>15.490436523732798</v>
      </c>
      <c r="X97" s="223">
        <v>15.381395785612975</v>
      </c>
      <c r="Y97" s="223">
        <v>11.485397321021253</v>
      </c>
      <c r="Z97" s="223">
        <v>10.549639190184433</v>
      </c>
      <c r="AA97" s="223">
        <v>9.4482795318553343</v>
      </c>
      <c r="AB97" s="223">
        <v>8.3039008211226424</v>
      </c>
      <c r="AC97" s="223">
        <v>7.2151582802766061</v>
      </c>
      <c r="AD97" s="223">
        <v>10.776457156804208</v>
      </c>
      <c r="AE97" s="223">
        <v>7.1517499889260066</v>
      </c>
      <c r="AF97" s="223">
        <v>5.1045008778939271</v>
      </c>
      <c r="AG97" s="223">
        <v>4.028269976420539</v>
      </c>
      <c r="AH97" s="223">
        <v>3.5047853075769151</v>
      </c>
      <c r="AI97" s="223">
        <v>3.2763327020423367</v>
      </c>
      <c r="AJ97" s="223">
        <v>3.1958515518251565</v>
      </c>
      <c r="AK97" s="223">
        <v>3.2071715048449603</v>
      </c>
      <c r="AL97" s="223">
        <v>4.8446324820672313</v>
      </c>
      <c r="AM97" s="223">
        <v>3.5659181675559584</v>
      </c>
      <c r="AN97" s="223">
        <v>3.3430792868434107</v>
      </c>
      <c r="AO97" s="223">
        <v>3.3601836348463054</v>
      </c>
      <c r="AP97" s="223">
        <v>3.4293182885643474</v>
      </c>
      <c r="AQ97" s="223">
        <v>3.5080867076593445</v>
      </c>
      <c r="AR97" s="223">
        <v>3.5867432352912099</v>
      </c>
      <c r="AS97" s="223">
        <v>3.6708999235210706</v>
      </c>
      <c r="AT97" s="223">
        <v>3.7619322984260273</v>
      </c>
      <c r="AU97" s="223">
        <v>3.4491633289298007</v>
      </c>
      <c r="AV97" s="223">
        <v>3.5740401354841262</v>
      </c>
      <c r="AW97" s="223">
        <v>3.7536426083312402</v>
      </c>
      <c r="AX97" s="223">
        <v>4.0068542013396264</v>
      </c>
      <c r="AY97" s="223">
        <v>4.3620948114370552</v>
      </c>
      <c r="AZ97" s="223">
        <v>4.8650784759648484</v>
      </c>
      <c r="BA97" s="223">
        <v>5.5967295313235192</v>
      </c>
      <c r="BB97" s="223">
        <v>6.7235572243294905</v>
      </c>
      <c r="BC97" s="223">
        <v>8.6974993794041389</v>
      </c>
      <c r="BD97" s="223">
        <v>14.186050307599391</v>
      </c>
    </row>
    <row r="98" spans="1:60" outlineLevel="1" x14ac:dyDescent="0.2">
      <c r="B98" s="49" t="str">
        <v>Land</v>
      </c>
      <c r="C98" s="10" t="s">
        <v>217</v>
      </c>
      <c r="G98" s="175">
        <v>0</v>
      </c>
      <c r="H98" s="175">
        <v>0</v>
      </c>
      <c r="I98" s="175">
        <v>0</v>
      </c>
      <c r="J98" s="175">
        <v>0</v>
      </c>
      <c r="K98" s="175">
        <v>0</v>
      </c>
      <c r="L98" s="175">
        <v>0</v>
      </c>
      <c r="M98" s="223">
        <v>0</v>
      </c>
      <c r="N98" s="223">
        <v>0</v>
      </c>
      <c r="O98" s="223">
        <v>0</v>
      </c>
      <c r="P98" s="223">
        <v>0</v>
      </c>
      <c r="Q98" s="223">
        <v>0</v>
      </c>
      <c r="R98" s="223">
        <v>0</v>
      </c>
      <c r="S98" s="223">
        <v>0</v>
      </c>
      <c r="T98" s="223">
        <v>0</v>
      </c>
      <c r="U98" s="223">
        <v>0</v>
      </c>
      <c r="V98" s="223">
        <v>0</v>
      </c>
      <c r="W98" s="223">
        <v>3.7023344373132496</v>
      </c>
      <c r="X98" s="223">
        <v>3.6713144912145146</v>
      </c>
      <c r="Y98" s="223">
        <v>3.5583659073852218</v>
      </c>
      <c r="Z98" s="223">
        <v>3.3426044891571367</v>
      </c>
      <c r="AA98" s="223">
        <v>3.086045856605339</v>
      </c>
      <c r="AB98" s="223">
        <v>2.8192103384191736</v>
      </c>
      <c r="AC98" s="223">
        <v>2.5666631665261348</v>
      </c>
      <c r="AD98" s="223">
        <v>3.471934890025453</v>
      </c>
      <c r="AE98" s="223">
        <v>2.5891157664811004</v>
      </c>
      <c r="AF98" s="223">
        <v>2.0993904779128352</v>
      </c>
      <c r="AG98" s="223">
        <v>1.8518314189294145</v>
      </c>
      <c r="AH98" s="223">
        <v>1.7423451164181913</v>
      </c>
      <c r="AI98" s="223">
        <v>1.7068002584664712</v>
      </c>
      <c r="AJ98" s="223">
        <v>1.7086068356717927</v>
      </c>
      <c r="AK98" s="223">
        <v>1.7337971809704531</v>
      </c>
      <c r="AL98" s="223">
        <v>2.1642723523493652</v>
      </c>
      <c r="AM98" s="223">
        <v>1.8694906514066592</v>
      </c>
      <c r="AN98" s="223">
        <v>1.8380852991023537</v>
      </c>
      <c r="AO98" s="223">
        <v>1.8669897874413115</v>
      </c>
      <c r="AP98" s="223">
        <v>1.909448164302515</v>
      </c>
      <c r="AQ98" s="223">
        <v>1.9549229811230573</v>
      </c>
      <c r="AR98" s="223">
        <v>2.0010037597299348</v>
      </c>
      <c r="AS98" s="223">
        <v>2.0491028343912077</v>
      </c>
      <c r="AT98" s="223">
        <v>2.0995784740610177</v>
      </c>
      <c r="AU98" s="223">
        <v>2.0479787241523835</v>
      </c>
      <c r="AV98" s="223">
        <v>2.0981542028941162</v>
      </c>
      <c r="AW98" s="223">
        <v>2.149558980865022</v>
      </c>
      <c r="AX98" s="223">
        <v>2.2022231758962154</v>
      </c>
      <c r="AY98" s="223">
        <v>2.2561776437056724</v>
      </c>
      <c r="AZ98" s="223">
        <v>2.3114539959764615</v>
      </c>
      <c r="BA98" s="223">
        <v>2.3680846188778846</v>
      </c>
      <c r="BB98" s="223">
        <v>2.4261026920403927</v>
      </c>
      <c r="BC98" s="223">
        <v>2.4855422079953819</v>
      </c>
      <c r="BD98" s="223">
        <v>2.5464379920912692</v>
      </c>
    </row>
    <row r="99" spans="1:60" outlineLevel="1" x14ac:dyDescent="0.2">
      <c r="B99" s="49" t="str">
        <v>Port Capacity Project - Initial Capital Asset Value</v>
      </c>
      <c r="C99" s="10" t="s">
        <v>217</v>
      </c>
      <c r="G99" s="175">
        <v>0</v>
      </c>
      <c r="H99" s="175">
        <v>0</v>
      </c>
      <c r="I99" s="175">
        <v>0</v>
      </c>
      <c r="J99" s="175">
        <v>0</v>
      </c>
      <c r="K99" s="175">
        <v>0</v>
      </c>
      <c r="L99" s="175">
        <v>0</v>
      </c>
      <c r="M99" s="223">
        <v>0</v>
      </c>
      <c r="N99" s="223">
        <v>0</v>
      </c>
      <c r="O99" s="223">
        <v>0</v>
      </c>
      <c r="P99" s="223">
        <v>0</v>
      </c>
      <c r="Q99" s="223">
        <v>0</v>
      </c>
      <c r="R99" s="223">
        <v>0</v>
      </c>
      <c r="S99" s="223">
        <v>0</v>
      </c>
      <c r="T99" s="223">
        <v>0</v>
      </c>
      <c r="U99" s="223">
        <v>0</v>
      </c>
      <c r="V99" s="223">
        <v>0</v>
      </c>
      <c r="W99" s="223">
        <v>58.418752331237101</v>
      </c>
      <c r="X99" s="223">
        <v>57.929291808652479</v>
      </c>
      <c r="Y99" s="223">
        <v>56.147087781272468</v>
      </c>
      <c r="Z99" s="223">
        <v>52.742610668921174</v>
      </c>
      <c r="AA99" s="223">
        <v>48.694398529457928</v>
      </c>
      <c r="AB99" s="223">
        <v>44.484028474016057</v>
      </c>
      <c r="AC99" s="223">
        <v>40.499112757574125</v>
      </c>
      <c r="AD99" s="223">
        <v>54.783301693773211</v>
      </c>
      <c r="AE99" s="223">
        <v>40.853390011066466</v>
      </c>
      <c r="AF99" s="223">
        <v>33.126065311579161</v>
      </c>
      <c r="AG99" s="223">
        <v>29.219856513056474</v>
      </c>
      <c r="AH99" s="223">
        <v>27.492283464656339</v>
      </c>
      <c r="AI99" s="223">
        <v>26.931424825738397</v>
      </c>
      <c r="AJ99" s="223">
        <v>26.959930620693406</v>
      </c>
      <c r="AK99" s="223">
        <v>27.357406474930038</v>
      </c>
      <c r="AL99" s="223">
        <v>34.149829700688393</v>
      </c>
      <c r="AM99" s="223">
        <v>29.498499716666281</v>
      </c>
      <c r="AN99" s="223">
        <v>29.002957909408085</v>
      </c>
      <c r="AO99" s="223">
        <v>29.459038842701641</v>
      </c>
      <c r="AP99" s="223">
        <v>30.128985181758182</v>
      </c>
      <c r="AQ99" s="223">
        <v>30.846527615087219</v>
      </c>
      <c r="AR99" s="223">
        <v>31.573631456797234</v>
      </c>
      <c r="AS99" s="223">
        <v>32.332581783293861</v>
      </c>
      <c r="AT99" s="223">
        <v>33.129031683365888</v>
      </c>
      <c r="AU99" s="223">
        <v>32.314844564048329</v>
      </c>
      <c r="AV99" s="223">
        <v>33.106558255867505</v>
      </c>
      <c r="AW99" s="223">
        <v>33.917668933136262</v>
      </c>
      <c r="AX99" s="223">
        <v>34.748651821998102</v>
      </c>
      <c r="AY99" s="223">
        <v>35.599993791637054</v>
      </c>
      <c r="AZ99" s="223">
        <v>36.472193639532158</v>
      </c>
      <c r="BA99" s="223">
        <v>37.365762383700698</v>
      </c>
      <c r="BB99" s="223">
        <v>38.28122356210136</v>
      </c>
      <c r="BC99" s="223">
        <v>39.219113539372842</v>
      </c>
      <c r="BD99" s="223">
        <v>40.17998182108748</v>
      </c>
    </row>
    <row r="100" spans="1:60" outlineLevel="1" x14ac:dyDescent="0.2">
      <c r="B100" s="49" t="str">
        <v>Port Capacity Project - Wharves</v>
      </c>
      <c r="C100" s="10" t="s">
        <v>217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5">
        <v>0</v>
      </c>
      <c r="M100" s="223">
        <v>0</v>
      </c>
      <c r="N100" s="223">
        <v>0</v>
      </c>
      <c r="O100" s="223">
        <v>0</v>
      </c>
      <c r="P100" s="223">
        <v>0</v>
      </c>
      <c r="Q100" s="223">
        <v>0</v>
      </c>
      <c r="R100" s="223">
        <v>0</v>
      </c>
      <c r="S100" s="223">
        <v>0</v>
      </c>
      <c r="T100" s="223">
        <v>0</v>
      </c>
      <c r="U100" s="223">
        <v>0</v>
      </c>
      <c r="V100" s="223">
        <v>0</v>
      </c>
      <c r="W100" s="223">
        <v>2.4227047207421557</v>
      </c>
      <c r="X100" s="223">
        <v>2.403295100121996</v>
      </c>
      <c r="Y100" s="223">
        <v>2.3308882087886968</v>
      </c>
      <c r="Z100" s="223">
        <v>2.1919709233698743</v>
      </c>
      <c r="AA100" s="223">
        <v>2.0266720505834859</v>
      </c>
      <c r="AB100" s="223">
        <v>1.8547407732730661</v>
      </c>
      <c r="AC100" s="223">
        <v>1.6920729246480319</v>
      </c>
      <c r="AD100" s="223">
        <v>2.2786123713504072</v>
      </c>
      <c r="AE100" s="223">
        <v>1.7081520219547515</v>
      </c>
      <c r="AF100" s="223">
        <v>1.3920698226377575</v>
      </c>
      <c r="AG100" s="223">
        <v>1.2327056354670709</v>
      </c>
      <c r="AH100" s="223">
        <v>1.1627042598271768</v>
      </c>
      <c r="AI100" s="223">
        <v>1.1405687916874874</v>
      </c>
      <c r="AJ100" s="223">
        <v>1.1426234684594805</v>
      </c>
      <c r="AK100" s="223">
        <v>1.15983076153707</v>
      </c>
      <c r="AL100" s="223">
        <v>1.4393076249875723</v>
      </c>
      <c r="AM100" s="223">
        <v>1.2495158604627958</v>
      </c>
      <c r="AN100" s="223">
        <v>1.2301701601637212</v>
      </c>
      <c r="AO100" s="223">
        <v>1.2498730073876763</v>
      </c>
      <c r="AP100" s="223">
        <v>1.2783706500184064</v>
      </c>
      <c r="AQ100" s="223">
        <v>1.3088452293937758</v>
      </c>
      <c r="AR100" s="223">
        <v>1.3397376140015389</v>
      </c>
      <c r="AS100" s="223">
        <v>1.3719623116821531</v>
      </c>
      <c r="AT100" s="223">
        <v>1.4057517924780938</v>
      </c>
      <c r="AU100" s="223">
        <v>1.3735190718988111</v>
      </c>
      <c r="AV100" s="223">
        <v>1.4071702891603317</v>
      </c>
      <c r="AW100" s="223">
        <v>1.4416459612447599</v>
      </c>
      <c r="AX100" s="223">
        <v>1.4769662872952565</v>
      </c>
      <c r="AY100" s="223">
        <v>1.5131519613339903</v>
      </c>
      <c r="AZ100" s="223">
        <v>1.5502241843866724</v>
      </c>
      <c r="BA100" s="223">
        <v>1.5882046769041465</v>
      </c>
      <c r="BB100" s="223">
        <v>1.6271156914882978</v>
      </c>
      <c r="BC100" s="223">
        <v>1.6669800259297611</v>
      </c>
      <c r="BD100" s="223">
        <v>1.7078210365650404</v>
      </c>
    </row>
    <row r="101" spans="1:60" outlineLevel="1" x14ac:dyDescent="0.2">
      <c r="B101" s="49" t="str">
        <v>Port Capacity Project - Civil</v>
      </c>
      <c r="C101" s="10" t="s">
        <v>217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223">
        <v>0</v>
      </c>
      <c r="N101" s="223">
        <v>0</v>
      </c>
      <c r="O101" s="223">
        <v>0</v>
      </c>
      <c r="P101" s="223">
        <v>0</v>
      </c>
      <c r="Q101" s="223">
        <v>0</v>
      </c>
      <c r="R101" s="223">
        <v>0</v>
      </c>
      <c r="S101" s="223">
        <v>0</v>
      </c>
      <c r="T101" s="223">
        <v>0</v>
      </c>
      <c r="U101" s="223">
        <v>0</v>
      </c>
      <c r="V101" s="223">
        <v>0</v>
      </c>
      <c r="W101" s="223">
        <v>2.6282616833680978</v>
      </c>
      <c r="X101" s="223">
        <v>2.6070999781571049</v>
      </c>
      <c r="Y101" s="223">
        <v>2.528371628947383</v>
      </c>
      <c r="Z101" s="223">
        <v>2.377398871857217</v>
      </c>
      <c r="AA101" s="223">
        <v>2.1977688602007186</v>
      </c>
      <c r="AB101" s="223">
        <v>2.0109327580872582</v>
      </c>
      <c r="AC101" s="223">
        <v>1.8341562879922222</v>
      </c>
      <c r="AD101" s="223">
        <v>2.4711533747578178</v>
      </c>
      <c r="AE101" s="223">
        <v>1.8514354423964203</v>
      </c>
      <c r="AF101" s="223">
        <v>1.5080162680169384</v>
      </c>
      <c r="AG101" s="223">
        <v>1.3348190758630807</v>
      </c>
      <c r="AH101" s="223">
        <v>1.2586837772113</v>
      </c>
      <c r="AI101" s="223">
        <v>1.2345371076009231</v>
      </c>
      <c r="AJ101" s="223">
        <v>1.2366628106374631</v>
      </c>
      <c r="AK101" s="223">
        <v>0.67364479593830451</v>
      </c>
      <c r="AL101" s="223">
        <v>0.36524554230876871</v>
      </c>
      <c r="AM101" s="223">
        <v>0.12794778216673719</v>
      </c>
      <c r="AN101" s="223">
        <v>7.6818093179774186E-2</v>
      </c>
      <c r="AO101" s="223">
        <v>6.7364387901205469E-2</v>
      </c>
      <c r="AP101" s="223">
        <v>6.6707496811069342E-2</v>
      </c>
      <c r="AQ101" s="223">
        <v>6.7423461611654287E-2</v>
      </c>
      <c r="AR101" s="223">
        <v>6.7799806933950504E-2</v>
      </c>
      <c r="AS101" s="223">
        <v>6.8810415977019687E-2</v>
      </c>
      <c r="AT101" s="223">
        <v>7.0687878255450282E-2</v>
      </c>
      <c r="AU101" s="223">
        <v>2.1326690413658866E-16</v>
      </c>
      <c r="AV101" s="223">
        <v>0</v>
      </c>
      <c r="AW101" s="223">
        <v>0</v>
      </c>
      <c r="AX101" s="223">
        <v>0</v>
      </c>
      <c r="AY101" s="223">
        <v>0</v>
      </c>
      <c r="AZ101" s="223">
        <v>0</v>
      </c>
      <c r="BA101" s="223">
        <v>0</v>
      </c>
      <c r="BB101" s="223">
        <v>0</v>
      </c>
      <c r="BC101" s="223">
        <v>0</v>
      </c>
      <c r="BD101" s="223">
        <v>0</v>
      </c>
    </row>
    <row r="102" spans="1:60" outlineLevel="1" x14ac:dyDescent="0.2">
      <c r="B102" s="49" t="str">
        <v>Navigational Aids</v>
      </c>
      <c r="C102" s="10" t="s">
        <v>217</v>
      </c>
      <c r="G102" s="175">
        <v>0</v>
      </c>
      <c r="H102" s="175">
        <v>0</v>
      </c>
      <c r="I102" s="175">
        <v>0</v>
      </c>
      <c r="J102" s="175">
        <v>0</v>
      </c>
      <c r="K102" s="175">
        <v>0</v>
      </c>
      <c r="L102" s="175">
        <v>0</v>
      </c>
      <c r="M102" s="223">
        <v>0</v>
      </c>
      <c r="N102" s="223">
        <v>0</v>
      </c>
      <c r="O102" s="223">
        <v>0</v>
      </c>
      <c r="P102" s="223">
        <v>0</v>
      </c>
      <c r="Q102" s="223">
        <v>0</v>
      </c>
      <c r="R102" s="223">
        <v>0</v>
      </c>
      <c r="S102" s="223">
        <v>0</v>
      </c>
      <c r="T102" s="223">
        <v>0</v>
      </c>
      <c r="U102" s="223">
        <v>0</v>
      </c>
      <c r="V102" s="223">
        <v>0</v>
      </c>
      <c r="W102" s="223">
        <v>3.6365966662582014</v>
      </c>
      <c r="X102" s="223">
        <v>3.8012770738205175</v>
      </c>
      <c r="Y102" s="223">
        <v>3.9204259487243833</v>
      </c>
      <c r="Z102" s="223">
        <v>3.9806070645440954</v>
      </c>
      <c r="AA102" s="223">
        <v>4.0229115358023666</v>
      </c>
      <c r="AB102" s="223">
        <v>4.067727976192125</v>
      </c>
      <c r="AC102" s="223">
        <v>4.1315389029330598</v>
      </c>
      <c r="AD102" s="223">
        <v>4.9667071553933813</v>
      </c>
      <c r="AE102" s="223">
        <v>4.6362506773755081</v>
      </c>
      <c r="AF102" s="223">
        <v>4.5226430462468965</v>
      </c>
      <c r="AG102" s="223">
        <v>4.5656746367340206</v>
      </c>
      <c r="AH102" s="223">
        <v>4.761871185334245</v>
      </c>
      <c r="AI102" s="223">
        <v>5.0459788948736453</v>
      </c>
      <c r="AJ102" s="223">
        <v>5.3377383474582931</v>
      </c>
      <c r="AK102" s="223">
        <v>5.5638119984467753</v>
      </c>
      <c r="AL102" s="223">
        <v>6.0259227084578217</v>
      </c>
      <c r="AM102" s="223">
        <v>6.032672954265073</v>
      </c>
      <c r="AN102" s="223">
        <v>6.2379381368189328</v>
      </c>
      <c r="AO102" s="223">
        <v>6.5126294617194969</v>
      </c>
      <c r="AP102" s="223">
        <v>6.8308867372194264</v>
      </c>
      <c r="AQ102" s="223">
        <v>7.1916336801046299</v>
      </c>
      <c r="AR102" s="223">
        <v>7.6004784207976579</v>
      </c>
      <c r="AS102" s="223">
        <v>8.067318621828715</v>
      </c>
      <c r="AT102" s="223">
        <v>8.6037655578051311</v>
      </c>
      <c r="AU102" s="223">
        <v>9.1558546027057464</v>
      </c>
      <c r="AV102" s="223">
        <v>9.8771882352889886</v>
      </c>
      <c r="AW102" s="223">
        <v>10.728386031596219</v>
      </c>
      <c r="AX102" s="223">
        <v>11.747501828364708</v>
      </c>
      <c r="AY102" s="223">
        <v>12.991435674746455</v>
      </c>
      <c r="AZ102" s="223">
        <v>14.551244946207998</v>
      </c>
      <c r="BA102" s="223">
        <v>16.587503892663069</v>
      </c>
      <c r="BB102" s="223">
        <v>19.429722165432093</v>
      </c>
      <c r="BC102" s="223">
        <v>23.970750676726333</v>
      </c>
      <c r="BD102" s="223">
        <v>35.476020666297799</v>
      </c>
    </row>
    <row r="103" spans="1:60" outlineLevel="1" x14ac:dyDescent="0.2">
      <c r="B103" s="49" t="str">
        <v>Utilities</v>
      </c>
      <c r="C103" s="10" t="s">
        <v>217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223">
        <v>0</v>
      </c>
      <c r="N103" s="223">
        <v>0</v>
      </c>
      <c r="O103" s="223">
        <v>0</v>
      </c>
      <c r="P103" s="223">
        <v>0</v>
      </c>
      <c r="Q103" s="223">
        <v>0</v>
      </c>
      <c r="R103" s="223">
        <v>0</v>
      </c>
      <c r="S103" s="223">
        <v>0</v>
      </c>
      <c r="T103" s="223">
        <v>0</v>
      </c>
      <c r="U103" s="223">
        <v>0</v>
      </c>
      <c r="V103" s="223">
        <v>0</v>
      </c>
      <c r="W103" s="223">
        <v>0.29887883505712787</v>
      </c>
      <c r="X103" s="223">
        <v>0.30827527915433839</v>
      </c>
      <c r="Y103" s="223">
        <v>0.31341046286197893</v>
      </c>
      <c r="Z103" s="223">
        <v>0.31308880705887282</v>
      </c>
      <c r="AA103" s="223">
        <v>0.31101476123976612</v>
      </c>
      <c r="AB103" s="223">
        <v>0.30916616269530273</v>
      </c>
      <c r="AC103" s="223">
        <v>0.30911931952484478</v>
      </c>
      <c r="AD103" s="223">
        <v>0.37738612167547209</v>
      </c>
      <c r="AE103" s="223">
        <v>0.34290816976197525</v>
      </c>
      <c r="AF103" s="223">
        <v>0.33249837553382894</v>
      </c>
      <c r="AG103" s="223">
        <v>0.33749514846070672</v>
      </c>
      <c r="AH103" s="223">
        <v>0.35197056813675764</v>
      </c>
      <c r="AI103" s="223">
        <v>0.372333330304076</v>
      </c>
      <c r="AJ103" s="223">
        <v>0.39660982519651655</v>
      </c>
      <c r="AK103" s="223">
        <v>0.42416168801979709</v>
      </c>
      <c r="AL103" s="223">
        <v>0.48527968642482766</v>
      </c>
      <c r="AM103" s="223">
        <v>0.50462928449639877</v>
      </c>
      <c r="AN103" s="223">
        <v>0.53174539987697045</v>
      </c>
      <c r="AO103" s="223">
        <v>0.52676367566422422</v>
      </c>
      <c r="AP103" s="223">
        <v>0.51899097706485986</v>
      </c>
      <c r="AQ103" s="223">
        <v>0.54832251729794634</v>
      </c>
      <c r="AR103" s="223">
        <v>0.58114776227403064</v>
      </c>
      <c r="AS103" s="223">
        <v>0.61820928269908304</v>
      </c>
      <c r="AT103" s="223">
        <v>0.66036478240139396</v>
      </c>
      <c r="AU103" s="223">
        <v>0.70259466559149975</v>
      </c>
      <c r="AV103" s="223">
        <v>0.75812587070963511</v>
      </c>
      <c r="AW103" s="223">
        <v>0.82300904460073365</v>
      </c>
      <c r="AX103" s="223">
        <v>0.89993433326599759</v>
      </c>
      <c r="AY103" s="223">
        <v>0.99292106289566529</v>
      </c>
      <c r="AZ103" s="223">
        <v>1.1083974311090659</v>
      </c>
      <c r="BA103" s="223">
        <v>1.2576939420685584</v>
      </c>
      <c r="BB103" s="223">
        <v>1.4640540512555116</v>
      </c>
      <c r="BC103" s="223">
        <v>1.7904462593070531</v>
      </c>
      <c r="BD103" s="223">
        <v>2.6081779982269002</v>
      </c>
    </row>
    <row r="104" spans="1:60" outlineLevel="1" x14ac:dyDescent="0.2">
      <c r="B104" s="49" t="str">
        <v>Civil</v>
      </c>
      <c r="C104" s="10" t="s">
        <v>217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223">
        <v>0</v>
      </c>
      <c r="N104" s="223">
        <v>0</v>
      </c>
      <c r="O104" s="223">
        <v>0</v>
      </c>
      <c r="P104" s="223">
        <v>0</v>
      </c>
      <c r="Q104" s="223">
        <v>0</v>
      </c>
      <c r="R104" s="223">
        <v>0</v>
      </c>
      <c r="S104" s="223">
        <v>0</v>
      </c>
      <c r="T104" s="223">
        <v>0</v>
      </c>
      <c r="U104" s="223">
        <v>0</v>
      </c>
      <c r="V104" s="223">
        <v>0</v>
      </c>
      <c r="W104" s="223">
        <v>0.45241119851296829</v>
      </c>
      <c r="X104" s="223">
        <v>0.46967106908426925</v>
      </c>
      <c r="Y104" s="223">
        <v>0.48110284847265661</v>
      </c>
      <c r="Z104" s="223">
        <v>0.48495948407647915</v>
      </c>
      <c r="AA104" s="223">
        <v>0.48686941255079097</v>
      </c>
      <c r="AB104" s="223">
        <v>0.48967438600112351</v>
      </c>
      <c r="AC104" s="223">
        <v>0.49570012294420002</v>
      </c>
      <c r="AD104" s="223">
        <v>0.6067020752742236</v>
      </c>
      <c r="AE104" s="223">
        <v>0.5611247938280941</v>
      </c>
      <c r="AF104" s="223">
        <v>0.55295093761072911</v>
      </c>
      <c r="AG104" s="223">
        <v>0.56898827539819286</v>
      </c>
      <c r="AH104" s="223">
        <v>0.60023172578179163</v>
      </c>
      <c r="AI104" s="223">
        <v>0.64125726257996618</v>
      </c>
      <c r="AJ104" s="223">
        <v>0.68912384556079498</v>
      </c>
      <c r="AK104" s="223">
        <v>0.74294317718547254</v>
      </c>
      <c r="AL104" s="223">
        <v>0.83704942561878271</v>
      </c>
      <c r="AM104" s="223">
        <v>0.87146537078021002</v>
      </c>
      <c r="AN104" s="223">
        <v>0.93456871865912872</v>
      </c>
      <c r="AO104" s="223">
        <v>1.0089542977298585</v>
      </c>
      <c r="AP104" s="223">
        <v>1.0912225212459619</v>
      </c>
      <c r="AQ104" s="223">
        <v>1.1813421229244523</v>
      </c>
      <c r="AR104" s="223">
        <v>1.2801989193158247</v>
      </c>
      <c r="AS104" s="223">
        <v>1.3892762353856412</v>
      </c>
      <c r="AT104" s="223">
        <v>1.5103126288728066</v>
      </c>
      <c r="AU104" s="223">
        <v>1.6362197152637481</v>
      </c>
      <c r="AV104" s="223">
        <v>1.7796195223301099</v>
      </c>
      <c r="AW104" s="223">
        <v>1.9100191524285584</v>
      </c>
      <c r="AX104" s="223">
        <v>2.072665883547137</v>
      </c>
      <c r="AY104" s="223">
        <v>2.2893662991478529</v>
      </c>
      <c r="AZ104" s="223">
        <v>2.5404540230404686</v>
      </c>
      <c r="BA104" s="223">
        <v>2.8618536894196485</v>
      </c>
      <c r="BB104" s="223">
        <v>3.3003570909766946</v>
      </c>
      <c r="BC104" s="223">
        <v>3.9846792260252903</v>
      </c>
      <c r="BD104" s="223">
        <v>5.6735100198433814</v>
      </c>
    </row>
    <row r="105" spans="1:60" outlineLevel="1" x14ac:dyDescent="0.2">
      <c r="B105" s="49" t="str">
        <v>Minor Capital Works</v>
      </c>
      <c r="C105" s="10" t="s">
        <v>217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223">
        <v>0</v>
      </c>
      <c r="N105" s="223">
        <v>0</v>
      </c>
      <c r="O105" s="223">
        <v>0</v>
      </c>
      <c r="P105" s="223">
        <v>0</v>
      </c>
      <c r="Q105" s="223">
        <v>0</v>
      </c>
      <c r="R105" s="223">
        <v>0</v>
      </c>
      <c r="S105" s="223">
        <v>0</v>
      </c>
      <c r="T105" s="223">
        <v>0</v>
      </c>
      <c r="U105" s="223">
        <v>0</v>
      </c>
      <c r="V105" s="223">
        <v>0</v>
      </c>
      <c r="W105" s="223">
        <v>4.7425649969180892</v>
      </c>
      <c r="X105" s="223">
        <v>4.9223535543333501</v>
      </c>
      <c r="Y105" s="223">
        <v>5.0377389661054366</v>
      </c>
      <c r="Z105" s="223">
        <v>5.0702584325152777</v>
      </c>
      <c r="AA105" s="223">
        <v>5.0760679431635509</v>
      </c>
      <c r="AB105" s="223">
        <v>5.0829894041090764</v>
      </c>
      <c r="AC105" s="223">
        <v>5.1134966110342068</v>
      </c>
      <c r="AD105" s="223">
        <v>6.1971203638800105</v>
      </c>
      <c r="AE105" s="223">
        <v>5.6829930480932891</v>
      </c>
      <c r="AF105" s="223">
        <v>5.5366811771249971</v>
      </c>
      <c r="AG105" s="223">
        <v>5.5862395771517255</v>
      </c>
      <c r="AH105" s="223">
        <v>5.7258292030149613</v>
      </c>
      <c r="AI105" s="223">
        <v>5.8777351520822609</v>
      </c>
      <c r="AJ105" s="223">
        <v>6.0214074433687284</v>
      </c>
      <c r="AK105" s="223">
        <v>6.2110706383523864</v>
      </c>
      <c r="AL105" s="223">
        <v>6.7910162632610858</v>
      </c>
      <c r="AM105" s="223">
        <v>6.742106336117061</v>
      </c>
      <c r="AN105" s="223">
        <v>6.9582206037445173</v>
      </c>
      <c r="AO105" s="223">
        <v>7.2615553063178409</v>
      </c>
      <c r="AP105" s="223">
        <v>7.6154650136386026</v>
      </c>
      <c r="AQ105" s="223">
        <v>8.0169740924837587</v>
      </c>
      <c r="AR105" s="223">
        <v>8.4719115043364415</v>
      </c>
      <c r="AS105" s="223">
        <v>8.9915218527735359</v>
      </c>
      <c r="AT105" s="223">
        <v>9.5887786053639523</v>
      </c>
      <c r="AU105" s="223">
        <v>10.186056035070822</v>
      </c>
      <c r="AV105" s="223">
        <v>10.988552920430136</v>
      </c>
      <c r="AW105" s="223">
        <v>11.9355260678141</v>
      </c>
      <c r="AX105" s="223">
        <v>13.06931106796493</v>
      </c>
      <c r="AY105" s="223">
        <v>14.453210268310594</v>
      </c>
      <c r="AZ105" s="223">
        <v>16.188526667768809</v>
      </c>
      <c r="BA105" s="223">
        <v>18.453902062041241</v>
      </c>
      <c r="BB105" s="223">
        <v>21.61592197679304</v>
      </c>
      <c r="BC105" s="223">
        <v>26.66789941418353</v>
      </c>
      <c r="BD105" s="223">
        <v>39.467723122366991</v>
      </c>
    </row>
    <row r="106" spans="1:60" outlineLevel="1" x14ac:dyDescent="0.2">
      <c r="B106" s="49" t="str">
        <v>[spare]</v>
      </c>
      <c r="C106" s="10" t="s">
        <v>217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223">
        <v>0</v>
      </c>
      <c r="N106" s="223">
        <v>0</v>
      </c>
      <c r="O106" s="223">
        <v>0</v>
      </c>
      <c r="P106" s="223">
        <v>0</v>
      </c>
      <c r="Q106" s="223">
        <v>0</v>
      </c>
      <c r="R106" s="223">
        <v>0</v>
      </c>
      <c r="S106" s="223">
        <v>0</v>
      </c>
      <c r="T106" s="223">
        <v>0</v>
      </c>
      <c r="U106" s="223">
        <v>0</v>
      </c>
      <c r="V106" s="223">
        <v>0</v>
      </c>
      <c r="W106" s="223">
        <v>0</v>
      </c>
      <c r="X106" s="223">
        <v>0</v>
      </c>
      <c r="Y106" s="223">
        <v>0</v>
      </c>
      <c r="Z106" s="223">
        <v>0</v>
      </c>
      <c r="AA106" s="223">
        <v>0</v>
      </c>
      <c r="AB106" s="223">
        <v>0</v>
      </c>
      <c r="AC106" s="223">
        <v>0</v>
      </c>
      <c r="AD106" s="223">
        <v>0</v>
      </c>
      <c r="AE106" s="223">
        <v>0</v>
      </c>
      <c r="AF106" s="223">
        <v>0</v>
      </c>
      <c r="AG106" s="223">
        <v>0</v>
      </c>
      <c r="AH106" s="223">
        <v>0</v>
      </c>
      <c r="AI106" s="223">
        <v>0</v>
      </c>
      <c r="AJ106" s="223">
        <v>0</v>
      </c>
      <c r="AK106" s="223">
        <v>0</v>
      </c>
      <c r="AL106" s="223">
        <v>0</v>
      </c>
      <c r="AM106" s="223">
        <v>0</v>
      </c>
      <c r="AN106" s="223">
        <v>0</v>
      </c>
      <c r="AO106" s="223">
        <v>0</v>
      </c>
      <c r="AP106" s="223">
        <v>0</v>
      </c>
      <c r="AQ106" s="223">
        <v>0</v>
      </c>
      <c r="AR106" s="223">
        <v>0</v>
      </c>
      <c r="AS106" s="223">
        <v>0</v>
      </c>
      <c r="AT106" s="223">
        <v>0</v>
      </c>
      <c r="AU106" s="223">
        <v>0</v>
      </c>
      <c r="AV106" s="223">
        <v>0</v>
      </c>
      <c r="AW106" s="223">
        <v>0</v>
      </c>
      <c r="AX106" s="223">
        <v>0</v>
      </c>
      <c r="AY106" s="223">
        <v>0</v>
      </c>
      <c r="AZ106" s="223">
        <v>0</v>
      </c>
      <c r="BA106" s="223">
        <v>0</v>
      </c>
      <c r="BB106" s="223">
        <v>0</v>
      </c>
      <c r="BC106" s="223">
        <v>0</v>
      </c>
      <c r="BD106" s="223">
        <v>0</v>
      </c>
    </row>
    <row r="107" spans="1:60" outlineLevel="1" x14ac:dyDescent="0.2">
      <c r="A107" s="27"/>
      <c r="B107" s="49"/>
      <c r="C107" s="29"/>
      <c r="D107" s="25"/>
      <c r="E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</row>
    <row r="108" spans="1:60" outlineLevel="1" x14ac:dyDescent="0.2">
      <c r="A108" s="27"/>
      <c r="B108" s="62" t="s">
        <v>236</v>
      </c>
      <c r="C108" s="63" t="s">
        <v>217</v>
      </c>
      <c r="D108" s="64"/>
      <c r="E108" s="65"/>
      <c r="F108" s="65"/>
      <c r="G108" s="65">
        <f t="shared" ref="G108:BD108" si="13">SUM(G87:G106)</f>
        <v>0</v>
      </c>
      <c r="H108" s="65">
        <f t="shared" si="13"/>
        <v>0</v>
      </c>
      <c r="I108" s="65">
        <f t="shared" si="13"/>
        <v>0</v>
      </c>
      <c r="J108" s="65">
        <f t="shared" si="13"/>
        <v>0</v>
      </c>
      <c r="K108" s="65">
        <f t="shared" si="13"/>
        <v>0</v>
      </c>
      <c r="L108" s="65">
        <f t="shared" si="13"/>
        <v>0</v>
      </c>
      <c r="M108" s="65">
        <f t="shared" si="13"/>
        <v>0</v>
      </c>
      <c r="N108" s="65">
        <f t="shared" si="13"/>
        <v>0</v>
      </c>
      <c r="O108" s="65">
        <f t="shared" si="13"/>
        <v>0</v>
      </c>
      <c r="P108" s="65">
        <f t="shared" si="13"/>
        <v>0</v>
      </c>
      <c r="Q108" s="65">
        <f t="shared" si="13"/>
        <v>0</v>
      </c>
      <c r="R108" s="65">
        <f t="shared" si="13"/>
        <v>0</v>
      </c>
      <c r="S108" s="65">
        <f t="shared" si="13"/>
        <v>0</v>
      </c>
      <c r="T108" s="65">
        <f t="shared" si="13"/>
        <v>0</v>
      </c>
      <c r="U108" s="65">
        <f t="shared" si="13"/>
        <v>0</v>
      </c>
      <c r="V108" s="65">
        <f t="shared" si="13"/>
        <v>0</v>
      </c>
      <c r="W108" s="65">
        <f t="shared" si="13"/>
        <v>782.45710155587437</v>
      </c>
      <c r="X108" s="65">
        <f t="shared" si="13"/>
        <v>787.03793954227729</v>
      </c>
      <c r="Y108" s="65">
        <f t="shared" si="13"/>
        <v>769.94766514658477</v>
      </c>
      <c r="Z108" s="65">
        <f t="shared" si="13"/>
        <v>738.74869985389876</v>
      </c>
      <c r="AA108" s="65">
        <f t="shared" si="13"/>
        <v>700.02858589776361</v>
      </c>
      <c r="AB108" s="65">
        <f t="shared" si="13"/>
        <v>659.90646953525356</v>
      </c>
      <c r="AC108" s="65">
        <f t="shared" si="13"/>
        <v>623.38181204946125</v>
      </c>
      <c r="AD108" s="65">
        <f t="shared" si="13"/>
        <v>766.4364566776668</v>
      </c>
      <c r="AE108" s="65">
        <f t="shared" si="13"/>
        <v>604.96747928379489</v>
      </c>
      <c r="AF108" s="65">
        <f t="shared" si="13"/>
        <v>521.68556530672822</v>
      </c>
      <c r="AG108" s="65">
        <f t="shared" si="13"/>
        <v>486.26152904354421</v>
      </c>
      <c r="AH108" s="65">
        <f t="shared" si="13"/>
        <v>478.73346476964156</v>
      </c>
      <c r="AI108" s="65">
        <f t="shared" si="13"/>
        <v>487.05975426869765</v>
      </c>
      <c r="AJ108" s="65">
        <f t="shared" si="13"/>
        <v>504.66842440687958</v>
      </c>
      <c r="AK108" s="65">
        <f t="shared" si="13"/>
        <v>526.25415908381285</v>
      </c>
      <c r="AL108" s="65">
        <f t="shared" si="13"/>
        <v>627.86506152309096</v>
      </c>
      <c r="AM108" s="65">
        <f t="shared" si="13"/>
        <v>587.81975248980734</v>
      </c>
      <c r="AN108" s="65">
        <f t="shared" si="13"/>
        <v>600.98528037816334</v>
      </c>
      <c r="AO108" s="65">
        <f t="shared" si="13"/>
        <v>627.45151067724134</v>
      </c>
      <c r="AP108" s="65">
        <f t="shared" si="13"/>
        <v>656.98914593857717</v>
      </c>
      <c r="AQ108" s="65">
        <f t="shared" si="13"/>
        <v>687.60692765142528</v>
      </c>
      <c r="AR108" s="65">
        <f t="shared" si="13"/>
        <v>721.54840249364111</v>
      </c>
      <c r="AS108" s="65">
        <f t="shared" si="13"/>
        <v>759.7092998792665</v>
      </c>
      <c r="AT108" s="65">
        <f t="shared" si="13"/>
        <v>802.94118841287786</v>
      </c>
      <c r="AU108" s="65">
        <f t="shared" si="13"/>
        <v>831.52071527333067</v>
      </c>
      <c r="AV108" s="65">
        <f t="shared" si="13"/>
        <v>887.22726810587812</v>
      </c>
      <c r="AW108" s="65">
        <f t="shared" si="13"/>
        <v>951.90340076945063</v>
      </c>
      <c r="AX108" s="65">
        <f t="shared" si="13"/>
        <v>1028.1353006293855</v>
      </c>
      <c r="AY108" s="65">
        <f t="shared" si="13"/>
        <v>1119.7980511885653</v>
      </c>
      <c r="AZ108" s="65">
        <f t="shared" si="13"/>
        <v>1232.9915001955019</v>
      </c>
      <c r="BA108" s="65">
        <f t="shared" si="13"/>
        <v>1378.6018991658639</v>
      </c>
      <c r="BB108" s="65">
        <f t="shared" si="13"/>
        <v>1580.1278595302163</v>
      </c>
      <c r="BC108" s="65">
        <f t="shared" si="13"/>
        <v>1902.6392941934514</v>
      </c>
      <c r="BD108" s="65">
        <f t="shared" si="13"/>
        <v>2725.1314884792837</v>
      </c>
    </row>
    <row r="109" spans="1:60" outlineLevel="1" x14ac:dyDescent="0.2">
      <c r="A109" s="94">
        <f>SUM(E109:AZ109)</f>
        <v>0</v>
      </c>
      <c r="C109" s="1"/>
      <c r="D109" s="73" t="s">
        <v>219</v>
      </c>
      <c r="E109" s="112"/>
      <c r="F109" s="112"/>
      <c r="G109" s="112">
        <f t="shared" ref="G109:AL109" si="14">IF(ISERROR(G108),1,0)</f>
        <v>0</v>
      </c>
      <c r="H109" s="112">
        <f t="shared" si="14"/>
        <v>0</v>
      </c>
      <c r="I109" s="112">
        <f t="shared" si="14"/>
        <v>0</v>
      </c>
      <c r="J109" s="112">
        <f t="shared" si="14"/>
        <v>0</v>
      </c>
      <c r="K109" s="112">
        <f t="shared" si="14"/>
        <v>0</v>
      </c>
      <c r="L109" s="112">
        <f t="shared" si="14"/>
        <v>0</v>
      </c>
      <c r="M109" s="112">
        <f t="shared" si="14"/>
        <v>0</v>
      </c>
      <c r="N109" s="112">
        <f t="shared" si="14"/>
        <v>0</v>
      </c>
      <c r="O109" s="112">
        <f t="shared" si="14"/>
        <v>0</v>
      </c>
      <c r="P109" s="112">
        <f t="shared" si="14"/>
        <v>0</v>
      </c>
      <c r="Q109" s="112">
        <f t="shared" si="14"/>
        <v>0</v>
      </c>
      <c r="R109" s="112">
        <f t="shared" si="14"/>
        <v>0</v>
      </c>
      <c r="S109" s="112">
        <f t="shared" si="14"/>
        <v>0</v>
      </c>
      <c r="T109" s="112">
        <f t="shared" si="14"/>
        <v>0</v>
      </c>
      <c r="U109" s="112">
        <f t="shared" si="14"/>
        <v>0</v>
      </c>
      <c r="V109" s="112">
        <f t="shared" si="14"/>
        <v>0</v>
      </c>
      <c r="W109" s="112">
        <f t="shared" si="14"/>
        <v>0</v>
      </c>
      <c r="X109" s="112">
        <f t="shared" si="14"/>
        <v>0</v>
      </c>
      <c r="Y109" s="112">
        <f t="shared" si="14"/>
        <v>0</v>
      </c>
      <c r="Z109" s="112">
        <f t="shared" si="14"/>
        <v>0</v>
      </c>
      <c r="AA109" s="112">
        <f t="shared" si="14"/>
        <v>0</v>
      </c>
      <c r="AB109" s="112">
        <f t="shared" si="14"/>
        <v>0</v>
      </c>
      <c r="AC109" s="112">
        <f t="shared" si="14"/>
        <v>0</v>
      </c>
      <c r="AD109" s="112">
        <f t="shared" si="14"/>
        <v>0</v>
      </c>
      <c r="AE109" s="112">
        <f t="shared" si="14"/>
        <v>0</v>
      </c>
      <c r="AF109" s="112">
        <f t="shared" si="14"/>
        <v>0</v>
      </c>
      <c r="AG109" s="112">
        <f t="shared" si="14"/>
        <v>0</v>
      </c>
      <c r="AH109" s="112">
        <f t="shared" si="14"/>
        <v>0</v>
      </c>
      <c r="AI109" s="112">
        <f t="shared" si="14"/>
        <v>0</v>
      </c>
      <c r="AJ109" s="112">
        <f t="shared" si="14"/>
        <v>0</v>
      </c>
      <c r="AK109" s="112">
        <f t="shared" si="14"/>
        <v>0</v>
      </c>
      <c r="AL109" s="112">
        <f t="shared" si="14"/>
        <v>0</v>
      </c>
      <c r="AM109" s="112">
        <f t="shared" ref="AM109:BD109" si="15">IF(ISERROR(AM108),1,0)</f>
        <v>0</v>
      </c>
      <c r="AN109" s="112">
        <f t="shared" si="15"/>
        <v>0</v>
      </c>
      <c r="AO109" s="112">
        <f t="shared" si="15"/>
        <v>0</v>
      </c>
      <c r="AP109" s="112">
        <f t="shared" si="15"/>
        <v>0</v>
      </c>
      <c r="AQ109" s="112">
        <f t="shared" si="15"/>
        <v>0</v>
      </c>
      <c r="AR109" s="112">
        <f t="shared" si="15"/>
        <v>0</v>
      </c>
      <c r="AS109" s="112">
        <f t="shared" si="15"/>
        <v>0</v>
      </c>
      <c r="AT109" s="112">
        <f t="shared" si="15"/>
        <v>0</v>
      </c>
      <c r="AU109" s="112">
        <f t="shared" si="15"/>
        <v>0</v>
      </c>
      <c r="AV109" s="112">
        <f t="shared" si="15"/>
        <v>0</v>
      </c>
      <c r="AW109" s="112">
        <f t="shared" si="15"/>
        <v>0</v>
      </c>
      <c r="AX109" s="112">
        <f t="shared" si="15"/>
        <v>0</v>
      </c>
      <c r="AY109" s="112">
        <f t="shared" si="15"/>
        <v>0</v>
      </c>
      <c r="AZ109" s="112">
        <f t="shared" si="15"/>
        <v>0</v>
      </c>
      <c r="BA109" s="112">
        <f t="shared" si="15"/>
        <v>0</v>
      </c>
      <c r="BB109" s="112">
        <f t="shared" si="15"/>
        <v>0</v>
      </c>
      <c r="BC109" s="112">
        <f t="shared" si="15"/>
        <v>0</v>
      </c>
      <c r="BD109" s="112">
        <f t="shared" si="15"/>
        <v>0</v>
      </c>
      <c r="BE109" s="94"/>
      <c r="BF109" s="94"/>
      <c r="BG109" s="94"/>
      <c r="BH109" s="94"/>
    </row>
    <row r="110" spans="1:60" outlineLevel="1" x14ac:dyDescent="0.2">
      <c r="C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</row>
    <row r="111" spans="1:60" x14ac:dyDescent="0.2">
      <c r="A111" s="6">
        <f ca="1">MAX($A$1:A110)+subsection</f>
        <v>6.0599999999999987</v>
      </c>
      <c r="B111" s="6" t="s">
        <v>237</v>
      </c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</row>
    <row r="112" spans="1:60" x14ac:dyDescent="0.2">
      <c r="C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</row>
    <row r="113" spans="2:56" outlineLevel="1" x14ac:dyDescent="0.2">
      <c r="B113" s="50" t="s">
        <v>238</v>
      </c>
      <c r="C113" s="24"/>
      <c r="G113" s="216"/>
      <c r="H113" s="214" t="s">
        <v>233</v>
      </c>
      <c r="I113" s="268" t="s">
        <v>66</v>
      </c>
      <c r="J113" s="269"/>
      <c r="K113" s="270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</row>
    <row r="114" spans="2:56" outlineLevel="1" x14ac:dyDescent="0.2">
      <c r="C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</row>
    <row r="115" spans="2:56" outlineLevel="1" x14ac:dyDescent="0.2">
      <c r="B115" s="48" t="s">
        <v>239</v>
      </c>
      <c r="C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</row>
    <row r="116" spans="2:56" outlineLevel="1" x14ac:dyDescent="0.2">
      <c r="B116" s="49" t="str">
        <f t="array" ref="B116:B135">Asset_Classes</f>
        <v>Shared Channel</v>
      </c>
      <c r="C116" s="10" t="s">
        <v>217</v>
      </c>
      <c r="G116" s="175">
        <v>9.0967057525468178</v>
      </c>
      <c r="H116" s="175">
        <v>9.2900738045880153</v>
      </c>
      <c r="I116" s="175">
        <v>9.4666272434082401</v>
      </c>
      <c r="J116" s="175">
        <v>9.5927368425655413</v>
      </c>
      <c r="K116" s="175">
        <v>9.8029195078277134</v>
      </c>
      <c r="L116" s="175">
        <v>9.8676187765793753</v>
      </c>
      <c r="M116" s="223">
        <v>10.015633058228063</v>
      </c>
      <c r="N116" s="223">
        <v>10.248997308484778</v>
      </c>
      <c r="O116" s="223">
        <v>10.500097742542655</v>
      </c>
      <c r="P116" s="223">
        <v>10.757350137234949</v>
      </c>
      <c r="Q116" s="223">
        <v>11.020905215597205</v>
      </c>
      <c r="R116" s="223">
        <v>11.290917393379337</v>
      </c>
      <c r="S116" s="223">
        <v>11.567544869517128</v>
      </c>
      <c r="T116" s="223">
        <v>11.850949718820297</v>
      </c>
      <c r="U116" s="223">
        <v>12.141297986931395</v>
      </c>
      <c r="V116" s="223">
        <v>12.438759787611213</v>
      </c>
      <c r="W116" s="223">
        <v>12.743509402407685</v>
      </c>
      <c r="X116" s="223">
        <v>13.055725382766674</v>
      </c>
      <c r="Y116" s="223">
        <v>13.375590654644459</v>
      </c>
      <c r="Z116" s="223">
        <v>13.703292625683245</v>
      </c>
      <c r="AA116" s="223">
        <v>14.039023295012484</v>
      </c>
      <c r="AB116" s="223">
        <v>14.38297936574029</v>
      </c>
      <c r="AC116" s="223">
        <v>14.735362360200925</v>
      </c>
      <c r="AD116" s="223">
        <v>15.09637873802585</v>
      </c>
      <c r="AE116" s="223">
        <v>15.466240017107483</v>
      </c>
      <c r="AF116" s="223">
        <v>15.845162897526615</v>
      </c>
      <c r="AG116" s="223">
        <v>16.233369388516017</v>
      </c>
      <c r="AH116" s="223">
        <v>16.631086938534658</v>
      </c>
      <c r="AI116" s="223">
        <v>17.038548568528757</v>
      </c>
      <c r="AJ116" s="223">
        <v>17.45599300845771</v>
      </c>
      <c r="AK116" s="223">
        <v>17.883664837164922</v>
      </c>
      <c r="AL116" s="223">
        <v>18.321814625675461</v>
      </c>
      <c r="AM116" s="223">
        <v>18.770699084004512</v>
      </c>
      <c r="AN116" s="223">
        <v>19.230581211562622</v>
      </c>
      <c r="AO116" s="223">
        <v>19.701730451245904</v>
      </c>
      <c r="AP116" s="223">
        <v>20.184422847301427</v>
      </c>
      <c r="AQ116" s="223">
        <v>20.678941207060312</v>
      </c>
      <c r="AR116" s="223">
        <v>21.185575266633286</v>
      </c>
      <c r="AS116" s="223">
        <v>21.704621860665803</v>
      </c>
      <c r="AT116" s="223">
        <v>22.236385096252114</v>
      </c>
      <c r="AU116" s="223">
        <v>22.78117653111029</v>
      </c>
      <c r="AV116" s="223">
        <v>23.339315356122491</v>
      </c>
      <c r="AW116" s="223">
        <v>23.911128582347494</v>
      </c>
      <c r="AX116" s="223">
        <v>24.496951232615007</v>
      </c>
      <c r="AY116" s="223">
        <v>25.097126537814074</v>
      </c>
      <c r="AZ116" s="223">
        <v>25.712006137990517</v>
      </c>
      <c r="BA116" s="223">
        <v>26.341950288371283</v>
      </c>
      <c r="BB116" s="223">
        <v>26.98732807043638</v>
      </c>
      <c r="BC116" s="223">
        <v>27.64851760816207</v>
      </c>
      <c r="BD116" s="223">
        <v>28.325906289562042</v>
      </c>
    </row>
    <row r="117" spans="2:56" outlineLevel="1" x14ac:dyDescent="0.2">
      <c r="B117" s="49" t="str">
        <v>Shared Channel Over-Dredge</v>
      </c>
      <c r="C117" s="10" t="s">
        <v>217</v>
      </c>
      <c r="G117" s="175">
        <v>97.486263457356173</v>
      </c>
      <c r="H117" s="175">
        <v>52.144571090302705</v>
      </c>
      <c r="I117" s="175">
        <v>3.7811134757022895</v>
      </c>
      <c r="J117" s="175">
        <v>2.7782274661257267</v>
      </c>
      <c r="K117" s="175">
        <v>0.88138327488300172</v>
      </c>
      <c r="L117" s="175">
        <v>0.41119042195950978</v>
      </c>
      <c r="M117" s="223">
        <v>1.2538126284134825</v>
      </c>
      <c r="N117" s="223">
        <v>2.1424983843000618</v>
      </c>
      <c r="O117" s="223">
        <v>2.6400236928144682</v>
      </c>
      <c r="P117" s="223">
        <v>2.7107740124391464</v>
      </c>
      <c r="Q117" s="223">
        <v>2.7796125114669863</v>
      </c>
      <c r="R117" s="223">
        <v>2.8479910878409527</v>
      </c>
      <c r="S117" s="223">
        <v>2.9177668694930556</v>
      </c>
      <c r="T117" s="223">
        <v>2.9892521577956352</v>
      </c>
      <c r="U117" s="223">
        <v>3.0624888356616284</v>
      </c>
      <c r="V117" s="223">
        <v>3.1375198121353387</v>
      </c>
      <c r="W117" s="223">
        <v>3.214389047532654</v>
      </c>
      <c r="X117" s="223">
        <v>3.2931415791972043</v>
      </c>
      <c r="Y117" s="223">
        <v>3.3738235478875356</v>
      </c>
      <c r="Z117" s="223">
        <v>3.45648222481078</v>
      </c>
      <c r="AA117" s="223">
        <v>3.5411660393186439</v>
      </c>
      <c r="AB117" s="223">
        <v>3.6279246072819507</v>
      </c>
      <c r="AC117" s="223">
        <v>3.7168087601603581</v>
      </c>
      <c r="AD117" s="223">
        <v>3.8078705747842871</v>
      </c>
      <c r="AE117" s="223">
        <v>3.901163403866502</v>
      </c>
      <c r="AF117" s="223">
        <v>3.9967419072612311</v>
      </c>
      <c r="AG117" s="223">
        <v>4.0946620839891308</v>
      </c>
      <c r="AH117" s="223">
        <v>4.1949813050468645</v>
      </c>
      <c r="AI117" s="223">
        <v>4.2977583470205127</v>
      </c>
      <c r="AJ117" s="223">
        <v>4.4030534265225159</v>
      </c>
      <c r="AK117" s="223">
        <v>4.510928235472317</v>
      </c>
      <c r="AL117" s="223">
        <v>4.6214459772413887</v>
      </c>
      <c r="AM117" s="223">
        <v>4.7346714036838025</v>
      </c>
      <c r="AN117" s="223">
        <v>4.8506708530740559</v>
      </c>
      <c r="AO117" s="223">
        <v>4.9695122889743697</v>
      </c>
      <c r="AP117" s="223">
        <v>5.0912653400542416</v>
      </c>
      <c r="AQ117" s="223">
        <v>5.2160013408855699</v>
      </c>
      <c r="AR117" s="223">
        <v>5.3437933737372676</v>
      </c>
      <c r="AS117" s="223">
        <v>5.4747163113938297</v>
      </c>
      <c r="AT117" s="223">
        <v>5.6088468610229789</v>
      </c>
      <c r="AU117" s="223">
        <v>5.7462636091180412</v>
      </c>
      <c r="AV117" s="223">
        <v>5.8870470675414337</v>
      </c>
      <c r="AW117" s="223">
        <v>6.0312797206961983</v>
      </c>
      <c r="AX117" s="223">
        <v>6.1790460738532547</v>
      </c>
      <c r="AY117" s="223">
        <v>6.3304327026626588</v>
      </c>
      <c r="AZ117" s="223">
        <v>6.4855283038778939</v>
      </c>
      <c r="BA117" s="223">
        <v>6.644423747322902</v>
      </c>
      <c r="BB117" s="223">
        <v>7.0341192001033903</v>
      </c>
      <c r="BC117" s="223">
        <v>8.6012528857651329</v>
      </c>
      <c r="BD117" s="223">
        <v>15.956835134006688</v>
      </c>
    </row>
    <row r="118" spans="2:56" outlineLevel="1" x14ac:dyDescent="0.2">
      <c r="B118" s="49" t="str">
        <v>Melbourne Channel</v>
      </c>
      <c r="C118" s="10" t="s">
        <v>217</v>
      </c>
      <c r="G118" s="175">
        <v>38.788167369288402</v>
      </c>
      <c r="H118" s="175">
        <v>39.615862448900778</v>
      </c>
      <c r="I118" s="175">
        <v>40.378419004919458</v>
      </c>
      <c r="J118" s="175">
        <v>40.930426268388366</v>
      </c>
      <c r="K118" s="175">
        <v>41.842430089214211</v>
      </c>
      <c r="L118" s="175">
        <v>42.126083693684031</v>
      </c>
      <c r="M118" s="223">
        <v>42.757974949089274</v>
      </c>
      <c r="N118" s="223">
        <v>43.754235765403067</v>
      </c>
      <c r="O118" s="223">
        <v>44.826214541655432</v>
      </c>
      <c r="P118" s="223">
        <v>45.924456797925984</v>
      </c>
      <c r="Q118" s="223">
        <v>47.049605989475168</v>
      </c>
      <c r="R118" s="223">
        <v>48.20232133621731</v>
      </c>
      <c r="S118" s="223">
        <v>49.383278208954628</v>
      </c>
      <c r="T118" s="223">
        <v>50.59316852507402</v>
      </c>
      <c r="U118" s="223">
        <v>51.832701153938331</v>
      </c>
      <c r="V118" s="223">
        <v>53.102602332209813</v>
      </c>
      <c r="W118" s="223">
        <v>54.403616089348951</v>
      </c>
      <c r="X118" s="223">
        <v>55.736504683537994</v>
      </c>
      <c r="Y118" s="223">
        <v>57.102049048284677</v>
      </c>
      <c r="Z118" s="223">
        <v>58.501049249967643</v>
      </c>
      <c r="AA118" s="223">
        <v>59.934324956591844</v>
      </c>
      <c r="AB118" s="223">
        <v>61.402715918028356</v>
      </c>
      <c r="AC118" s="223">
        <v>62.907082458020035</v>
      </c>
      <c r="AD118" s="223">
        <v>64.448305978241535</v>
      </c>
      <c r="AE118" s="223">
        <v>66.027289474708439</v>
      </c>
      <c r="AF118" s="223">
        <v>67.644958066838797</v>
      </c>
      <c r="AG118" s="223">
        <v>69.302259539476353</v>
      </c>
      <c r="AH118" s="223">
        <v>71.000164898193518</v>
      </c>
      <c r="AI118" s="223">
        <v>72.739668938199259</v>
      </c>
      <c r="AJ118" s="223">
        <v>74.521790827185129</v>
      </c>
      <c r="AK118" s="223">
        <v>76.347574702451169</v>
      </c>
      <c r="AL118" s="223">
        <v>78.218090282661208</v>
      </c>
      <c r="AM118" s="223">
        <v>80.134433494586403</v>
      </c>
      <c r="AN118" s="223">
        <v>82.097727115203782</v>
      </c>
      <c r="AO118" s="223">
        <v>84.109121429526269</v>
      </c>
      <c r="AP118" s="223">
        <v>86.169794904549661</v>
      </c>
      <c r="AQ118" s="223">
        <v>88.280954879711118</v>
      </c>
      <c r="AR118" s="223">
        <v>90.443838274264024</v>
      </c>
      <c r="AS118" s="223">
        <v>92.659712311983498</v>
      </c>
      <c r="AT118" s="223">
        <v>94.929875263627082</v>
      </c>
      <c r="AU118" s="223">
        <v>97.255657207585941</v>
      </c>
      <c r="AV118" s="223">
        <v>99.638420809171805</v>
      </c>
      <c r="AW118" s="223">
        <v>102.07956211899652</v>
      </c>
      <c r="AX118" s="223">
        <v>104.58051139091192</v>
      </c>
      <c r="AY118" s="223">
        <v>107.14273391998927</v>
      </c>
      <c r="AZ118" s="223">
        <v>109.76773090102901</v>
      </c>
      <c r="BA118" s="223">
        <v>112.45704030810421</v>
      </c>
      <c r="BB118" s="223">
        <v>115.21223779565275</v>
      </c>
      <c r="BC118" s="223">
        <v>118.03493762164625</v>
      </c>
      <c r="BD118" s="223">
        <v>120.92679359337659</v>
      </c>
    </row>
    <row r="119" spans="2:56" outlineLevel="1" x14ac:dyDescent="0.2">
      <c r="B119" s="49" t="str">
        <v>Melbourne Channel Over-Dredge</v>
      </c>
      <c r="C119" s="10" t="s">
        <v>217</v>
      </c>
      <c r="G119" s="175">
        <v>95.273949930803752</v>
      </c>
      <c r="H119" s="175">
        <v>49.586121391708893</v>
      </c>
      <c r="I119" s="175">
        <v>2.235653626110921</v>
      </c>
      <c r="J119" s="175">
        <v>7.9523191449993433</v>
      </c>
      <c r="K119" s="175">
        <v>12.916646192195989</v>
      </c>
      <c r="L119" s="175">
        <v>13.55643440315348</v>
      </c>
      <c r="M119" s="223">
        <v>10.60873972041334</v>
      </c>
      <c r="N119" s="223">
        <v>8.3443217548798998</v>
      </c>
      <c r="O119" s="223">
        <v>10.161496463810771</v>
      </c>
      <c r="P119" s="223">
        <v>10.433815657246953</v>
      </c>
      <c r="Q119" s="223">
        <v>10.698776220422699</v>
      </c>
      <c r="R119" s="223">
        <v>10.961966533417099</v>
      </c>
      <c r="S119" s="223">
        <v>11.230534713485817</v>
      </c>
      <c r="T119" s="223">
        <v>11.505682813966219</v>
      </c>
      <c r="U119" s="223">
        <v>11.787572042908391</v>
      </c>
      <c r="V119" s="223">
        <v>12.076367557959644</v>
      </c>
      <c r="W119" s="223">
        <v>12.372238563129658</v>
      </c>
      <c r="X119" s="223">
        <v>12.675358407926334</v>
      </c>
      <c r="Y119" s="223">
        <v>12.985904688920529</v>
      </c>
      <c r="Z119" s="223">
        <v>13.304059353799081</v>
      </c>
      <c r="AA119" s="223">
        <v>13.630008807967158</v>
      </c>
      <c r="AB119" s="223">
        <v>13.96394402376235</v>
      </c>
      <c r="AC119" s="223">
        <v>14.306060652344527</v>
      </c>
      <c r="AD119" s="223">
        <v>14.656559138326969</v>
      </c>
      <c r="AE119" s="223">
        <v>15.015644837215978</v>
      </c>
      <c r="AF119" s="223">
        <v>15.383528135727769</v>
      </c>
      <c r="AG119" s="223">
        <v>15.760424575053099</v>
      </c>
      <c r="AH119" s="223">
        <v>16.1465549771419</v>
      </c>
      <c r="AI119" s="223">
        <v>16.542145574081875</v>
      </c>
      <c r="AJ119" s="223">
        <v>16.947428140646878</v>
      </c>
      <c r="AK119" s="223">
        <v>17.362640130092728</v>
      </c>
      <c r="AL119" s="223">
        <v>17.788024813279996</v>
      </c>
      <c r="AM119" s="223">
        <v>18.223831421205357</v>
      </c>
      <c r="AN119" s="223">
        <v>18.670315291024888</v>
      </c>
      <c r="AO119" s="223">
        <v>19.127738015654995</v>
      </c>
      <c r="AP119" s="223">
        <v>19.596367597038544</v>
      </c>
      <c r="AQ119" s="223">
        <v>20.076478603165988</v>
      </c>
      <c r="AR119" s="223">
        <v>20.568352328943554</v>
      </c>
      <c r="AS119" s="223">
        <v>21.072276961002668</v>
      </c>
      <c r="AT119" s="223">
        <v>21.588547746547238</v>
      </c>
      <c r="AU119" s="223">
        <v>22.117467166337644</v>
      </c>
      <c r="AV119" s="223">
        <v>22.659345111912916</v>
      </c>
      <c r="AW119" s="223">
        <v>23.214499067154783</v>
      </c>
      <c r="AX119" s="223">
        <v>23.783254294300075</v>
      </c>
      <c r="AY119" s="223">
        <v>24.365944024510423</v>
      </c>
      <c r="AZ119" s="223">
        <v>24.962909653110927</v>
      </c>
      <c r="BA119" s="223">
        <v>25.574500939612143</v>
      </c>
      <c r="BB119" s="223">
        <v>27.074445419720394</v>
      </c>
      <c r="BC119" s="223">
        <v>33.106369848471971</v>
      </c>
      <c r="BD119" s="223">
        <v>61.418132052807806</v>
      </c>
    </row>
    <row r="120" spans="2:56" outlineLevel="1" x14ac:dyDescent="0.2">
      <c r="B120" s="49" t="str">
        <v>Channel Protection Assets</v>
      </c>
      <c r="C120" s="10" t="s">
        <v>217</v>
      </c>
      <c r="G120" s="175">
        <v>2.6963875636704122</v>
      </c>
      <c r="H120" s="175">
        <v>2.7537044897003748</v>
      </c>
      <c r="I120" s="175">
        <v>2.8060373352059926</v>
      </c>
      <c r="J120" s="175">
        <v>2.8434179391385768</v>
      </c>
      <c r="K120" s="175">
        <v>2.9057189456928838</v>
      </c>
      <c r="L120" s="175">
        <v>2.9248966907344562</v>
      </c>
      <c r="M120" s="223">
        <v>2.9687701410954728</v>
      </c>
      <c r="N120" s="223">
        <v>3.0379424853829975</v>
      </c>
      <c r="O120" s="223">
        <v>3.1123720762748803</v>
      </c>
      <c r="P120" s="223">
        <v>3.1886251921436148</v>
      </c>
      <c r="Q120" s="223">
        <v>3.2667465093511332</v>
      </c>
      <c r="R120" s="223">
        <v>3.3467817988302357</v>
      </c>
      <c r="S120" s="223">
        <v>3.4287779529015761</v>
      </c>
      <c r="T120" s="223">
        <v>3.5127830127476645</v>
      </c>
      <c r="U120" s="223">
        <v>3.5988461965599825</v>
      </c>
      <c r="V120" s="223">
        <v>3.6870179283757016</v>
      </c>
      <c r="W120" s="223">
        <v>3.7773498676209059</v>
      </c>
      <c r="X120" s="223">
        <v>3.8698949393776183</v>
      </c>
      <c r="Y120" s="223">
        <v>3.9647073653923699</v>
      </c>
      <c r="Z120" s="223">
        <v>4.0618426958444829</v>
      </c>
      <c r="AA120" s="223">
        <v>4.1613578418926718</v>
      </c>
      <c r="AB120" s="223">
        <v>4.2633111090190425</v>
      </c>
      <c r="AC120" s="223">
        <v>4.3677622311900084</v>
      </c>
      <c r="AD120" s="223">
        <v>0</v>
      </c>
      <c r="AE120" s="223">
        <v>0</v>
      </c>
      <c r="AF120" s="223">
        <v>0</v>
      </c>
      <c r="AG120" s="223">
        <v>0</v>
      </c>
      <c r="AH120" s="223">
        <v>0</v>
      </c>
      <c r="AI120" s="223">
        <v>0</v>
      </c>
      <c r="AJ120" s="223">
        <v>0</v>
      </c>
      <c r="AK120" s="223">
        <v>0</v>
      </c>
      <c r="AL120" s="223">
        <v>0</v>
      </c>
      <c r="AM120" s="223">
        <v>0</v>
      </c>
      <c r="AN120" s="223">
        <v>0</v>
      </c>
      <c r="AO120" s="223">
        <v>0</v>
      </c>
      <c r="AP120" s="223">
        <v>0</v>
      </c>
      <c r="AQ120" s="223">
        <v>0</v>
      </c>
      <c r="AR120" s="223">
        <v>0</v>
      </c>
      <c r="AS120" s="223">
        <v>0</v>
      </c>
      <c r="AT120" s="223">
        <v>0</v>
      </c>
      <c r="AU120" s="223">
        <v>0</v>
      </c>
      <c r="AV120" s="223">
        <v>0</v>
      </c>
      <c r="AW120" s="223">
        <v>0</v>
      </c>
      <c r="AX120" s="223">
        <v>0</v>
      </c>
      <c r="AY120" s="223">
        <v>0</v>
      </c>
      <c r="AZ120" s="223">
        <v>0</v>
      </c>
      <c r="BA120" s="223">
        <v>0</v>
      </c>
      <c r="BB120" s="223">
        <v>0</v>
      </c>
      <c r="BC120" s="223">
        <v>0</v>
      </c>
      <c r="BD120" s="223">
        <v>0</v>
      </c>
    </row>
    <row r="121" spans="2:56" outlineLevel="1" x14ac:dyDescent="0.2">
      <c r="B121" s="49" t="str">
        <v>Channel Service Protection</v>
      </c>
      <c r="C121" s="10" t="s">
        <v>217</v>
      </c>
      <c r="G121" s="175">
        <v>0.51260828237025147</v>
      </c>
      <c r="H121" s="175">
        <v>0.52350476157035841</v>
      </c>
      <c r="I121" s="175">
        <v>0.53404522009773259</v>
      </c>
      <c r="J121" s="175">
        <v>0.5568175130730304</v>
      </c>
      <c r="K121" s="175">
        <v>0.59876164782190622</v>
      </c>
      <c r="L121" s="175">
        <v>0.66124916550922685</v>
      </c>
      <c r="M121" s="223">
        <v>0.76084798356670247</v>
      </c>
      <c r="N121" s="223">
        <v>0.87072364083666298</v>
      </c>
      <c r="O121" s="223">
        <v>0.98668182925718795</v>
      </c>
      <c r="P121" s="223">
        <v>1.1078277213201169</v>
      </c>
      <c r="Q121" s="223">
        <v>1.2349462911731663</v>
      </c>
      <c r="R121" s="223">
        <v>1.3696114642159793</v>
      </c>
      <c r="S121" s="223">
        <v>1.5129498378859558</v>
      </c>
      <c r="T121" s="223">
        <v>1.6655305776908054</v>
      </c>
      <c r="U121" s="223">
        <v>1.1437941598071422</v>
      </c>
      <c r="V121" s="223">
        <v>1.2999910038558973</v>
      </c>
      <c r="W121" s="223">
        <v>1.4670187586089831</v>
      </c>
      <c r="X121" s="223">
        <v>1.6456491143701777</v>
      </c>
      <c r="Y121" s="223">
        <v>1.8367222350719985</v>
      </c>
      <c r="Z121" s="223">
        <v>2.0411548904212884</v>
      </c>
      <c r="AA121" s="223">
        <v>2.2599498658026409</v>
      </c>
      <c r="AB121" s="223">
        <v>2.49420690479573</v>
      </c>
      <c r="AC121" s="223">
        <v>2.7451355014102568</v>
      </c>
      <c r="AD121" s="223">
        <v>3.0140699395496844</v>
      </c>
      <c r="AE121" s="223">
        <v>3.3024870820022283</v>
      </c>
      <c r="AF121" s="223">
        <v>3.6120275491150862</v>
      </c>
      <c r="AG121" s="223">
        <v>3.9445211105235258</v>
      </c>
      <c r="AH121" s="223">
        <v>4.3020173594797564</v>
      </c>
      <c r="AI121" s="223">
        <v>4.6868230740155052</v>
      </c>
      <c r="AJ121" s="223">
        <v>5.1015481300520458</v>
      </c>
      <c r="AK121" s="223">
        <v>5.5491624750862512</v>
      </c>
      <c r="AL121" s="223">
        <v>6.033067583300463</v>
      </c>
      <c r="AM121" s="223">
        <v>6.5571871276642932</v>
      </c>
      <c r="AN121" s="223">
        <v>7.1260835342533495</v>
      </c>
      <c r="AO121" s="223">
        <v>7.7451099738513349</v>
      </c>
      <c r="AP121" s="223">
        <v>8.4206117717086659</v>
      </c>
      <c r="AQ121" s="223">
        <v>9.1601981664195122</v>
      </c>
      <c r="AR121" s="223">
        <v>9.9731165754565883</v>
      </c>
      <c r="AS121" s="223">
        <v>10.870780250332221</v>
      </c>
      <c r="AT121" s="223">
        <v>11.867532607681314</v>
      </c>
      <c r="AU121" s="223">
        <v>12.981790038238984</v>
      </c>
      <c r="AV121" s="223">
        <v>14.237816098464677</v>
      </c>
      <c r="AW121" s="223">
        <v>15.667109923524908</v>
      </c>
      <c r="AX121" s="223">
        <v>17.279313089674101</v>
      </c>
      <c r="AY121" s="223">
        <v>19.145308523416009</v>
      </c>
      <c r="AZ121" s="223">
        <v>21.334820272118733</v>
      </c>
      <c r="BA121" s="223">
        <v>24.033945725887861</v>
      </c>
      <c r="BB121" s="223">
        <v>27.716512375819033</v>
      </c>
      <c r="BC121" s="223">
        <v>33.463473205293475</v>
      </c>
      <c r="BD121" s="223">
        <v>47.646332304237546</v>
      </c>
    </row>
    <row r="122" spans="2:56" outlineLevel="1" x14ac:dyDescent="0.2">
      <c r="B122" s="49" t="str">
        <v>Roads</v>
      </c>
      <c r="C122" s="10" t="s">
        <v>217</v>
      </c>
      <c r="G122" s="175">
        <v>5.0077421311211499</v>
      </c>
      <c r="H122" s="175">
        <v>5.148432881923676</v>
      </c>
      <c r="I122" s="175">
        <v>5.2849517633084293</v>
      </c>
      <c r="J122" s="175">
        <v>5.3989510690593692</v>
      </c>
      <c r="K122" s="175">
        <v>5.7598234305386091</v>
      </c>
      <c r="L122" s="175">
        <v>6.0767952269162704</v>
      </c>
      <c r="M122" s="223">
        <v>6.3175014149094144</v>
      </c>
      <c r="N122" s="223">
        <v>6.6183688952850197</v>
      </c>
      <c r="O122" s="223">
        <v>1.1603091607816711</v>
      </c>
      <c r="P122" s="223">
        <v>1.350451617404242</v>
      </c>
      <c r="Q122" s="223">
        <v>1.54921457882756</v>
      </c>
      <c r="R122" s="223">
        <v>1.7569063167772734</v>
      </c>
      <c r="S122" s="223">
        <v>1.9738450338355815</v>
      </c>
      <c r="T122" s="223">
        <v>2.2003591650131011</v>
      </c>
      <c r="U122" s="223">
        <v>2.4367876881367594</v>
      </c>
      <c r="V122" s="223">
        <v>2.6834804433046777</v>
      </c>
      <c r="W122" s="223">
        <v>2.9407984616660201</v>
      </c>
      <c r="X122" s="223">
        <v>3.2091143037909751</v>
      </c>
      <c r="Y122" s="223">
        <v>3.4888124079034371</v>
      </c>
      <c r="Z122" s="223">
        <v>3.7802894482565597</v>
      </c>
      <c r="AA122" s="223">
        <v>4.0808806743176973</v>
      </c>
      <c r="AB122" s="223">
        <v>4.3440680545996901</v>
      </c>
      <c r="AC122" s="223">
        <v>4.6118134533256105</v>
      </c>
      <c r="AD122" s="223">
        <v>4.8831381137970125</v>
      </c>
      <c r="AE122" s="223">
        <v>4.852558724543937</v>
      </c>
      <c r="AF122" s="223">
        <v>4.7617044554861918</v>
      </c>
      <c r="AG122" s="223">
        <v>4.8800038980081579</v>
      </c>
      <c r="AH122" s="223">
        <v>5.0002181603058222</v>
      </c>
      <c r="AI122" s="223">
        <v>5.1227985315802869</v>
      </c>
      <c r="AJ122" s="223">
        <v>5.2483070956040043</v>
      </c>
      <c r="AK122" s="223">
        <v>5.3803373442023572</v>
      </c>
      <c r="AL122" s="223">
        <v>5.5268529092687499</v>
      </c>
      <c r="AM122" s="223">
        <v>5.693856169718309</v>
      </c>
      <c r="AN122" s="223">
        <v>5.8846664677699883</v>
      </c>
      <c r="AO122" s="223">
        <v>6.1032465544655414</v>
      </c>
      <c r="AP122" s="223">
        <v>6.3543700398058309</v>
      </c>
      <c r="AQ122" s="223">
        <v>6.6438474870307225</v>
      </c>
      <c r="AR122" s="223">
        <v>6.97883796425947</v>
      </c>
      <c r="AS122" s="223">
        <v>7.3682884803521089</v>
      </c>
      <c r="AT122" s="223">
        <v>7.8235707504133405</v>
      </c>
      <c r="AU122" s="223">
        <v>8.3594335279456153</v>
      </c>
      <c r="AV122" s="223">
        <v>8.9954813804700215</v>
      </c>
      <c r="AW122" s="223">
        <v>9.758577530355856</v>
      </c>
      <c r="AX122" s="223">
        <v>10.68697330820225</v>
      </c>
      <c r="AY122" s="223">
        <v>11.837928593697207</v>
      </c>
      <c r="AZ122" s="223">
        <v>13.30315829194052</v>
      </c>
      <c r="BA122" s="223">
        <v>15.244504659865111</v>
      </c>
      <c r="BB122" s="223">
        <v>17.994235501085971</v>
      </c>
      <c r="BC122" s="223">
        <v>22.452940196509921</v>
      </c>
      <c r="BD122" s="223">
        <v>33.932478700758196</v>
      </c>
    </row>
    <row r="123" spans="2:56" outlineLevel="1" x14ac:dyDescent="0.2">
      <c r="B123" s="49" t="str">
        <v>Rail</v>
      </c>
      <c r="C123" s="10" t="s">
        <v>217</v>
      </c>
      <c r="G123" s="175">
        <v>1.6737325924634987</v>
      </c>
      <c r="H123" s="175">
        <v>1.7505331129721633</v>
      </c>
      <c r="I123" s="175">
        <v>1.8816984255220692</v>
      </c>
      <c r="J123" s="175">
        <v>2.5409557040710986</v>
      </c>
      <c r="K123" s="175">
        <v>3.6932640790602287</v>
      </c>
      <c r="L123" s="175">
        <v>5.8860230695060594</v>
      </c>
      <c r="M123" s="223">
        <v>9.3444792990117005</v>
      </c>
      <c r="N123" s="223">
        <v>13.025111858378752</v>
      </c>
      <c r="O123" s="223">
        <v>16.900239675238467</v>
      </c>
      <c r="P123" s="223">
        <v>20.958497860737239</v>
      </c>
      <c r="Q123" s="223">
        <v>25.205466328460385</v>
      </c>
      <c r="R123" s="223">
        <v>29.647955912761063</v>
      </c>
      <c r="S123" s="223">
        <v>34.292997905528807</v>
      </c>
      <c r="T123" s="223">
        <v>39.14785077040554</v>
      </c>
      <c r="U123" s="223">
        <v>44.220007053668439</v>
      </c>
      <c r="V123" s="223">
        <v>49.51720049738627</v>
      </c>
      <c r="W123" s="223">
        <v>55.047413360612332</v>
      </c>
      <c r="X123" s="223">
        <v>60.818883954537903</v>
      </c>
      <c r="Y123" s="223">
        <v>64.381649473816523</v>
      </c>
      <c r="Z123" s="223">
        <v>70.601181282960724</v>
      </c>
      <c r="AA123" s="223">
        <v>77.127129428717893</v>
      </c>
      <c r="AB123" s="223">
        <v>84.058692641785612</v>
      </c>
      <c r="AC123" s="223">
        <v>91.468203850870736</v>
      </c>
      <c r="AD123" s="223">
        <v>99.393467231944797</v>
      </c>
      <c r="AE123" s="223">
        <v>107.87631037214821</v>
      </c>
      <c r="AF123" s="223">
        <v>116.96318130723603</v>
      </c>
      <c r="AG123" s="223">
        <v>126.70586430647232</v>
      </c>
      <c r="AH123" s="223">
        <v>137.1623445500658</v>
      </c>
      <c r="AI123" s="223">
        <v>148.39786127741613</v>
      </c>
      <c r="AJ123" s="223">
        <v>160.4862019742969</v>
      </c>
      <c r="AK123" s="223">
        <v>173.50789394898877</v>
      </c>
      <c r="AL123" s="223">
        <v>187.48449427285976</v>
      </c>
      <c r="AM123" s="223">
        <v>202.48999467749843</v>
      </c>
      <c r="AN123" s="223">
        <v>217.68599190904916</v>
      </c>
      <c r="AO123" s="223">
        <v>233.34172752775851</v>
      </c>
      <c r="AP123" s="223">
        <v>248.31384678410387</v>
      </c>
      <c r="AQ123" s="223">
        <v>262.46975266506098</v>
      </c>
      <c r="AR123" s="223">
        <v>278.32876515116823</v>
      </c>
      <c r="AS123" s="223">
        <v>296.21105686717891</v>
      </c>
      <c r="AT123" s="223">
        <v>316.52210994852828</v>
      </c>
      <c r="AU123" s="223">
        <v>339.76980974164735</v>
      </c>
      <c r="AV123" s="223">
        <v>366.62430767870302</v>
      </c>
      <c r="AW123" s="223">
        <v>398.00135155342883</v>
      </c>
      <c r="AX123" s="223">
        <v>435.20187694044387</v>
      </c>
      <c r="AY123" s="223">
        <v>480.16960155043904</v>
      </c>
      <c r="AZ123" s="223">
        <v>536.01315627554084</v>
      </c>
      <c r="BA123" s="223">
        <v>608.21189277049154</v>
      </c>
      <c r="BB123" s="223">
        <v>708.00618166918139</v>
      </c>
      <c r="BC123" s="223">
        <v>865.84714440616096</v>
      </c>
      <c r="BD123" s="223">
        <v>1261.2964282668556</v>
      </c>
    </row>
    <row r="124" spans="2:56" outlineLevel="1" x14ac:dyDescent="0.2">
      <c r="B124" s="49" t="str">
        <v>Buildings</v>
      </c>
      <c r="C124" s="10" t="s">
        <v>217</v>
      </c>
      <c r="G124" s="175">
        <v>0.11010495592048403</v>
      </c>
      <c r="H124" s="175">
        <v>0.123446233921675</v>
      </c>
      <c r="I124" s="175">
        <v>0.17346393603707233</v>
      </c>
      <c r="J124" s="175">
        <v>0.25351278595163135</v>
      </c>
      <c r="K124" s="175">
        <v>0.30075165889860145</v>
      </c>
      <c r="L124" s="175">
        <v>0.30273661984733213</v>
      </c>
      <c r="M124" s="223">
        <v>0.30727766914504206</v>
      </c>
      <c r="N124" s="223">
        <v>0.31443723883612162</v>
      </c>
      <c r="O124" s="223">
        <v>0.32214095118760655</v>
      </c>
      <c r="P124" s="223">
        <v>0.33003340449170288</v>
      </c>
      <c r="Q124" s="223">
        <v>0.33811922290174956</v>
      </c>
      <c r="R124" s="223">
        <v>0.34640314386284243</v>
      </c>
      <c r="S124" s="223">
        <v>0.35489002088748201</v>
      </c>
      <c r="T124" s="223">
        <v>0.36358482639922529</v>
      </c>
      <c r="U124" s="223">
        <v>0.37249265464600634</v>
      </c>
      <c r="V124" s="223">
        <v>0.38161872468483349</v>
      </c>
      <c r="W124" s="223">
        <v>0.39096838343961182</v>
      </c>
      <c r="X124" s="223">
        <v>0.40054710883388234</v>
      </c>
      <c r="Y124" s="223">
        <v>0.4103605130003124</v>
      </c>
      <c r="Z124" s="223">
        <v>0.42041434556882007</v>
      </c>
      <c r="AA124" s="223">
        <v>0.43071449703525611</v>
      </c>
      <c r="AB124" s="223">
        <v>0.44126700221261989</v>
      </c>
      <c r="AC124" s="223">
        <v>0.45207804376682903</v>
      </c>
      <c r="AD124" s="223">
        <v>0.46315395583911639</v>
      </c>
      <c r="AE124" s="223">
        <v>0.47450122775717468</v>
      </c>
      <c r="AF124" s="223">
        <v>0.4861265078372255</v>
      </c>
      <c r="AG124" s="223">
        <v>0.2823280610368995</v>
      </c>
      <c r="AH124" s="223">
        <v>0.20549493215924522</v>
      </c>
      <c r="AI124" s="223">
        <v>7.2451803185991218E-2</v>
      </c>
      <c r="AJ124" s="223">
        <v>0</v>
      </c>
      <c r="AK124" s="223">
        <v>0</v>
      </c>
      <c r="AL124" s="223">
        <v>0</v>
      </c>
      <c r="AM124" s="223">
        <v>0</v>
      </c>
      <c r="AN124" s="223">
        <v>0</v>
      </c>
      <c r="AO124" s="223">
        <v>0</v>
      </c>
      <c r="AP124" s="223">
        <v>0</v>
      </c>
      <c r="AQ124" s="223">
        <v>0</v>
      </c>
      <c r="AR124" s="223">
        <v>0</v>
      </c>
      <c r="AS124" s="223">
        <v>0</v>
      </c>
      <c r="AT124" s="223">
        <v>0</v>
      </c>
      <c r="AU124" s="223">
        <v>0</v>
      </c>
      <c r="AV124" s="223">
        <v>0</v>
      </c>
      <c r="AW124" s="223">
        <v>0</v>
      </c>
      <c r="AX124" s="223">
        <v>0</v>
      </c>
      <c r="AY124" s="223">
        <v>0</v>
      </c>
      <c r="AZ124" s="223">
        <v>0</v>
      </c>
      <c r="BA124" s="223">
        <v>0</v>
      </c>
      <c r="BB124" s="223">
        <v>0</v>
      </c>
      <c r="BC124" s="223">
        <v>0</v>
      </c>
      <c r="BD124" s="223">
        <v>0</v>
      </c>
    </row>
    <row r="125" spans="2:56" outlineLevel="1" x14ac:dyDescent="0.2">
      <c r="B125" s="49" t="str">
        <v>Wharves</v>
      </c>
      <c r="C125" s="10" t="s">
        <v>217</v>
      </c>
      <c r="G125" s="175">
        <v>28.390861282090054</v>
      </c>
      <c r="H125" s="175">
        <v>30.082591924288579</v>
      </c>
      <c r="I125" s="175">
        <v>32.236252542314453</v>
      </c>
      <c r="J125" s="175">
        <v>34.267610345551702</v>
      </c>
      <c r="K125" s="175">
        <v>36.383047017362451</v>
      </c>
      <c r="L125" s="175">
        <v>38.910604540776163</v>
      </c>
      <c r="M125" s="223">
        <v>42.883270180548386</v>
      </c>
      <c r="N125" s="223">
        <v>47.364715714177159</v>
      </c>
      <c r="O125" s="223">
        <v>52.10104347727593</v>
      </c>
      <c r="P125" s="223">
        <v>57.042094026555894</v>
      </c>
      <c r="Q125" s="223">
        <v>62.193982401403339</v>
      </c>
      <c r="R125" s="223">
        <v>67.564073789678872</v>
      </c>
      <c r="S125" s="223">
        <v>73.159967718043447</v>
      </c>
      <c r="T125" s="223">
        <v>78.989505113605645</v>
      </c>
      <c r="U125" s="223">
        <v>85.060775570927632</v>
      </c>
      <c r="V125" s="223">
        <v>91.38212483021394</v>
      </c>
      <c r="W125" s="223">
        <v>97.962162472668837</v>
      </c>
      <c r="X125" s="223">
        <v>104.80976983917469</v>
      </c>
      <c r="Y125" s="223">
        <v>111.93410817861513</v>
      </c>
      <c r="Z125" s="223">
        <v>119.34462703234216</v>
      </c>
      <c r="AA125" s="223">
        <v>127.05107286146759</v>
      </c>
      <c r="AB125" s="223">
        <v>135.06349792384404</v>
      </c>
      <c r="AC125" s="223">
        <v>143.39226940779182</v>
      </c>
      <c r="AD125" s="223">
        <v>105.54808325370837</v>
      </c>
      <c r="AE125" s="223">
        <v>113.40270623609354</v>
      </c>
      <c r="AF125" s="223">
        <v>120.98750920060745</v>
      </c>
      <c r="AG125" s="223">
        <v>127.81308830947268</v>
      </c>
      <c r="AH125" s="223">
        <v>134.32638430198384</v>
      </c>
      <c r="AI125" s="223">
        <v>141.37127733236477</v>
      </c>
      <c r="AJ125" s="223">
        <v>149.4881227419821</v>
      </c>
      <c r="AK125" s="223">
        <v>156.62496352885853</v>
      </c>
      <c r="AL125" s="223">
        <v>162.48084194024511</v>
      </c>
      <c r="AM125" s="223">
        <v>168.97191668450168</v>
      </c>
      <c r="AN125" s="223">
        <v>176.2048342219926</v>
      </c>
      <c r="AO125" s="223">
        <v>184.3073492606259</v>
      </c>
      <c r="AP125" s="223">
        <v>193.41961385682947</v>
      </c>
      <c r="AQ125" s="223">
        <v>203.70937881741699</v>
      </c>
      <c r="AR125" s="223">
        <v>215.38269468608348</v>
      </c>
      <c r="AS125" s="223">
        <v>228.69636226407721</v>
      </c>
      <c r="AT125" s="223">
        <v>243.97597276047901</v>
      </c>
      <c r="AU125" s="223">
        <v>261.64288674368566</v>
      </c>
      <c r="AV125" s="223">
        <v>282.2561251713268</v>
      </c>
      <c r="AW125" s="223">
        <v>306.58043549292927</v>
      </c>
      <c r="AX125" s="223">
        <v>335.70326569971303</v>
      </c>
      <c r="AY125" s="223">
        <v>371.25062382282209</v>
      </c>
      <c r="AZ125" s="223">
        <v>415.82461699590698</v>
      </c>
      <c r="BA125" s="223">
        <v>474.01390592921024</v>
      </c>
      <c r="BB125" s="223">
        <v>555.2347450438001</v>
      </c>
      <c r="BC125" s="223">
        <v>685.00174769249759</v>
      </c>
      <c r="BD125" s="223">
        <v>1013.7828591736012</v>
      </c>
    </row>
    <row r="126" spans="2:56" outlineLevel="1" x14ac:dyDescent="0.2">
      <c r="B126" s="49" t="str">
        <v>Plant</v>
      </c>
      <c r="C126" s="10" t="s">
        <v>217</v>
      </c>
      <c r="G126" s="175">
        <v>2.3922008054776169</v>
      </c>
      <c r="H126" s="175">
        <v>2.519433646294861</v>
      </c>
      <c r="I126" s="175">
        <v>2.6638986832747853</v>
      </c>
      <c r="J126" s="175">
        <v>2.8108406529239001</v>
      </c>
      <c r="K126" s="175">
        <v>3.0908133767801633</v>
      </c>
      <c r="L126" s="175">
        <v>3.3538478830590477</v>
      </c>
      <c r="M126" s="223">
        <v>3.5543834107348533</v>
      </c>
      <c r="N126" s="223">
        <v>3.7915623262149012</v>
      </c>
      <c r="O126" s="223">
        <v>4.0429676759417816</v>
      </c>
      <c r="P126" s="223">
        <v>4.3044635840110477</v>
      </c>
      <c r="Q126" s="223">
        <v>4.527134483617087</v>
      </c>
      <c r="R126" s="223">
        <v>4.7157169881963386</v>
      </c>
      <c r="S126" s="223">
        <v>4.887910477023496</v>
      </c>
      <c r="T126" s="223">
        <v>5.0489292709311906</v>
      </c>
      <c r="U126" s="223">
        <v>5.0854908162200472</v>
      </c>
      <c r="V126" s="223">
        <v>5.0920619623213019</v>
      </c>
      <c r="W126" s="223">
        <v>5.2181088835948533</v>
      </c>
      <c r="X126" s="223">
        <v>5.3464683976583167</v>
      </c>
      <c r="Y126" s="223">
        <v>2.0198038738425619</v>
      </c>
      <c r="Z126" s="223">
        <v>2.0692890687517047</v>
      </c>
      <c r="AA126" s="223">
        <v>2.1199866509361209</v>
      </c>
      <c r="AB126" s="223">
        <v>2.171926323884056</v>
      </c>
      <c r="AC126" s="223">
        <v>2.2251385188192154</v>
      </c>
      <c r="AD126" s="223">
        <v>2.2796544125302867</v>
      </c>
      <c r="AE126" s="223">
        <v>2.3355059456372786</v>
      </c>
      <c r="AF126" s="223">
        <v>2.3927258413053916</v>
      </c>
      <c r="AG126" s="223">
        <v>2.4513476244173735</v>
      </c>
      <c r="AH126" s="223">
        <v>2.5114056412155992</v>
      </c>
      <c r="AI126" s="223">
        <v>2.5729350794253811</v>
      </c>
      <c r="AJ126" s="223">
        <v>2.6359719888713027</v>
      </c>
      <c r="AK126" s="223">
        <v>2.7005533025986499</v>
      </c>
      <c r="AL126" s="223">
        <v>2.7667168585123165</v>
      </c>
      <c r="AM126" s="223">
        <v>2.8345014215458684</v>
      </c>
      <c r="AN126" s="223">
        <v>2.9039467063737421</v>
      </c>
      <c r="AO126" s="223">
        <v>2.9750934006798988</v>
      </c>
      <c r="AP126" s="223">
        <v>3.0479831889965561</v>
      </c>
      <c r="AQ126" s="223">
        <v>3.1226587771269712</v>
      </c>
      <c r="AR126" s="223">
        <v>3.1991639171665818</v>
      </c>
      <c r="AS126" s="223">
        <v>3.2775434331371631</v>
      </c>
      <c r="AT126" s="223">
        <v>3.3578432472490229</v>
      </c>
      <c r="AU126" s="223">
        <v>3.4491633289297994</v>
      </c>
      <c r="AV126" s="223">
        <v>3.5740401354841262</v>
      </c>
      <c r="AW126" s="223">
        <v>3.7536426083312402</v>
      </c>
      <c r="AX126" s="223">
        <v>4.0068542013396264</v>
      </c>
      <c r="AY126" s="223">
        <v>4.3620948114370552</v>
      </c>
      <c r="AZ126" s="223">
        <v>4.8650784759648493</v>
      </c>
      <c r="BA126" s="223">
        <v>5.5967295313235192</v>
      </c>
      <c r="BB126" s="223">
        <v>6.7235572243294905</v>
      </c>
      <c r="BC126" s="223">
        <v>8.6974993794041389</v>
      </c>
      <c r="BD126" s="223">
        <v>14.186050307599391</v>
      </c>
    </row>
    <row r="127" spans="2:56" outlineLevel="1" x14ac:dyDescent="0.2">
      <c r="B127" s="49" t="str">
        <v>Land</v>
      </c>
      <c r="C127" s="10" t="s">
        <v>217</v>
      </c>
      <c r="G127" s="175">
        <v>0.81777426269662934</v>
      </c>
      <c r="H127" s="175">
        <v>0.83515763426966294</v>
      </c>
      <c r="I127" s="175">
        <v>0.85102940831460672</v>
      </c>
      <c r="J127" s="175">
        <v>0.86236638977528079</v>
      </c>
      <c r="K127" s="175">
        <v>0.88126135887640444</v>
      </c>
      <c r="L127" s="175">
        <v>0.88707768384498853</v>
      </c>
      <c r="M127" s="223">
        <v>0.90038384910266323</v>
      </c>
      <c r="N127" s="223">
        <v>0.92136279278675537</v>
      </c>
      <c r="O127" s="223">
        <v>0.94393618121003076</v>
      </c>
      <c r="P127" s="223">
        <v>0.96706261764967649</v>
      </c>
      <c r="Q127" s="223">
        <v>0.99075565178209346</v>
      </c>
      <c r="R127" s="223">
        <v>1.0150291652507548</v>
      </c>
      <c r="S127" s="223">
        <v>1.039897379799398</v>
      </c>
      <c r="T127" s="223">
        <v>1.0653748656044832</v>
      </c>
      <c r="U127" s="223">
        <v>1.0914765498117931</v>
      </c>
      <c r="V127" s="223">
        <v>1.1182177252821819</v>
      </c>
      <c r="W127" s="223">
        <v>1.1456140595515953</v>
      </c>
      <c r="X127" s="223">
        <v>1.1736816040106093</v>
      </c>
      <c r="Y127" s="223">
        <v>1.2024368033088693</v>
      </c>
      <c r="Z127" s="223">
        <v>1.2318965049899364</v>
      </c>
      <c r="AA127" s="223">
        <v>1.2620779693621897</v>
      </c>
      <c r="AB127" s="223">
        <v>1.2929988796115635</v>
      </c>
      <c r="AC127" s="223">
        <v>1.3246773521620467</v>
      </c>
      <c r="AD127" s="223">
        <v>1.357131947290017</v>
      </c>
      <c r="AE127" s="223">
        <v>1.3903816799986222</v>
      </c>
      <c r="AF127" s="223">
        <v>1.4244460311585885</v>
      </c>
      <c r="AG127" s="223">
        <v>1.4593449589219738</v>
      </c>
      <c r="AH127" s="223">
        <v>1.4950989104155621</v>
      </c>
      <c r="AI127" s="223">
        <v>1.5317288337207433</v>
      </c>
      <c r="AJ127" s="223">
        <v>1.5692561901469013</v>
      </c>
      <c r="AK127" s="223">
        <v>1.6077029668055005</v>
      </c>
      <c r="AL127" s="223">
        <v>1.6470916894922349</v>
      </c>
      <c r="AM127" s="223">
        <v>1.6874454358847948</v>
      </c>
      <c r="AN127" s="223">
        <v>1.7287878490639723</v>
      </c>
      <c r="AO127" s="223">
        <v>1.7711431513660396</v>
      </c>
      <c r="AP127" s="223">
        <v>1.8145361585745075</v>
      </c>
      <c r="AQ127" s="223">
        <v>1.8589922944595827</v>
      </c>
      <c r="AR127" s="223">
        <v>1.9045376056738423</v>
      </c>
      <c r="AS127" s="223">
        <v>1.9511987770128514</v>
      </c>
      <c r="AT127" s="223">
        <v>1.9990031470496661</v>
      </c>
      <c r="AU127" s="223">
        <v>2.047978724152383</v>
      </c>
      <c r="AV127" s="223">
        <v>2.0981542028941162</v>
      </c>
      <c r="AW127" s="223">
        <v>2.149558980865022</v>
      </c>
      <c r="AX127" s="223">
        <v>2.2022231758962154</v>
      </c>
      <c r="AY127" s="223">
        <v>2.2561776437056724</v>
      </c>
      <c r="AZ127" s="223">
        <v>2.3114539959764615</v>
      </c>
      <c r="BA127" s="223">
        <v>2.3680846188778846</v>
      </c>
      <c r="BB127" s="223">
        <v>2.4261026920403927</v>
      </c>
      <c r="BC127" s="223">
        <v>2.4855422079953819</v>
      </c>
      <c r="BD127" s="223">
        <v>2.5464379920912692</v>
      </c>
    </row>
    <row r="128" spans="2:56" outlineLevel="1" x14ac:dyDescent="0.2">
      <c r="B128" s="49" t="str">
        <v>Port Capacity Project - Initial Capital Asset Value</v>
      </c>
      <c r="C128" s="10" t="s">
        <v>217</v>
      </c>
      <c r="G128" s="175">
        <v>12.90357554786517</v>
      </c>
      <c r="H128" s="175">
        <v>13.177865970786518</v>
      </c>
      <c r="I128" s="175">
        <v>13.428305052584271</v>
      </c>
      <c r="J128" s="175">
        <v>13.607190111011235</v>
      </c>
      <c r="K128" s="175">
        <v>13.905331875056179</v>
      </c>
      <c r="L128" s="175">
        <v>13.997107065431548</v>
      </c>
      <c r="M128" s="223">
        <v>14.207063671413019</v>
      </c>
      <c r="N128" s="223">
        <v>14.538088254956943</v>
      </c>
      <c r="O128" s="223">
        <v>14.894271417203386</v>
      </c>
      <c r="P128" s="223">
        <v>15.259181066924869</v>
      </c>
      <c r="Q128" s="223">
        <v>15.633031003064527</v>
      </c>
      <c r="R128" s="223">
        <v>16.016040262639606</v>
      </c>
      <c r="S128" s="223">
        <v>16.408433249074275</v>
      </c>
      <c r="T128" s="223">
        <v>16.810439863676596</v>
      </c>
      <c r="U128" s="223">
        <v>17.222295640336672</v>
      </c>
      <c r="V128" s="223">
        <v>17.644241883524916</v>
      </c>
      <c r="W128" s="223">
        <v>18.076525809671278</v>
      </c>
      <c r="X128" s="223">
        <v>18.519400692008222</v>
      </c>
      <c r="Y128" s="223">
        <v>18.973126008962424</v>
      </c>
      <c r="Z128" s="223">
        <v>19.437967596182002</v>
      </c>
      <c r="AA128" s="223">
        <v>19.914197802288459</v>
      </c>
      <c r="AB128" s="223">
        <v>20.402095648444526</v>
      </c>
      <c r="AC128" s="223">
        <v>20.901946991831416</v>
      </c>
      <c r="AD128" s="223">
        <v>21.414044693131284</v>
      </c>
      <c r="AE128" s="223">
        <v>21.938688788113001</v>
      </c>
      <c r="AF128" s="223">
        <v>22.476186663421768</v>
      </c>
      <c r="AG128" s="223">
        <v>23.026853236675603</v>
      </c>
      <c r="AH128" s="223">
        <v>23.591011140974153</v>
      </c>
      <c r="AI128" s="223">
        <v>24.16899091392802</v>
      </c>
      <c r="AJ128" s="223">
        <v>24.761131191319254</v>
      </c>
      <c r="AK128" s="223">
        <v>25.367778905506576</v>
      </c>
      <c r="AL128" s="223">
        <v>25.989289488691483</v>
      </c>
      <c r="AM128" s="223">
        <v>26.626027081164423</v>
      </c>
      <c r="AN128" s="223">
        <v>27.278364744652954</v>
      </c>
      <c r="AO128" s="223">
        <v>27.946684680896951</v>
      </c>
      <c r="AP128" s="223">
        <v>28.631378455578922</v>
      </c>
      <c r="AQ128" s="223">
        <v>29.332847227740604</v>
      </c>
      <c r="AR128" s="223">
        <v>30.051501984820248</v>
      </c>
      <c r="AS128" s="223">
        <v>30.787763783448341</v>
      </c>
      <c r="AT128" s="223">
        <v>31.542063996142822</v>
      </c>
      <c r="AU128" s="223">
        <v>32.314844564048322</v>
      </c>
      <c r="AV128" s="223">
        <v>33.106558255867505</v>
      </c>
      <c r="AW128" s="223">
        <v>33.917668933136262</v>
      </c>
      <c r="AX128" s="223">
        <v>34.748651821998102</v>
      </c>
      <c r="AY128" s="223">
        <v>35.599993791637054</v>
      </c>
      <c r="AZ128" s="223">
        <v>36.472193639532158</v>
      </c>
      <c r="BA128" s="223">
        <v>37.365762383700698</v>
      </c>
      <c r="BB128" s="223">
        <v>38.28122356210136</v>
      </c>
      <c r="BC128" s="223">
        <v>39.219113539372842</v>
      </c>
      <c r="BD128" s="223">
        <v>40.17998182108748</v>
      </c>
    </row>
    <row r="129" spans="1:60" outlineLevel="1" x14ac:dyDescent="0.2">
      <c r="B129" s="49" t="str">
        <v>Port Capacity Project - Wharves</v>
      </c>
      <c r="C129" s="10" t="s">
        <v>217</v>
      </c>
      <c r="G129" s="175">
        <v>0.25693824255559788</v>
      </c>
      <c r="H129" s="175">
        <v>0.54245778729069649</v>
      </c>
      <c r="I129" s="175">
        <v>0.5707603840223775</v>
      </c>
      <c r="J129" s="175">
        <v>0.57836376391610367</v>
      </c>
      <c r="K129" s="175">
        <v>0.59103606373898054</v>
      </c>
      <c r="L129" s="175">
        <v>0.59493690175965774</v>
      </c>
      <c r="M129" s="223">
        <v>0.60386095528605255</v>
      </c>
      <c r="N129" s="223">
        <v>0.61793091554421764</v>
      </c>
      <c r="O129" s="223">
        <v>0.63307022297505089</v>
      </c>
      <c r="P129" s="223">
        <v>0.64858044343793952</v>
      </c>
      <c r="Q129" s="223">
        <v>0.66447066430216906</v>
      </c>
      <c r="R129" s="223">
        <v>0.6807501955775721</v>
      </c>
      <c r="S129" s="223">
        <v>0.69742857536922254</v>
      </c>
      <c r="T129" s="223">
        <v>0.71451557546576849</v>
      </c>
      <c r="U129" s="223">
        <v>0.73202120706467977</v>
      </c>
      <c r="V129" s="223">
        <v>0.74995572663776433</v>
      </c>
      <c r="W129" s="223">
        <v>0.76832964194038955</v>
      </c>
      <c r="X129" s="223">
        <v>0.78715371816792912</v>
      </c>
      <c r="Y129" s="223">
        <v>0.80643898426304339</v>
      </c>
      <c r="Z129" s="223">
        <v>0.82619673937748783</v>
      </c>
      <c r="AA129" s="223">
        <v>0.84643855949223623</v>
      </c>
      <c r="AB129" s="223">
        <v>0.86717630419979608</v>
      </c>
      <c r="AC129" s="223">
        <v>0.88842212365269102</v>
      </c>
      <c r="AD129" s="223">
        <v>0.91018846568218192</v>
      </c>
      <c r="AE129" s="223">
        <v>0.9324880830913953</v>
      </c>
      <c r="AF129" s="223">
        <v>0.95533404112713449</v>
      </c>
      <c r="AG129" s="223">
        <v>0.97873972513474927</v>
      </c>
      <c r="AH129" s="223">
        <v>1.0027188484005505</v>
      </c>
      <c r="AI129" s="223">
        <v>1.0272854601863639</v>
      </c>
      <c r="AJ129" s="223">
        <v>1.0524539539609299</v>
      </c>
      <c r="AK129" s="223">
        <v>1.0782390758329725</v>
      </c>
      <c r="AL129" s="223">
        <v>1.1046559331908803</v>
      </c>
      <c r="AM129" s="223">
        <v>1.1317200035540569</v>
      </c>
      <c r="AN129" s="223">
        <v>1.1594471436411313</v>
      </c>
      <c r="AO129" s="223">
        <v>1.1878535986603389</v>
      </c>
      <c r="AP129" s="223">
        <v>1.2169560118275171</v>
      </c>
      <c r="AQ129" s="223">
        <v>1.2467714341172913</v>
      </c>
      <c r="AR129" s="223">
        <v>1.2773173342531647</v>
      </c>
      <c r="AS129" s="223">
        <v>1.3086116089423674</v>
      </c>
      <c r="AT129" s="223">
        <v>1.3406725933614552</v>
      </c>
      <c r="AU129" s="223">
        <v>1.3735190718988108</v>
      </c>
      <c r="AV129" s="223">
        <v>1.4071702891603317</v>
      </c>
      <c r="AW129" s="223">
        <v>1.4416459612447599</v>
      </c>
      <c r="AX129" s="223">
        <v>1.4769662872952565</v>
      </c>
      <c r="AY129" s="223">
        <v>1.5131519613339903</v>
      </c>
      <c r="AZ129" s="223">
        <v>1.5502241843866729</v>
      </c>
      <c r="BA129" s="223">
        <v>1.5882046769041465</v>
      </c>
      <c r="BB129" s="223">
        <v>1.6271156914882978</v>
      </c>
      <c r="BC129" s="223">
        <v>1.6669800259297611</v>
      </c>
      <c r="BD129" s="223">
        <v>1.7078210365650404</v>
      </c>
    </row>
    <row r="130" spans="1:60" outlineLevel="1" x14ac:dyDescent="0.2">
      <c r="B130" s="49" t="str">
        <v>Port Capacity Project - Civil</v>
      </c>
      <c r="C130" s="10" t="s">
        <v>217</v>
      </c>
      <c r="G130" s="175">
        <v>0.29583649068395285</v>
      </c>
      <c r="H130" s="175">
        <v>0.60513887885048145</v>
      </c>
      <c r="I130" s="175">
        <v>0.61754489130062507</v>
      </c>
      <c r="J130" s="175">
        <v>0.62577151063411474</v>
      </c>
      <c r="K130" s="175">
        <v>0.63948254285659745</v>
      </c>
      <c r="L130" s="175">
        <v>0.64370312763945092</v>
      </c>
      <c r="M130" s="223">
        <v>0.65335867455404262</v>
      </c>
      <c r="N130" s="223">
        <v>0.66858193167115187</v>
      </c>
      <c r="O130" s="223">
        <v>0.68496218899709493</v>
      </c>
      <c r="P130" s="223">
        <v>0.70174376262752369</v>
      </c>
      <c r="Q130" s="223">
        <v>0.71893648481189809</v>
      </c>
      <c r="R130" s="223">
        <v>0.73655042868978948</v>
      </c>
      <c r="S130" s="223">
        <v>0.75459591419268923</v>
      </c>
      <c r="T130" s="223">
        <v>0.7730835140904101</v>
      </c>
      <c r="U130" s="223">
        <v>0.7920240601856251</v>
      </c>
      <c r="V130" s="223">
        <v>0.81142864966017292</v>
      </c>
      <c r="W130" s="223">
        <v>0.83130865157684708</v>
      </c>
      <c r="X130" s="223">
        <v>0.85167571354047977</v>
      </c>
      <c r="Y130" s="223">
        <v>0.87254176852222154</v>
      </c>
      <c r="Z130" s="223">
        <v>0.89391904185101589</v>
      </c>
      <c r="AA130" s="223">
        <v>0.91582005837636571</v>
      </c>
      <c r="AB130" s="223">
        <v>0.93825764980658666</v>
      </c>
      <c r="AC130" s="223">
        <v>0.96124496222684797</v>
      </c>
      <c r="AD130" s="223">
        <v>0.98479546380140581</v>
      </c>
      <c r="AE130" s="223">
        <v>1.0089229526645402</v>
      </c>
      <c r="AF130" s="223">
        <v>1.0336415650048214</v>
      </c>
      <c r="AG130" s="223">
        <v>1.0589657833474395</v>
      </c>
      <c r="AH130" s="223">
        <v>1.0849104450394518</v>
      </c>
      <c r="AI130" s="223">
        <v>1.1114907509429182</v>
      </c>
      <c r="AJ130" s="223">
        <v>1.1387222743410197</v>
      </c>
      <c r="AK130" s="223">
        <v>0.58502134598817079</v>
      </c>
      <c r="AL130" s="223">
        <v>1.752777050429551E-3</v>
      </c>
      <c r="AM130" s="223">
        <v>0</v>
      </c>
      <c r="AN130" s="223">
        <v>0</v>
      </c>
      <c r="AO130" s="223">
        <v>0</v>
      </c>
      <c r="AP130" s="223">
        <v>0</v>
      </c>
      <c r="AQ130" s="223">
        <v>0</v>
      </c>
      <c r="AR130" s="223">
        <v>0</v>
      </c>
      <c r="AS130" s="223">
        <v>0</v>
      </c>
      <c r="AT130" s="223">
        <v>0</v>
      </c>
      <c r="AU130" s="223">
        <v>0</v>
      </c>
      <c r="AV130" s="223">
        <v>0</v>
      </c>
      <c r="AW130" s="223">
        <v>0</v>
      </c>
      <c r="AX130" s="223">
        <v>0</v>
      </c>
      <c r="AY130" s="223">
        <v>0</v>
      </c>
      <c r="AZ130" s="223">
        <v>0</v>
      </c>
      <c r="BA130" s="223">
        <v>0</v>
      </c>
      <c r="BB130" s="223">
        <v>0</v>
      </c>
      <c r="BC130" s="223">
        <v>0</v>
      </c>
      <c r="BD130" s="223">
        <v>0</v>
      </c>
    </row>
    <row r="131" spans="1:60" outlineLevel="1" x14ac:dyDescent="0.2">
      <c r="B131" s="49" t="str">
        <v>Navigational Aids</v>
      </c>
      <c r="C131" s="10" t="s">
        <v>217</v>
      </c>
      <c r="G131" s="175">
        <v>3.1136563816794527E-2</v>
      </c>
      <c r="H131" s="175">
        <v>7.346696974687604E-2</v>
      </c>
      <c r="I131" s="175">
        <v>9.1610882956287026E-2</v>
      </c>
      <c r="J131" s="175">
        <v>9.9610422889963315E-2</v>
      </c>
      <c r="K131" s="175">
        <v>0.13179401097465018</v>
      </c>
      <c r="L131" s="175">
        <v>0.22116219130943726</v>
      </c>
      <c r="M131" s="223">
        <v>0.34307352827453363</v>
      </c>
      <c r="N131" s="223">
        <v>0.47292451556844139</v>
      </c>
      <c r="O131" s="223">
        <v>0.60964489226028984</v>
      </c>
      <c r="P131" s="223">
        <v>0.75281825658892276</v>
      </c>
      <c r="Q131" s="223">
        <v>0.90264117642307939</v>
      </c>
      <c r="R131" s="223">
        <v>1.0593535401705922</v>
      </c>
      <c r="S131" s="223">
        <v>1.2232029993755851</v>
      </c>
      <c r="T131" s="223">
        <v>1.3944452051191354</v>
      </c>
      <c r="U131" s="223">
        <v>1.5733440513437444</v>
      </c>
      <c r="V131" s="223">
        <v>1.7601719252989865</v>
      </c>
      <c r="W131" s="223">
        <v>1.9552099653112163</v>
      </c>
      <c r="X131" s="223">
        <v>2.1587483260858846</v>
      </c>
      <c r="Y131" s="223">
        <v>2.3710864517568337</v>
      </c>
      <c r="Z131" s="223">
        <v>2.5925333569029259</v>
      </c>
      <c r="AA131" s="223">
        <v>2.8234079157585099</v>
      </c>
      <c r="AB131" s="223">
        <v>3.0640391598505365</v>
      </c>
      <c r="AC131" s="223">
        <v>3.3147665843016383</v>
      </c>
      <c r="AD131" s="223">
        <v>3.5759404630451441</v>
      </c>
      <c r="AE131" s="223">
        <v>3.847922173204855</v>
      </c>
      <c r="AF131" s="223">
        <v>4.0787765106173186</v>
      </c>
      <c r="AG131" s="223">
        <v>4.3075621267003594</v>
      </c>
      <c r="AH131" s="223">
        <v>4.5992736301818242</v>
      </c>
      <c r="AI131" s="223">
        <v>4.930845942579106</v>
      </c>
      <c r="AJ131" s="223">
        <v>5.246096600401442</v>
      </c>
      <c r="AK131" s="223">
        <v>5.4808881337146751</v>
      </c>
      <c r="AL131" s="223">
        <v>5.6858070289808893</v>
      </c>
      <c r="AM131" s="223">
        <v>5.9129537988142671</v>
      </c>
      <c r="AN131" s="223">
        <v>6.166060398236179</v>
      </c>
      <c r="AO131" s="223">
        <v>6.449597438104715</v>
      </c>
      <c r="AP131" s="223">
        <v>6.7684693584636832</v>
      </c>
      <c r="AQ131" s="223">
        <v>7.1285463819504651</v>
      </c>
      <c r="AR131" s="223">
        <v>7.5370389809855434</v>
      </c>
      <c r="AS131" s="223">
        <v>8.0029335676489399</v>
      </c>
      <c r="AT131" s="223">
        <v>8.5376237854192407</v>
      </c>
      <c r="AU131" s="223">
        <v>9.1558546027057464</v>
      </c>
      <c r="AV131" s="223">
        <v>9.8771882352889886</v>
      </c>
      <c r="AW131" s="223">
        <v>10.728386031596219</v>
      </c>
      <c r="AX131" s="223">
        <v>11.747501828364708</v>
      </c>
      <c r="AY131" s="223">
        <v>12.991435674746455</v>
      </c>
      <c r="AZ131" s="223">
        <v>14.551244946208001</v>
      </c>
      <c r="BA131" s="223">
        <v>16.587503892663069</v>
      </c>
      <c r="BB131" s="223">
        <v>19.429722165432093</v>
      </c>
      <c r="BC131" s="223">
        <v>23.970750676726333</v>
      </c>
      <c r="BD131" s="223">
        <v>35.476020666297799</v>
      </c>
    </row>
    <row r="132" spans="1:60" outlineLevel="1" x14ac:dyDescent="0.2">
      <c r="B132" s="49" t="str">
        <v>Utilities</v>
      </c>
      <c r="C132" s="10" t="s">
        <v>217</v>
      </c>
      <c r="G132" s="175">
        <v>0</v>
      </c>
      <c r="H132" s="175">
        <v>-4.0086045519472195E-3</v>
      </c>
      <c r="I132" s="175">
        <v>-6.9766660369612191E-3</v>
      </c>
      <c r="J132" s="175">
        <v>-4.7972807764904311E-3</v>
      </c>
      <c r="K132" s="175">
        <v>1.6480681385231306E-2</v>
      </c>
      <c r="L132" s="175">
        <v>4.0445532309491272E-2</v>
      </c>
      <c r="M132" s="223">
        <v>4.8021229326545956E-2</v>
      </c>
      <c r="N132" s="223">
        <v>5.6300911502985392E-2</v>
      </c>
      <c r="O132" s="223">
        <v>6.5033601861519311E-2</v>
      </c>
      <c r="P132" s="223">
        <v>7.4162606713790907E-2</v>
      </c>
      <c r="Q132" s="223">
        <v>8.369989638430643E-2</v>
      </c>
      <c r="R132" s="223">
        <v>9.3659997143997267E-2</v>
      </c>
      <c r="S132" s="223">
        <v>0.10405790197810827</v>
      </c>
      <c r="T132" s="223">
        <v>0.11490908473580504</v>
      </c>
      <c r="U132" s="223">
        <v>0.12622951469296659</v>
      </c>
      <c r="V132" s="223">
        <v>0.13803567153991636</v>
      </c>
      <c r="W132" s="223">
        <v>0.15034456080617223</v>
      </c>
      <c r="X132" s="223">
        <v>0.16317372973463282</v>
      </c>
      <c r="Y132" s="223">
        <v>0.17654128361796406</v>
      </c>
      <c r="Z132" s="223">
        <v>0.19046590261030533</v>
      </c>
      <c r="AA132" s="223">
        <v>0.20505020260238574</v>
      </c>
      <c r="AB132" s="223">
        <v>0.22049995055913382</v>
      </c>
      <c r="AC132" s="223">
        <v>0.23696537450561764</v>
      </c>
      <c r="AD132" s="223">
        <v>0.25452531803999656</v>
      </c>
      <c r="AE132" s="223">
        <v>0.27326696100709436</v>
      </c>
      <c r="AF132" s="223">
        <v>0.29328705448740172</v>
      </c>
      <c r="AG132" s="223">
        <v>0.3146934013484276</v>
      </c>
      <c r="AH132" s="223">
        <v>0.33760664469431445</v>
      </c>
      <c r="AI132" s="223">
        <v>0.36216244605608738</v>
      </c>
      <c r="AJ132" s="223">
        <v>0.38851416202604389</v>
      </c>
      <c r="AK132" s="223">
        <v>0.41683616554532421</v>
      </c>
      <c r="AL132" s="223">
        <v>0.45523375137370359</v>
      </c>
      <c r="AM132" s="223">
        <v>0.49405325349840912</v>
      </c>
      <c r="AN132" s="223">
        <v>0.52539569595152835</v>
      </c>
      <c r="AO132" s="223">
        <v>0.52119540521405494</v>
      </c>
      <c r="AP132" s="223">
        <v>0.51347700455103562</v>
      </c>
      <c r="AQ132" s="223">
        <v>0.54274936387612804</v>
      </c>
      <c r="AR132" s="223">
        <v>0.57554350053812398</v>
      </c>
      <c r="AS132" s="223">
        <v>0.61252148506763093</v>
      </c>
      <c r="AT132" s="223">
        <v>0.65452179568484803</v>
      </c>
      <c r="AU132" s="223">
        <v>0.70259466559149975</v>
      </c>
      <c r="AV132" s="223">
        <v>0.75812587070963511</v>
      </c>
      <c r="AW132" s="223">
        <v>0.82300904460073365</v>
      </c>
      <c r="AX132" s="223">
        <v>0.89993433326599759</v>
      </c>
      <c r="AY132" s="223">
        <v>0.99292106289566529</v>
      </c>
      <c r="AZ132" s="223">
        <v>1.1083974311090661</v>
      </c>
      <c r="BA132" s="223">
        <v>1.2576939420685584</v>
      </c>
      <c r="BB132" s="223">
        <v>1.4640540512555116</v>
      </c>
      <c r="BC132" s="223">
        <v>1.7904462593070531</v>
      </c>
      <c r="BD132" s="223">
        <v>2.6081779982269002</v>
      </c>
    </row>
    <row r="133" spans="1:60" outlineLevel="1" x14ac:dyDescent="0.2">
      <c r="B133" s="49" t="str">
        <v>Civil</v>
      </c>
      <c r="C133" s="10" t="s">
        <v>217</v>
      </c>
      <c r="G133" s="175">
        <v>0</v>
      </c>
      <c r="H133" s="175">
        <v>3.334441815848182E-3</v>
      </c>
      <c r="I133" s="175">
        <v>2.00402826764162E-2</v>
      </c>
      <c r="J133" s="175">
        <v>3.4082374822536385E-2</v>
      </c>
      <c r="K133" s="175">
        <v>4.0661548208934986E-2</v>
      </c>
      <c r="L133" s="175">
        <v>5.1686158432875065E-2</v>
      </c>
      <c r="M133" s="223">
        <v>6.3140149695839462E-2</v>
      </c>
      <c r="N133" s="223">
        <v>7.5583870770619829E-2</v>
      </c>
      <c r="O133" s="223">
        <v>8.8703247840471594E-2</v>
      </c>
      <c r="P133" s="223">
        <v>0.10242348742109858</v>
      </c>
      <c r="Q133" s="223">
        <v>0.11683764747586095</v>
      </c>
      <c r="R133" s="223">
        <v>0.13213272059559994</v>
      </c>
      <c r="S133" s="223">
        <v>0.14844242320638015</v>
      </c>
      <c r="T133" s="223">
        <v>0.16583408463230745</v>
      </c>
      <c r="U133" s="223">
        <v>0.18438042322083389</v>
      </c>
      <c r="V133" s="223">
        <v>0.20416011107462625</v>
      </c>
      <c r="W133" s="223">
        <v>0.22525841644357217</v>
      </c>
      <c r="X133" s="223">
        <v>0.24776793730218477</v>
      </c>
      <c r="Y133" s="223">
        <v>0.27178944251556125</v>
      </c>
      <c r="Z133" s="223">
        <v>0.29743284060386915</v>
      </c>
      <c r="AA133" s="223">
        <v>0.3248183006668835</v>
      </c>
      <c r="AB133" s="223">
        <v>0.35407755581594197</v>
      </c>
      <c r="AC133" s="223">
        <v>0.38535542687285379</v>
      </c>
      <c r="AD133" s="223">
        <v>0.41881161366986785</v>
      </c>
      <c r="AE133" s="223">
        <v>0.45462281376240571</v>
      </c>
      <c r="AF133" s="223">
        <v>0.49298524478172268</v>
      </c>
      <c r="AG133" s="223">
        <v>0.53411766847116104</v>
      </c>
      <c r="AH133" s="223">
        <v>0.57826504376286492</v>
      </c>
      <c r="AI133" s="223">
        <v>0.62570297610509529</v>
      </c>
      <c r="AJ133" s="223">
        <v>0.67674318512977139</v>
      </c>
      <c r="AK133" s="223">
        <v>0.73174028937671687</v>
      </c>
      <c r="AL133" s="223">
        <v>0.79110031541403614</v>
      </c>
      <c r="AM133" s="223">
        <v>0.8552914952450148</v>
      </c>
      <c r="AN133" s="223">
        <v>0.92485814566676861</v>
      </c>
      <c r="AO133" s="223">
        <v>1.00043876735514</v>
      </c>
      <c r="AP133" s="223">
        <v>1.0827900284554213</v>
      </c>
      <c r="AQ133" s="223">
        <v>1.1728191250436621</v>
      </c>
      <c r="AR133" s="223">
        <v>1.2716283476334571</v>
      </c>
      <c r="AS133" s="223">
        <v>1.3805779126426412</v>
      </c>
      <c r="AT133" s="223">
        <v>1.5013769761761402</v>
      </c>
      <c r="AU133" s="223">
        <v>1.6362197152637481</v>
      </c>
      <c r="AV133" s="223">
        <v>1.7796195223301099</v>
      </c>
      <c r="AW133" s="223">
        <v>1.9100191524285584</v>
      </c>
      <c r="AX133" s="223">
        <v>2.072665883547137</v>
      </c>
      <c r="AY133" s="223">
        <v>2.2893662991478529</v>
      </c>
      <c r="AZ133" s="223">
        <v>2.5404540230404691</v>
      </c>
      <c r="BA133" s="223">
        <v>2.8618536894196485</v>
      </c>
      <c r="BB133" s="223">
        <v>3.3003570909766946</v>
      </c>
      <c r="BC133" s="223">
        <v>3.9846792260252903</v>
      </c>
      <c r="BD133" s="223">
        <v>5.6735100198433814</v>
      </c>
    </row>
    <row r="134" spans="1:60" outlineLevel="1" x14ac:dyDescent="0.2">
      <c r="B134" s="49" t="str">
        <v>Minor Capital Works</v>
      </c>
      <c r="C134" s="10" t="s">
        <v>217</v>
      </c>
      <c r="G134" s="175">
        <v>0</v>
      </c>
      <c r="H134" s="175">
        <v>2.3669475338270709E-2</v>
      </c>
      <c r="I134" s="175">
        <v>7.9767573715640763E-2</v>
      </c>
      <c r="J134" s="175">
        <v>0.17929057195042589</v>
      </c>
      <c r="K134" s="175">
        <v>0.31804356334758049</v>
      </c>
      <c r="L134" s="175">
        <v>0.45229883377523855</v>
      </c>
      <c r="M134" s="223">
        <v>0.59102120793177682</v>
      </c>
      <c r="N134" s="223">
        <v>0.74036056389611571</v>
      </c>
      <c r="O134" s="223">
        <v>0.89771296114583266</v>
      </c>
      <c r="P134" s="223">
        <v>1.0623730129784488</v>
      </c>
      <c r="Q134" s="223">
        <v>1.2345625551459356</v>
      </c>
      <c r="R134" s="223">
        <v>1.4145516954785888</v>
      </c>
      <c r="S134" s="223">
        <v>1.6026192575138156</v>
      </c>
      <c r="T134" s="223">
        <v>1.7990530454335576</v>
      </c>
      <c r="U134" s="223">
        <v>2.0041501167520441</v>
      </c>
      <c r="V134" s="223">
        <v>2.2182170629746154</v>
      </c>
      <c r="W134" s="223">
        <v>2.4415702984545118</v>
      </c>
      <c r="X134" s="223">
        <v>2.6745363576808727</v>
      </c>
      <c r="Y134" s="223">
        <v>2.917452201237678</v>
      </c>
      <c r="Z134" s="223">
        <v>3.1706655306800688</v>
      </c>
      <c r="AA134" s="223">
        <v>3.4345351125813433</v>
      </c>
      <c r="AB134" s="223">
        <v>3.7094311120109902</v>
      </c>
      <c r="AC134" s="223">
        <v>3.9957354357113619</v>
      </c>
      <c r="AD134" s="223">
        <v>4.2938420852480679</v>
      </c>
      <c r="AE134" s="223">
        <v>4.6041575204167868</v>
      </c>
      <c r="AF134" s="223">
        <v>4.9292453357841444</v>
      </c>
      <c r="AG134" s="223">
        <v>5.2330099977455848</v>
      </c>
      <c r="AH134" s="223">
        <v>5.5033128049857982</v>
      </c>
      <c r="AI134" s="223">
        <v>5.7201745429142532</v>
      </c>
      <c r="AJ134" s="223">
        <v>5.8959947860561721</v>
      </c>
      <c r="AK134" s="223">
        <v>6.0975884911359204</v>
      </c>
      <c r="AL134" s="223">
        <v>6.3255645174491413</v>
      </c>
      <c r="AM134" s="223">
        <v>6.5782694615648296</v>
      </c>
      <c r="AN134" s="223">
        <v>6.8598551918358126</v>
      </c>
      <c r="AO134" s="223">
        <v>7.1752953447698173</v>
      </c>
      <c r="AP134" s="223">
        <v>7.5300461997940138</v>
      </c>
      <c r="AQ134" s="223">
        <v>7.9306384871697846</v>
      </c>
      <c r="AR134" s="223">
        <v>8.3850939896035364</v>
      </c>
      <c r="AS134" s="223">
        <v>8.9034102552186649</v>
      </c>
      <c r="AT134" s="223">
        <v>9.4982629211842191</v>
      </c>
      <c r="AU134" s="223">
        <v>10.186056035070822</v>
      </c>
      <c r="AV134" s="223">
        <v>10.988552920430136</v>
      </c>
      <c r="AW134" s="223">
        <v>11.9355260678141</v>
      </c>
      <c r="AX134" s="223">
        <v>13.06931106796493</v>
      </c>
      <c r="AY134" s="223">
        <v>14.453210268310594</v>
      </c>
      <c r="AZ134" s="223">
        <v>16.188526667768812</v>
      </c>
      <c r="BA134" s="223">
        <v>18.453902062041241</v>
      </c>
      <c r="BB134" s="223">
        <v>21.61592197679304</v>
      </c>
      <c r="BC134" s="223">
        <v>26.66789941418353</v>
      </c>
      <c r="BD134" s="223">
        <v>39.467723122366991</v>
      </c>
    </row>
    <row r="135" spans="1:60" outlineLevel="1" x14ac:dyDescent="0.2">
      <c r="B135" s="49" t="str">
        <v>[spare]</v>
      </c>
      <c r="C135" s="10" t="s">
        <v>217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23">
        <v>0</v>
      </c>
      <c r="S135" s="223">
        <v>0</v>
      </c>
      <c r="T135" s="223">
        <v>0</v>
      </c>
      <c r="U135" s="223">
        <v>0</v>
      </c>
      <c r="V135" s="223">
        <v>0</v>
      </c>
      <c r="W135" s="223">
        <v>0</v>
      </c>
      <c r="X135" s="223">
        <v>0</v>
      </c>
      <c r="Y135" s="223">
        <v>0</v>
      </c>
      <c r="Z135" s="223">
        <v>0</v>
      </c>
      <c r="AA135" s="223">
        <v>0</v>
      </c>
      <c r="AB135" s="223">
        <v>0</v>
      </c>
      <c r="AC135" s="223">
        <v>0</v>
      </c>
      <c r="AD135" s="223">
        <v>0</v>
      </c>
      <c r="AE135" s="223">
        <v>0</v>
      </c>
      <c r="AF135" s="223">
        <v>0</v>
      </c>
      <c r="AG135" s="223">
        <v>0</v>
      </c>
      <c r="AH135" s="223">
        <v>0</v>
      </c>
      <c r="AI135" s="223">
        <v>0</v>
      </c>
      <c r="AJ135" s="223">
        <v>0</v>
      </c>
      <c r="AK135" s="223">
        <v>0</v>
      </c>
      <c r="AL135" s="223">
        <v>0</v>
      </c>
      <c r="AM135" s="223">
        <v>0</v>
      </c>
      <c r="AN135" s="223">
        <v>0</v>
      </c>
      <c r="AO135" s="223">
        <v>0</v>
      </c>
      <c r="AP135" s="223">
        <v>0</v>
      </c>
      <c r="AQ135" s="223">
        <v>0</v>
      </c>
      <c r="AR135" s="223">
        <v>0</v>
      </c>
      <c r="AS135" s="223">
        <v>0</v>
      </c>
      <c r="AT135" s="223">
        <v>0</v>
      </c>
      <c r="AU135" s="223">
        <v>0</v>
      </c>
      <c r="AV135" s="223">
        <v>0</v>
      </c>
      <c r="AW135" s="223">
        <v>0</v>
      </c>
      <c r="AX135" s="223">
        <v>0</v>
      </c>
      <c r="AY135" s="223">
        <v>0</v>
      </c>
      <c r="AZ135" s="223">
        <v>0</v>
      </c>
      <c r="BA135" s="223">
        <v>0</v>
      </c>
      <c r="BB135" s="223">
        <v>0</v>
      </c>
      <c r="BC135" s="223">
        <v>0</v>
      </c>
      <c r="BD135" s="223">
        <v>0</v>
      </c>
    </row>
    <row r="136" spans="1:60" outlineLevel="1" x14ac:dyDescent="0.2">
      <c r="A136" s="27"/>
      <c r="B136" s="49"/>
      <c r="C136" s="29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</row>
    <row r="137" spans="1:60" outlineLevel="1" x14ac:dyDescent="0.2">
      <c r="A137" s="27"/>
      <c r="B137" s="62" t="s">
        <v>236</v>
      </c>
      <c r="C137" s="63" t="s">
        <v>217</v>
      </c>
      <c r="D137" s="64"/>
      <c r="E137" s="65"/>
      <c r="F137" s="65"/>
      <c r="G137" s="65">
        <f t="shared" ref="G137:BD137" si="16">SUM(G116:G135)</f>
        <v>295.73398523072672</v>
      </c>
      <c r="H137" s="65">
        <f t="shared" si="16"/>
        <v>208.79535833971843</v>
      </c>
      <c r="I137" s="65">
        <f t="shared" si="16"/>
        <v>117.09424306543471</v>
      </c>
      <c r="J137" s="65">
        <f t="shared" si="16"/>
        <v>125.90769359607144</v>
      </c>
      <c r="K137" s="65">
        <f t="shared" si="16"/>
        <v>134.6996508647203</v>
      </c>
      <c r="L137" s="65">
        <f t="shared" si="16"/>
        <v>140.96589798622767</v>
      </c>
      <c r="M137" s="65">
        <f t="shared" si="16"/>
        <v>148.18261372074022</v>
      </c>
      <c r="N137" s="65">
        <f t="shared" si="16"/>
        <v>157.60404912887662</v>
      </c>
      <c r="O137" s="65">
        <f t="shared" si="16"/>
        <v>165.57092200027455</v>
      </c>
      <c r="P137" s="65">
        <f t="shared" si="16"/>
        <v>177.67673526585315</v>
      </c>
      <c r="Q137" s="65">
        <f t="shared" si="16"/>
        <v>190.20944483208638</v>
      </c>
      <c r="R137" s="65">
        <f t="shared" si="16"/>
        <v>203.1987137707238</v>
      </c>
      <c r="S137" s="65">
        <f t="shared" si="16"/>
        <v>216.68914130806647</v>
      </c>
      <c r="T137" s="65">
        <f t="shared" si="16"/>
        <v>230.70525119120745</v>
      </c>
      <c r="U137" s="65">
        <f t="shared" si="16"/>
        <v>244.46817572281418</v>
      </c>
      <c r="V137" s="65">
        <f t="shared" si="16"/>
        <v>259.44317363605177</v>
      </c>
      <c r="W137" s="65">
        <f t="shared" si="16"/>
        <v>275.13173469438601</v>
      </c>
      <c r="X137" s="65">
        <f t="shared" si="16"/>
        <v>291.43719578970257</v>
      </c>
      <c r="Y137" s="65">
        <f t="shared" si="16"/>
        <v>302.46494493156399</v>
      </c>
      <c r="Z137" s="65">
        <f t="shared" si="16"/>
        <v>319.92475973160407</v>
      </c>
      <c r="AA137" s="65">
        <f t="shared" si="16"/>
        <v>338.10196084018838</v>
      </c>
      <c r="AB137" s="65">
        <f t="shared" si="16"/>
        <v>357.06311013525277</v>
      </c>
      <c r="AC137" s="65">
        <f t="shared" si="16"/>
        <v>376.93682948916484</v>
      </c>
      <c r="AD137" s="65">
        <f t="shared" si="16"/>
        <v>346.79996138665587</v>
      </c>
      <c r="AE137" s="65">
        <f t="shared" si="16"/>
        <v>367.10485829333942</v>
      </c>
      <c r="AF137" s="65">
        <f t="shared" si="16"/>
        <v>387.75756831532459</v>
      </c>
      <c r="AG137" s="65">
        <f t="shared" si="16"/>
        <v>408.38115579531086</v>
      </c>
      <c r="AH137" s="65">
        <f t="shared" si="16"/>
        <v>429.67285053258149</v>
      </c>
      <c r="AI137" s="65">
        <f t="shared" si="16"/>
        <v>452.32065039225103</v>
      </c>
      <c r="AJ137" s="65">
        <f t="shared" si="16"/>
        <v>477.01732967700019</v>
      </c>
      <c r="AK137" s="65">
        <f t="shared" si="16"/>
        <v>501.23351387882161</v>
      </c>
      <c r="AL137" s="65">
        <f t="shared" si="16"/>
        <v>525.24184476468736</v>
      </c>
      <c r="AM137" s="65">
        <f t="shared" si="16"/>
        <v>551.69685201413449</v>
      </c>
      <c r="AN137" s="65">
        <f t="shared" si="16"/>
        <v>579.29758647935262</v>
      </c>
      <c r="AO137" s="65">
        <f t="shared" si="16"/>
        <v>608.43283728914969</v>
      </c>
      <c r="AP137" s="65">
        <f t="shared" si="16"/>
        <v>638.15592954763326</v>
      </c>
      <c r="AQ137" s="65">
        <f t="shared" si="16"/>
        <v>668.57157625823561</v>
      </c>
      <c r="AR137" s="65">
        <f t="shared" si="16"/>
        <v>702.40679928122051</v>
      </c>
      <c r="AS137" s="65">
        <f t="shared" si="16"/>
        <v>740.28237613010469</v>
      </c>
      <c r="AT137" s="65">
        <f t="shared" si="16"/>
        <v>782.98420949681872</v>
      </c>
      <c r="AU137" s="65">
        <f t="shared" si="16"/>
        <v>831.52071527333067</v>
      </c>
      <c r="AV137" s="65">
        <f t="shared" si="16"/>
        <v>887.22726810587812</v>
      </c>
      <c r="AW137" s="65">
        <f t="shared" si="16"/>
        <v>951.90340076945063</v>
      </c>
      <c r="AX137" s="65">
        <f t="shared" si="16"/>
        <v>1028.1353006293855</v>
      </c>
      <c r="AY137" s="65">
        <f t="shared" si="16"/>
        <v>1119.7980511885653</v>
      </c>
      <c r="AZ137" s="65">
        <f t="shared" si="16"/>
        <v>1232.9915001955021</v>
      </c>
      <c r="BA137" s="65">
        <f t="shared" si="16"/>
        <v>1378.6018991658639</v>
      </c>
      <c r="BB137" s="65">
        <f t="shared" si="16"/>
        <v>1580.1278595302163</v>
      </c>
      <c r="BC137" s="65">
        <f t="shared" si="16"/>
        <v>1902.6392941934514</v>
      </c>
      <c r="BD137" s="65">
        <f t="shared" si="16"/>
        <v>2725.1314884792837</v>
      </c>
    </row>
    <row r="138" spans="1:60" outlineLevel="1" x14ac:dyDescent="0.2">
      <c r="A138" s="94">
        <f>SUM(E138:AZ138)</f>
        <v>0</v>
      </c>
      <c r="C138" s="1"/>
      <c r="D138" s="73" t="s">
        <v>219</v>
      </c>
      <c r="E138" s="112"/>
      <c r="F138" s="112"/>
      <c r="G138" s="112">
        <f t="shared" ref="G138:AL138" si="17">IF(ISERROR(G137),1,0)</f>
        <v>0</v>
      </c>
      <c r="H138" s="112">
        <f t="shared" si="17"/>
        <v>0</v>
      </c>
      <c r="I138" s="112">
        <f t="shared" si="17"/>
        <v>0</v>
      </c>
      <c r="J138" s="112">
        <f t="shared" si="17"/>
        <v>0</v>
      </c>
      <c r="K138" s="112">
        <f t="shared" si="17"/>
        <v>0</v>
      </c>
      <c r="L138" s="112">
        <f t="shared" si="17"/>
        <v>0</v>
      </c>
      <c r="M138" s="112">
        <f t="shared" si="17"/>
        <v>0</v>
      </c>
      <c r="N138" s="112">
        <f t="shared" si="17"/>
        <v>0</v>
      </c>
      <c r="O138" s="112">
        <f t="shared" si="17"/>
        <v>0</v>
      </c>
      <c r="P138" s="112">
        <f t="shared" si="17"/>
        <v>0</v>
      </c>
      <c r="Q138" s="112">
        <f t="shared" si="17"/>
        <v>0</v>
      </c>
      <c r="R138" s="112">
        <f t="shared" si="17"/>
        <v>0</v>
      </c>
      <c r="S138" s="112">
        <f t="shared" si="17"/>
        <v>0</v>
      </c>
      <c r="T138" s="112">
        <f t="shared" si="17"/>
        <v>0</v>
      </c>
      <c r="U138" s="112">
        <f t="shared" si="17"/>
        <v>0</v>
      </c>
      <c r="V138" s="112">
        <f t="shared" si="17"/>
        <v>0</v>
      </c>
      <c r="W138" s="112">
        <f t="shared" si="17"/>
        <v>0</v>
      </c>
      <c r="X138" s="112">
        <f t="shared" si="17"/>
        <v>0</v>
      </c>
      <c r="Y138" s="112">
        <f t="shared" si="17"/>
        <v>0</v>
      </c>
      <c r="Z138" s="112">
        <f t="shared" si="17"/>
        <v>0</v>
      </c>
      <c r="AA138" s="112">
        <f t="shared" si="17"/>
        <v>0</v>
      </c>
      <c r="AB138" s="112">
        <f t="shared" si="17"/>
        <v>0</v>
      </c>
      <c r="AC138" s="112">
        <f t="shared" si="17"/>
        <v>0</v>
      </c>
      <c r="AD138" s="112">
        <f t="shared" si="17"/>
        <v>0</v>
      </c>
      <c r="AE138" s="112">
        <f t="shared" si="17"/>
        <v>0</v>
      </c>
      <c r="AF138" s="112">
        <f t="shared" si="17"/>
        <v>0</v>
      </c>
      <c r="AG138" s="112">
        <f t="shared" si="17"/>
        <v>0</v>
      </c>
      <c r="AH138" s="112">
        <f t="shared" si="17"/>
        <v>0</v>
      </c>
      <c r="AI138" s="112">
        <f t="shared" si="17"/>
        <v>0</v>
      </c>
      <c r="AJ138" s="112">
        <f t="shared" si="17"/>
        <v>0</v>
      </c>
      <c r="AK138" s="112">
        <f t="shared" si="17"/>
        <v>0</v>
      </c>
      <c r="AL138" s="112">
        <f t="shared" si="17"/>
        <v>0</v>
      </c>
      <c r="AM138" s="112">
        <f t="shared" ref="AM138:BD138" si="18">IF(ISERROR(AM137),1,0)</f>
        <v>0</v>
      </c>
      <c r="AN138" s="112">
        <f t="shared" si="18"/>
        <v>0</v>
      </c>
      <c r="AO138" s="112">
        <f t="shared" si="18"/>
        <v>0</v>
      </c>
      <c r="AP138" s="112">
        <f t="shared" si="18"/>
        <v>0</v>
      </c>
      <c r="AQ138" s="112">
        <f t="shared" si="18"/>
        <v>0</v>
      </c>
      <c r="AR138" s="112">
        <f t="shared" si="18"/>
        <v>0</v>
      </c>
      <c r="AS138" s="112">
        <f t="shared" si="18"/>
        <v>0</v>
      </c>
      <c r="AT138" s="112">
        <f t="shared" si="18"/>
        <v>0</v>
      </c>
      <c r="AU138" s="112">
        <f t="shared" si="18"/>
        <v>0</v>
      </c>
      <c r="AV138" s="112">
        <f t="shared" si="18"/>
        <v>0</v>
      </c>
      <c r="AW138" s="112">
        <f t="shared" si="18"/>
        <v>0</v>
      </c>
      <c r="AX138" s="112">
        <f t="shared" si="18"/>
        <v>0</v>
      </c>
      <c r="AY138" s="112">
        <f t="shared" si="18"/>
        <v>0</v>
      </c>
      <c r="AZ138" s="112">
        <f t="shared" si="18"/>
        <v>0</v>
      </c>
      <c r="BA138" s="112">
        <f t="shared" si="18"/>
        <v>0</v>
      </c>
      <c r="BB138" s="112">
        <f t="shared" si="18"/>
        <v>0</v>
      </c>
      <c r="BC138" s="112">
        <f t="shared" si="18"/>
        <v>0</v>
      </c>
      <c r="BD138" s="112">
        <f t="shared" si="18"/>
        <v>0</v>
      </c>
      <c r="BE138" s="94"/>
      <c r="BF138" s="94"/>
      <c r="BG138" s="94"/>
      <c r="BH138" s="94"/>
    </row>
    <row r="139" spans="1:60" outlineLevel="1" x14ac:dyDescent="0.2">
      <c r="C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</row>
    <row r="140" spans="1:60" x14ac:dyDescent="0.2">
      <c r="A140" s="6">
        <f ca="1">MAX($A$1:A139)+subsection</f>
        <v>6.0699999999999985</v>
      </c>
      <c r="B140" s="6" t="s">
        <v>240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60" x14ac:dyDescent="0.2">
      <c r="C141" s="24"/>
      <c r="E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</row>
    <row r="142" spans="1:60" outlineLevel="1" x14ac:dyDescent="0.2">
      <c r="B142" s="50" t="s">
        <v>229</v>
      </c>
      <c r="C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</row>
    <row r="143" spans="1:60" outlineLevel="1" x14ac:dyDescent="0.2">
      <c r="C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</row>
    <row r="144" spans="1:60" outlineLevel="1" x14ac:dyDescent="0.2">
      <c r="B144" t="s">
        <v>241</v>
      </c>
      <c r="C144" s="10" t="s">
        <v>217</v>
      </c>
      <c r="G144" s="175">
        <v>133.99281209888562</v>
      </c>
      <c r="H144" s="175">
        <v>126.39528119915924</v>
      </c>
      <c r="I144" s="175">
        <v>124.45718554314757</v>
      </c>
      <c r="J144" s="175">
        <v>142.0315717456013</v>
      </c>
      <c r="K144" s="175">
        <v>134.09003278816903</v>
      </c>
      <c r="L144" s="175">
        <v>134.2620004690946</v>
      </c>
      <c r="M144" s="223">
        <v>136.27593047613101</v>
      </c>
      <c r="N144" s="223">
        <v>139.45115965622486</v>
      </c>
      <c r="O144" s="223">
        <v>142.86771306780236</v>
      </c>
      <c r="P144" s="223">
        <v>146.36797203796354</v>
      </c>
      <c r="Q144" s="223">
        <v>149.95398735289365</v>
      </c>
      <c r="R144" s="223">
        <v>153.62786004303953</v>
      </c>
      <c r="S144" s="223">
        <v>157.39174261409397</v>
      </c>
      <c r="T144" s="223">
        <v>161.2478403081393</v>
      </c>
      <c r="U144" s="223">
        <v>165.19841239568865</v>
      </c>
      <c r="V144" s="223">
        <v>169.24577349938312</v>
      </c>
      <c r="W144" s="223">
        <v>173.39229495011793</v>
      </c>
      <c r="X144" s="223">
        <v>177.64040617639583</v>
      </c>
      <c r="Y144" s="223">
        <v>181.99259612771755</v>
      </c>
      <c r="Z144" s="223">
        <v>186.45141473284659</v>
      </c>
      <c r="AA144" s="223">
        <v>191.01947439380135</v>
      </c>
      <c r="AB144" s="223">
        <v>195.69945151644947</v>
      </c>
      <c r="AC144" s="223">
        <v>200.49408807860246</v>
      </c>
      <c r="AD144" s="223">
        <v>205.40619323652825</v>
      </c>
      <c r="AE144" s="223">
        <v>210.43864497082313</v>
      </c>
      <c r="AF144" s="223">
        <v>215.59439177260836</v>
      </c>
      <c r="AG144" s="223">
        <v>220.87645437103725</v>
      </c>
      <c r="AH144" s="223">
        <v>226.28792750312763</v>
      </c>
      <c r="AI144" s="223">
        <v>231.83198172695427</v>
      </c>
      <c r="AJ144" s="223">
        <v>237.51186527926464</v>
      </c>
      <c r="AK144" s="223">
        <v>243.33090597860661</v>
      </c>
      <c r="AL144" s="223">
        <v>249.29251317508243</v>
      </c>
      <c r="AM144" s="223">
        <v>255.40017974787196</v>
      </c>
      <c r="AN144" s="223">
        <v>261.6574841516948</v>
      </c>
      <c r="AO144" s="223">
        <v>268.06809251341133</v>
      </c>
      <c r="AP144" s="223">
        <v>274.63576077998994</v>
      </c>
      <c r="AQ144" s="223">
        <v>281.36433691909963</v>
      </c>
      <c r="AR144" s="223">
        <v>288.25776317361755</v>
      </c>
      <c r="AS144" s="223">
        <v>295.32007837137115</v>
      </c>
      <c r="AT144" s="223">
        <v>302.55542029146977</v>
      </c>
      <c r="AU144" s="223">
        <v>309.96802808861082</v>
      </c>
      <c r="AV144" s="223">
        <v>317.56224477678177</v>
      </c>
      <c r="AW144" s="223">
        <v>325.34251977381285</v>
      </c>
      <c r="AX144" s="223">
        <v>333.31341150827137</v>
      </c>
      <c r="AY144" s="223">
        <v>341.47959009022384</v>
      </c>
      <c r="AZ144" s="223">
        <v>349.84584004743436</v>
      </c>
      <c r="BA144" s="223">
        <v>358.41706312859657</v>
      </c>
      <c r="BB144" s="223">
        <v>367.19828117524708</v>
      </c>
      <c r="BC144" s="223">
        <v>376.1946390640407</v>
      </c>
      <c r="BD144" s="223">
        <v>385.4114077211097</v>
      </c>
    </row>
    <row r="145" spans="1:60" outlineLevel="1" x14ac:dyDescent="0.2">
      <c r="A145" s="94">
        <f>SUM(E145:AZ145)</f>
        <v>0</v>
      </c>
      <c r="C145" s="1"/>
      <c r="D145" s="73" t="s">
        <v>219</v>
      </c>
      <c r="E145" s="112"/>
      <c r="F145" s="112"/>
      <c r="G145" s="112">
        <f t="shared" ref="G145:AL145" si="19">IF(ISERROR(G144),1,0)</f>
        <v>0</v>
      </c>
      <c r="H145" s="112">
        <f t="shared" si="19"/>
        <v>0</v>
      </c>
      <c r="I145" s="112">
        <f t="shared" si="19"/>
        <v>0</v>
      </c>
      <c r="J145" s="112">
        <f t="shared" si="19"/>
        <v>0</v>
      </c>
      <c r="K145" s="112">
        <f t="shared" si="19"/>
        <v>0</v>
      </c>
      <c r="L145" s="112">
        <f t="shared" si="19"/>
        <v>0</v>
      </c>
      <c r="M145" s="112">
        <f t="shared" si="19"/>
        <v>0</v>
      </c>
      <c r="N145" s="112">
        <f t="shared" si="19"/>
        <v>0</v>
      </c>
      <c r="O145" s="112">
        <f t="shared" si="19"/>
        <v>0</v>
      </c>
      <c r="P145" s="112">
        <f t="shared" si="19"/>
        <v>0</v>
      </c>
      <c r="Q145" s="112">
        <f t="shared" si="19"/>
        <v>0</v>
      </c>
      <c r="R145" s="112">
        <f t="shared" si="19"/>
        <v>0</v>
      </c>
      <c r="S145" s="112">
        <f t="shared" si="19"/>
        <v>0</v>
      </c>
      <c r="T145" s="112">
        <f t="shared" si="19"/>
        <v>0</v>
      </c>
      <c r="U145" s="112">
        <f t="shared" si="19"/>
        <v>0</v>
      </c>
      <c r="V145" s="112">
        <f t="shared" si="19"/>
        <v>0</v>
      </c>
      <c r="W145" s="112">
        <f t="shared" si="19"/>
        <v>0</v>
      </c>
      <c r="X145" s="112">
        <f t="shared" si="19"/>
        <v>0</v>
      </c>
      <c r="Y145" s="112">
        <f t="shared" si="19"/>
        <v>0</v>
      </c>
      <c r="Z145" s="112">
        <f t="shared" si="19"/>
        <v>0</v>
      </c>
      <c r="AA145" s="112">
        <f t="shared" si="19"/>
        <v>0</v>
      </c>
      <c r="AB145" s="112">
        <f t="shared" si="19"/>
        <v>0</v>
      </c>
      <c r="AC145" s="112">
        <f t="shared" si="19"/>
        <v>0</v>
      </c>
      <c r="AD145" s="112">
        <f t="shared" si="19"/>
        <v>0</v>
      </c>
      <c r="AE145" s="112">
        <f t="shared" si="19"/>
        <v>0</v>
      </c>
      <c r="AF145" s="112">
        <f t="shared" si="19"/>
        <v>0</v>
      </c>
      <c r="AG145" s="112">
        <f t="shared" si="19"/>
        <v>0</v>
      </c>
      <c r="AH145" s="112">
        <f t="shared" si="19"/>
        <v>0</v>
      </c>
      <c r="AI145" s="112">
        <f t="shared" si="19"/>
        <v>0</v>
      </c>
      <c r="AJ145" s="112">
        <f t="shared" si="19"/>
        <v>0</v>
      </c>
      <c r="AK145" s="112">
        <f t="shared" si="19"/>
        <v>0</v>
      </c>
      <c r="AL145" s="112">
        <f t="shared" si="19"/>
        <v>0</v>
      </c>
      <c r="AM145" s="112">
        <f t="shared" ref="AM145:BD145" si="20">IF(ISERROR(AM144),1,0)</f>
        <v>0</v>
      </c>
      <c r="AN145" s="112">
        <f t="shared" si="20"/>
        <v>0</v>
      </c>
      <c r="AO145" s="112">
        <f t="shared" si="20"/>
        <v>0</v>
      </c>
      <c r="AP145" s="112">
        <f t="shared" si="20"/>
        <v>0</v>
      </c>
      <c r="AQ145" s="112">
        <f t="shared" si="20"/>
        <v>0</v>
      </c>
      <c r="AR145" s="112">
        <f t="shared" si="20"/>
        <v>0</v>
      </c>
      <c r="AS145" s="112">
        <f t="shared" si="20"/>
        <v>0</v>
      </c>
      <c r="AT145" s="112">
        <f t="shared" si="20"/>
        <v>0</v>
      </c>
      <c r="AU145" s="112">
        <f t="shared" si="20"/>
        <v>0</v>
      </c>
      <c r="AV145" s="112">
        <f t="shared" si="20"/>
        <v>0</v>
      </c>
      <c r="AW145" s="112">
        <f t="shared" si="20"/>
        <v>0</v>
      </c>
      <c r="AX145" s="112">
        <f t="shared" si="20"/>
        <v>0</v>
      </c>
      <c r="AY145" s="112">
        <f t="shared" si="20"/>
        <v>0</v>
      </c>
      <c r="AZ145" s="112">
        <f t="shared" si="20"/>
        <v>0</v>
      </c>
      <c r="BA145" s="112">
        <f t="shared" si="20"/>
        <v>0</v>
      </c>
      <c r="BB145" s="112">
        <f t="shared" si="20"/>
        <v>0</v>
      </c>
      <c r="BC145" s="112">
        <f t="shared" si="20"/>
        <v>0</v>
      </c>
      <c r="BD145" s="112">
        <f t="shared" si="20"/>
        <v>0</v>
      </c>
      <c r="BE145" s="94"/>
      <c r="BF145" s="94"/>
      <c r="BG145" s="94"/>
      <c r="BH145" s="94"/>
    </row>
    <row r="147" spans="1:60" x14ac:dyDescent="0.2">
      <c r="A147" s="6">
        <f ca="1">MAX($A$1:A146)+subsection</f>
        <v>6.0799999999999983</v>
      </c>
      <c r="B147" s="6" t="s">
        <v>242</v>
      </c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</row>
    <row r="148" spans="1:60" x14ac:dyDescent="0.2">
      <c r="C148" s="24"/>
      <c r="E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</row>
    <row r="149" spans="1:60" outlineLevel="1" x14ac:dyDescent="0.2">
      <c r="B149" s="50" t="s">
        <v>243</v>
      </c>
    </row>
    <row r="150" spans="1:60" outlineLevel="1" x14ac:dyDescent="0.2">
      <c r="B150" s="50"/>
    </row>
    <row r="151" spans="1:60" outlineLevel="1" x14ac:dyDescent="0.2">
      <c r="B151" s="48" t="s">
        <v>244</v>
      </c>
      <c r="C151" s="24"/>
      <c r="D151" s="54" t="s">
        <v>146</v>
      </c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</row>
    <row r="152" spans="1:60" outlineLevel="1" x14ac:dyDescent="0.2">
      <c r="B152" s="66" t="s">
        <v>245</v>
      </c>
    </row>
    <row r="153" spans="1:60" outlineLevel="1" x14ac:dyDescent="0.2">
      <c r="B153" s="53" t="s">
        <v>87</v>
      </c>
    </row>
    <row r="154" spans="1:60" outlineLevel="1" x14ac:dyDescent="0.2">
      <c r="B154" s="67" t="s">
        <v>105</v>
      </c>
      <c r="C154" s="10" t="s">
        <v>217</v>
      </c>
      <c r="D154" s="24">
        <v>1</v>
      </c>
      <c r="E154" s="74"/>
      <c r="G154" s="175">
        <v>71.406459639999994</v>
      </c>
      <c r="H154" s="175">
        <v>74.601841540000009</v>
      </c>
      <c r="I154" s="175">
        <v>67.047929199999999</v>
      </c>
      <c r="J154" s="175">
        <v>63.928402849999991</v>
      </c>
      <c r="K154" s="175">
        <v>67.396643608176774</v>
      </c>
      <c r="L154" s="175">
        <v>67.390789745641442</v>
      </c>
      <c r="M154" s="223">
        <v>67.841194065442608</v>
      </c>
      <c r="N154" s="223">
        <v>69.931430747801798</v>
      </c>
      <c r="O154" s="223">
        <v>72.178220580778145</v>
      </c>
      <c r="P154" s="223">
        <v>74.487615496494115</v>
      </c>
      <c r="Q154" s="223">
        <v>76.867933779812219</v>
      </c>
      <c r="R154" s="223">
        <v>79.320150291174855</v>
      </c>
      <c r="S154" s="223">
        <v>81.845239891024619</v>
      </c>
      <c r="T154" s="223">
        <v>84.44417743980388</v>
      </c>
      <c r="U154" s="223">
        <v>87.125660334769535</v>
      </c>
      <c r="V154" s="223">
        <v>89.883049217377007</v>
      </c>
      <c r="W154" s="223">
        <v>92.725149802709737</v>
      </c>
      <c r="X154" s="223">
        <v>95.653099427950551</v>
      </c>
      <c r="Y154" s="223">
        <v>98.675974602750685</v>
      </c>
      <c r="Z154" s="223">
        <v>101.77908847827075</v>
      </c>
      <c r="AA154" s="223">
        <v>104.97951089554292</v>
      </c>
      <c r="AB154" s="223">
        <v>108.27854166849039</v>
      </c>
      <c r="AC154" s="223">
        <v>111.6693248029153</v>
      </c>
      <c r="AD154" s="223">
        <v>115.16941757007092</v>
      </c>
      <c r="AE154" s="223">
        <v>118.76375400872369</v>
      </c>
      <c r="AF154" s="223">
        <v>122.47010802578068</v>
      </c>
      <c r="AG154" s="223">
        <v>126.28994191190631</v>
      </c>
      <c r="AH154" s="223">
        <v>130.2247179577642</v>
      </c>
      <c r="AI154" s="223">
        <v>134.26741769241556</v>
      </c>
      <c r="AJ154" s="223">
        <v>138.43641077081577</v>
      </c>
      <c r="AK154" s="223">
        <v>142.73332196036966</v>
      </c>
      <c r="AL154" s="223">
        <v>147.15113279013823</v>
      </c>
      <c r="AM154" s="223">
        <v>151.70000294804183</v>
      </c>
      <c r="AN154" s="223">
        <v>156.38155720148481</v>
      </c>
      <c r="AO154" s="223">
        <v>161.2062260329545</v>
      </c>
      <c r="AP154" s="223">
        <v>166.16693681259949</v>
      </c>
      <c r="AQ154" s="223">
        <v>171.28314237364444</v>
      </c>
      <c r="AR154" s="223">
        <v>176.54782424515071</v>
      </c>
      <c r="AS154" s="223">
        <v>181.96276967126261</v>
      </c>
      <c r="AT154" s="223">
        <v>187.53884240577645</v>
      </c>
      <c r="AU154" s="223">
        <v>193.27799216957706</v>
      </c>
      <c r="AV154" s="223">
        <v>199.19135351102736</v>
      </c>
      <c r="AW154" s="223">
        <v>205.27179964136127</v>
      </c>
      <c r="AX154" s="223">
        <v>211.53986657207426</v>
      </c>
      <c r="AY154" s="223">
        <v>217.97913436909548</v>
      </c>
      <c r="AZ154" s="223">
        <v>224.61975714270523</v>
      </c>
      <c r="BA154" s="223">
        <v>231.44526079991914</v>
      </c>
      <c r="BB154" s="223">
        <v>238.47677710028094</v>
      </c>
      <c r="BC154" s="223">
        <v>245.70717925502458</v>
      </c>
      <c r="BD154" s="223">
        <v>253.14836003730159</v>
      </c>
    </row>
    <row r="155" spans="1:60" outlineLevel="1" x14ac:dyDescent="0.2">
      <c r="B155" s="67" t="s">
        <v>326</v>
      </c>
      <c r="C155" s="10" t="s">
        <v>217</v>
      </c>
      <c r="D155" s="204">
        <f>MAX($D$153:D154)+1</f>
        <v>2</v>
      </c>
      <c r="E155" s="74"/>
      <c r="G155" s="175">
        <v>0</v>
      </c>
      <c r="H155" s="175">
        <v>0</v>
      </c>
      <c r="I155" s="175">
        <v>0</v>
      </c>
      <c r="J155" s="175">
        <v>40.288734674795151</v>
      </c>
      <c r="K155" s="175">
        <v>44.321978790957623</v>
      </c>
      <c r="L155" s="175">
        <v>47.638536020627136</v>
      </c>
      <c r="M155" s="223">
        <v>48.181408514141523</v>
      </c>
      <c r="N155" s="223">
        <v>49.098544309342373</v>
      </c>
      <c r="O155" s="223">
        <v>50.091147818619575</v>
      </c>
      <c r="P155" s="223">
        <v>51.101825696742829</v>
      </c>
      <c r="Q155" s="223">
        <v>52.130220891484612</v>
      </c>
      <c r="R155" s="223">
        <v>53.182957115481258</v>
      </c>
      <c r="S155" s="223">
        <v>54.252637042936762</v>
      </c>
      <c r="T155" s="223">
        <v>55.342364249703316</v>
      </c>
      <c r="U155" s="223">
        <v>56.455182802928313</v>
      </c>
      <c r="V155" s="223">
        <v>57.590646387327389</v>
      </c>
      <c r="W155" s="223">
        <v>58.744892691064919</v>
      </c>
      <c r="X155" s="223">
        <v>59.920921149759998</v>
      </c>
      <c r="Y155" s="223">
        <v>61.121671690327197</v>
      </c>
      <c r="Z155" s="223">
        <v>62.343282000930721</v>
      </c>
      <c r="AA155" s="223">
        <v>63.588662254132863</v>
      </c>
      <c r="AB155" s="223">
        <v>64.857321503120758</v>
      </c>
      <c r="AC155" s="223">
        <v>66.152095534575878</v>
      </c>
      <c r="AD155" s="223">
        <v>67.469136913838838</v>
      </c>
      <c r="AE155" s="223">
        <v>68.811251673238601</v>
      </c>
      <c r="AF155" s="223">
        <v>70.177904234433981</v>
      </c>
      <c r="AG155" s="223">
        <v>71.571826243873389</v>
      </c>
      <c r="AH155" s="223">
        <v>72.992437491687099</v>
      </c>
      <c r="AI155" s="223">
        <v>74.439157768005387</v>
      </c>
      <c r="AJ155" s="223">
        <v>75.911406862958586</v>
      </c>
      <c r="AK155" s="223">
        <v>77.411812282761886</v>
      </c>
      <c r="AL155" s="223">
        <v>78.942942024926211</v>
      </c>
      <c r="AM155" s="223">
        <v>80.497770693059252</v>
      </c>
      <c r="AN155" s="223">
        <v>82.085207330961353</v>
      </c>
      <c r="AO155" s="223">
        <v>83.701389626797024</v>
      </c>
      <c r="AP155" s="223">
        <v>85.345648107639391</v>
      </c>
      <c r="AQ155" s="223">
        <v>87.020431753590216</v>
      </c>
      <c r="AR155" s="223">
        <v>88.728130036046522</v>
      </c>
      <c r="AS155" s="223">
        <v>90.467984219024828</v>
      </c>
      <c r="AT155" s="223">
        <v>92.236161745041798</v>
      </c>
      <c r="AU155" s="223">
        <v>94.038066398289857</v>
      </c>
      <c r="AV155" s="223">
        <v>95.875938878404256</v>
      </c>
      <c r="AW155" s="223">
        <v>97.742872806402048</v>
      </c>
      <c r="AX155" s="223">
        <v>99.647152384685356</v>
      </c>
      <c r="AY155" s="223">
        <v>101.58488554706632</v>
      </c>
      <c r="AZ155" s="223">
        <v>103.55522429450465</v>
      </c>
      <c r="BA155" s="223">
        <v>105.56622967176004</v>
      </c>
      <c r="BB155" s="223">
        <v>107.60805537293498</v>
      </c>
      <c r="BC155" s="223">
        <v>109.69161310664707</v>
      </c>
      <c r="BD155" s="223">
        <v>111.81002624826546</v>
      </c>
    </row>
    <row r="156" spans="1:60" outlineLevel="1" x14ac:dyDescent="0.2">
      <c r="B156" s="67" t="s">
        <v>325</v>
      </c>
      <c r="C156" s="10" t="s">
        <v>217</v>
      </c>
      <c r="D156" s="24">
        <f>MAX($D$153:D155)+1</f>
        <v>3</v>
      </c>
      <c r="E156" s="74"/>
      <c r="G156" s="175">
        <v>116.15795880000002</v>
      </c>
      <c r="H156" s="175">
        <v>128.68581187999999</v>
      </c>
      <c r="I156" s="175">
        <v>133.68481828</v>
      </c>
      <c r="J156" s="175">
        <v>91.850063955204845</v>
      </c>
      <c r="K156" s="175">
        <v>101.0450345346168</v>
      </c>
      <c r="L156" s="175">
        <v>101.11068590236005</v>
      </c>
      <c r="M156" s="223">
        <v>126.90015999348724</v>
      </c>
      <c r="N156" s="223">
        <v>129.86516412907378</v>
      </c>
      <c r="O156" s="223">
        <v>133.04195427434504</v>
      </c>
      <c r="P156" s="223">
        <v>136.29942480425817</v>
      </c>
      <c r="Q156" s="223">
        <v>139.63757571881303</v>
      </c>
      <c r="R156" s="223">
        <v>143.06649206608998</v>
      </c>
      <c r="S156" s="223">
        <v>146.56600374992851</v>
      </c>
      <c r="T156" s="223">
        <v>150.15628086648903</v>
      </c>
      <c r="U156" s="223">
        <v>153.83732341577164</v>
      </c>
      <c r="V156" s="223">
        <v>157.60913139777628</v>
      </c>
      <c r="W156" s="223">
        <v>161.47170481250296</v>
      </c>
      <c r="X156" s="223">
        <v>165.42504365995165</v>
      </c>
      <c r="Y156" s="223">
        <v>169.47923298820263</v>
      </c>
      <c r="Z156" s="223">
        <v>173.62418774917563</v>
      </c>
      <c r="AA156" s="223">
        <v>177.88007803903116</v>
      </c>
      <c r="AB156" s="223">
        <v>182.23681880968888</v>
      </c>
      <c r="AC156" s="223">
        <v>186.70449510922916</v>
      </c>
      <c r="AD156" s="223">
        <v>191.28310693765187</v>
      </c>
      <c r="AE156" s="223">
        <v>195.96256924687688</v>
      </c>
      <c r="AF156" s="223">
        <v>200.7630521330646</v>
      </c>
      <c r="AG156" s="223">
        <v>205.68455559621506</v>
      </c>
      <c r="AH156" s="223">
        <v>210.7270796363282</v>
      </c>
      <c r="AI156" s="223">
        <v>215.89062425340404</v>
      </c>
      <c r="AJ156" s="223">
        <v>221.17518944744265</v>
      </c>
      <c r="AK156" s="223">
        <v>226.5908602665242</v>
      </c>
      <c r="AL156" s="223">
        <v>232.14772175872886</v>
      </c>
      <c r="AM156" s="223">
        <v>237.8356888759765</v>
      </c>
      <c r="AN156" s="223">
        <v>243.6648466663473</v>
      </c>
      <c r="AO156" s="223">
        <v>249.63519512984124</v>
      </c>
      <c r="AP156" s="223">
        <v>255.74673426645833</v>
      </c>
      <c r="AQ156" s="223">
        <v>262.00954912427886</v>
      </c>
      <c r="AR156" s="223">
        <v>268.43372475138301</v>
      </c>
      <c r="AS156" s="223">
        <v>275.00917609969048</v>
      </c>
      <c r="AT156" s="223">
        <v>281.74598821728165</v>
      </c>
      <c r="AU156" s="223">
        <v>288.65424615223662</v>
      </c>
      <c r="AV156" s="223">
        <v>295.72386485647525</v>
      </c>
      <c r="AW156" s="223">
        <v>302.96492937807767</v>
      </c>
      <c r="AX156" s="223">
        <v>310.38752476512423</v>
      </c>
      <c r="AY156" s="223">
        <v>317.9916510176148</v>
      </c>
      <c r="AZ156" s="223">
        <v>325.78739318362972</v>
      </c>
      <c r="BA156" s="223">
        <v>333.76466621508865</v>
      </c>
      <c r="BB156" s="223">
        <v>341.9436402081522</v>
      </c>
      <c r="BC156" s="223">
        <v>350.3243151628202</v>
      </c>
      <c r="BD156" s="223">
        <v>358.90669107909275</v>
      </c>
    </row>
    <row r="157" spans="1:60" outlineLevel="1" x14ac:dyDescent="0.2">
      <c r="B157" s="67" t="s">
        <v>107</v>
      </c>
      <c r="C157" s="10" t="s">
        <v>217</v>
      </c>
      <c r="D157" s="24">
        <f>MAX($D$153:D156)+1</f>
        <v>4</v>
      </c>
      <c r="E157" s="74"/>
      <c r="G157" s="175">
        <v>13.345397519999999</v>
      </c>
      <c r="H157" s="175">
        <v>14.24226453</v>
      </c>
      <c r="I157" s="175">
        <v>14.76025677</v>
      </c>
      <c r="J157" s="175">
        <v>14.387438799999998</v>
      </c>
      <c r="K157" s="175">
        <v>15.447889431122801</v>
      </c>
      <c r="L157" s="175">
        <v>15.844020598615336</v>
      </c>
      <c r="M157" s="223">
        <v>16.150961410785484</v>
      </c>
      <c r="N157" s="223">
        <v>16.733604747528872</v>
      </c>
      <c r="O157" s="223">
        <v>17.357845337175256</v>
      </c>
      <c r="P157" s="223">
        <v>18.000995422394691</v>
      </c>
      <c r="Q157" s="223">
        <v>18.667764783357597</v>
      </c>
      <c r="R157" s="223">
        <v>19.354181745967278</v>
      </c>
      <c r="S157" s="223">
        <v>20.062812087758388</v>
      </c>
      <c r="T157" s="223">
        <v>20.796327029990653</v>
      </c>
      <c r="U157" s="223">
        <v>21.552898901202894</v>
      </c>
      <c r="V157" s="223">
        <v>22.332923115363037</v>
      </c>
      <c r="W157" s="223">
        <v>23.139149976524433</v>
      </c>
      <c r="X157" s="223">
        <v>23.972053981448603</v>
      </c>
      <c r="Y157" s="223">
        <v>24.829702014949554</v>
      </c>
      <c r="Z157" s="223">
        <v>25.71735743675298</v>
      </c>
      <c r="AA157" s="223">
        <v>26.633113492604082</v>
      </c>
      <c r="AB157" s="223">
        <v>27.577444679264378</v>
      </c>
      <c r="AC157" s="223">
        <v>28.553338549168053</v>
      </c>
      <c r="AD157" s="223">
        <v>29.558809265266696</v>
      </c>
      <c r="AE157" s="223">
        <v>30.596897101856563</v>
      </c>
      <c r="AF157" s="223">
        <v>31.668155638493118</v>
      </c>
      <c r="AG157" s="223">
        <v>32.775756954128632</v>
      </c>
      <c r="AH157" s="223">
        <v>33.915043990455118</v>
      </c>
      <c r="AI157" s="223">
        <v>35.094504908013121</v>
      </c>
      <c r="AJ157" s="223">
        <v>36.30675870537268</v>
      </c>
      <c r="AK157" s="223">
        <v>37.560451708661169</v>
      </c>
      <c r="AL157" s="223">
        <v>38.853545358968148</v>
      </c>
      <c r="AM157" s="223">
        <v>40.186672318642302</v>
      </c>
      <c r="AN157" s="223">
        <v>41.563268275947927</v>
      </c>
      <c r="AO157" s="223">
        <v>42.981215589180948</v>
      </c>
      <c r="AP157" s="223">
        <v>44.444002668468045</v>
      </c>
      <c r="AQ157" s="223">
        <v>45.952341258951513</v>
      </c>
      <c r="AR157" s="223">
        <v>47.509851575414473</v>
      </c>
      <c r="AS157" s="223">
        <v>49.114389615221235</v>
      </c>
      <c r="AT157" s="223">
        <v>50.76962831501686</v>
      </c>
      <c r="AU157" s="223">
        <v>52.476358502737732</v>
      </c>
      <c r="AV157" s="223">
        <v>54.238384919684904</v>
      </c>
      <c r="AW157" s="223">
        <v>56.053537202291473</v>
      </c>
      <c r="AX157" s="223">
        <v>57.922606178493851</v>
      </c>
      <c r="AY157" s="223">
        <v>59.852568668545452</v>
      </c>
      <c r="AZ157" s="223">
        <v>61.8412543088794</v>
      </c>
      <c r="BA157" s="223">
        <v>63.892678728246878</v>
      </c>
      <c r="BB157" s="223">
        <v>66.007790920170962</v>
      </c>
      <c r="BC157" s="223">
        <v>68.184341438291128</v>
      </c>
      <c r="BD157" s="223">
        <v>70.432874595781783</v>
      </c>
    </row>
    <row r="158" spans="1:60" outlineLevel="1" x14ac:dyDescent="0.2">
      <c r="B158" s="67" t="s">
        <v>108</v>
      </c>
      <c r="C158" s="10" t="s">
        <v>217</v>
      </c>
      <c r="D158" s="24">
        <f>MAX($D$153:D157)+1</f>
        <v>5</v>
      </c>
      <c r="E158" s="74"/>
      <c r="G158" s="175">
        <v>7.6203530000000006</v>
      </c>
      <c r="H158" s="175">
        <v>8.4795359999999995</v>
      </c>
      <c r="I158" s="175">
        <v>10.766967680000002</v>
      </c>
      <c r="J158" s="175">
        <v>10.003004670000001</v>
      </c>
      <c r="K158" s="175">
        <v>9.7716877195188321</v>
      </c>
      <c r="L158" s="175">
        <v>9.1706122472134499</v>
      </c>
      <c r="M158" s="223">
        <v>10.480352254346537</v>
      </c>
      <c r="N158" s="223">
        <v>10.938734819192437</v>
      </c>
      <c r="O158" s="223">
        <v>11.430499901100523</v>
      </c>
      <c r="P158" s="223">
        <v>11.932925869167203</v>
      </c>
      <c r="Q158" s="223">
        <v>12.458280848304495</v>
      </c>
      <c r="R158" s="223">
        <v>12.994750368330537</v>
      </c>
      <c r="S158" s="223">
        <v>13.555056208887569</v>
      </c>
      <c r="T158" s="223">
        <v>14.133404548567038</v>
      </c>
      <c r="U158" s="223">
        <v>14.736723345602952</v>
      </c>
      <c r="V158" s="223">
        <v>15.358991951221601</v>
      </c>
      <c r="W158" s="223">
        <v>16.00055060647076</v>
      </c>
      <c r="X158" s="223">
        <v>16.661739552397968</v>
      </c>
      <c r="Y158" s="223">
        <v>17.349940401967121</v>
      </c>
      <c r="Z158" s="223">
        <v>18.065833637273627</v>
      </c>
      <c r="AA158" s="223">
        <v>18.80283154113107</v>
      </c>
      <c r="AB158" s="223">
        <v>19.561274354587251</v>
      </c>
      <c r="AC158" s="223">
        <v>20.348997345336219</v>
      </c>
      <c r="AD158" s="223">
        <v>21.159072555144029</v>
      </c>
      <c r="AE158" s="223">
        <v>22.007283933081709</v>
      </c>
      <c r="AF158" s="223">
        <v>22.871146399209454</v>
      </c>
      <c r="AG158" s="223">
        <v>23.774505997657531</v>
      </c>
      <c r="AH158" s="223">
        <v>24.702259261450219</v>
      </c>
      <c r="AI158" s="223">
        <v>25.662921940376783</v>
      </c>
      <c r="AJ158" s="223">
        <v>26.65717451653267</v>
      </c>
      <c r="AK158" s="223">
        <v>27.68569747201288</v>
      </c>
      <c r="AL158" s="223">
        <v>28.749171288912866</v>
      </c>
      <c r="AM158" s="223">
        <v>29.839647285855836</v>
      </c>
      <c r="AN158" s="223">
        <v>30.974950858198159</v>
      </c>
      <c r="AO158" s="223">
        <v>32.147246738245947</v>
      </c>
      <c r="AP158" s="223">
        <v>33.357215408094156</v>
      </c>
      <c r="AQ158" s="223">
        <v>34.605537349838293</v>
      </c>
      <c r="AR158" s="223">
        <v>35.892893045573445</v>
      </c>
      <c r="AS158" s="223">
        <v>37.229272622961801</v>
      </c>
      <c r="AT158" s="223">
        <v>38.606273745896857</v>
      </c>
      <c r="AU158" s="223">
        <v>40.024576896473512</v>
      </c>
      <c r="AV158" s="223">
        <v>41.494512443402051</v>
      </c>
      <c r="AW158" s="223">
        <v>43.007337809527876</v>
      </c>
      <c r="AX158" s="223">
        <v>44.573610190925876</v>
      </c>
      <c r="AY158" s="223">
        <v>46.194350310739196</v>
      </c>
      <c r="AZ158" s="223">
        <v>47.860475350765455</v>
      </c>
      <c r="BA158" s="223">
        <v>49.582882748127652</v>
      </c>
      <c r="BB158" s="223">
        <v>51.36259322596846</v>
      </c>
      <c r="BC158" s="223">
        <v>53.200627507430518</v>
      </c>
      <c r="BD158" s="223">
        <v>55.098006315657031</v>
      </c>
    </row>
    <row r="159" spans="1:60" outlineLevel="1" x14ac:dyDescent="0.2">
      <c r="B159" s="67" t="s">
        <v>109</v>
      </c>
      <c r="C159" s="10" t="s">
        <v>217</v>
      </c>
      <c r="D159" s="24">
        <f>MAX($D$153:D158)+1</f>
        <v>6</v>
      </c>
      <c r="E159" s="74"/>
      <c r="G159" s="175">
        <v>9.8858500000000002E-2</v>
      </c>
      <c r="H159" s="175">
        <v>4.5054570000000002E-2</v>
      </c>
      <c r="I159" s="175">
        <v>1.6593360000000001E-2</v>
      </c>
      <c r="J159" s="175">
        <v>2.1233329999999998E-2</v>
      </c>
      <c r="K159" s="175">
        <v>1.4085800861393178E-2</v>
      </c>
      <c r="L159" s="175">
        <v>1.3219404260297886E-2</v>
      </c>
      <c r="M159" s="223">
        <v>4.7464341128867119E-2</v>
      </c>
      <c r="N159" s="223">
        <v>4.8571156025039183E-2</v>
      </c>
      <c r="O159" s="223">
        <v>4.976806050578339E-2</v>
      </c>
      <c r="P159" s="223">
        <v>5.0990704867833921E-2</v>
      </c>
      <c r="Q159" s="223">
        <v>5.2239089111190795E-2</v>
      </c>
      <c r="R159" s="223">
        <v>5.3513213235853986E-2</v>
      </c>
      <c r="S159" s="223">
        <v>5.4825947182476673E-2</v>
      </c>
      <c r="T159" s="223">
        <v>5.6164421010405675E-2</v>
      </c>
      <c r="U159" s="223">
        <v>5.7541504660294174E-2</v>
      </c>
      <c r="V159" s="223">
        <v>5.8957198132142168E-2</v>
      </c>
      <c r="W159" s="223">
        <v>6.0398631485296478E-2</v>
      </c>
      <c r="X159" s="223">
        <v>6.1878674660410291E-2</v>
      </c>
      <c r="Y159" s="223">
        <v>6.3397327657483585E-2</v>
      </c>
      <c r="Z159" s="223">
        <v>6.4941720535863209E-2</v>
      </c>
      <c r="AA159" s="223">
        <v>6.6537593176855481E-2</v>
      </c>
      <c r="AB159" s="223">
        <v>6.8172075639807261E-2</v>
      </c>
      <c r="AC159" s="223">
        <v>6.9845167924718524E-2</v>
      </c>
      <c r="AD159" s="223">
        <v>7.1544000090936116E-2</v>
      </c>
      <c r="AE159" s="223">
        <v>7.3307181960419507E-2</v>
      </c>
      <c r="AF159" s="223">
        <v>7.5096103711209242E-2</v>
      </c>
      <c r="AG159" s="223">
        <v>7.6936505224611609E-2</v>
      </c>
      <c r="AH159" s="223">
        <v>7.8828386500626652E-2</v>
      </c>
      <c r="AI159" s="223">
        <v>8.0758877598601161E-2</v>
      </c>
      <c r="AJ159" s="223">
        <v>8.2727978518535195E-2</v>
      </c>
      <c r="AK159" s="223">
        <v>8.4761429141735012E-2</v>
      </c>
      <c r="AL159" s="223">
        <v>8.6833489586894338E-2</v>
      </c>
      <c r="AM159" s="223">
        <v>8.8969899735319491E-2</v>
      </c>
      <c r="AN159" s="223">
        <v>9.1144919705704097E-2</v>
      </c>
      <c r="AO159" s="223">
        <v>9.3371419438701406E-2</v>
      </c>
      <c r="AP159" s="223">
        <v>9.5662268874964498E-2</v>
      </c>
      <c r="AQ159" s="223">
        <v>9.8004598073840252E-2</v>
      </c>
      <c r="AR159" s="223">
        <v>0.10041127697598182</v>
      </c>
      <c r="AS159" s="223">
        <v>0.10286943564073607</v>
      </c>
      <c r="AT159" s="223">
        <v>0.10539194400875611</v>
      </c>
      <c r="AU159" s="223">
        <v>0.10797880208004197</v>
      </c>
      <c r="AV159" s="223">
        <v>0.11061713991394048</v>
      </c>
      <c r="AW159" s="223">
        <v>0.11333269739175798</v>
      </c>
      <c r="AX159" s="223">
        <v>0.11609973463218813</v>
      </c>
      <c r="AY159" s="223">
        <v>0.11894399151653728</v>
      </c>
      <c r="AZ159" s="223">
        <v>0.12186546804480539</v>
      </c>
      <c r="BA159" s="223">
        <v>0.12485129427633933</v>
      </c>
      <c r="BB159" s="223">
        <v>0.12790147021113907</v>
      </c>
      <c r="BC159" s="223">
        <v>0.13104173573051095</v>
      </c>
      <c r="BD159" s="223">
        <v>0.13424635095314871</v>
      </c>
    </row>
    <row r="160" spans="1:60" outlineLevel="1" x14ac:dyDescent="0.2">
      <c r="B160" s="53" t="s">
        <v>88</v>
      </c>
      <c r="C160" s="10" t="s">
        <v>217</v>
      </c>
      <c r="D160" s="24">
        <f>MAX($D$153:D159)+1</f>
        <v>7</v>
      </c>
      <c r="E160" s="74"/>
      <c r="G160" s="175">
        <v>7.2969216100000001</v>
      </c>
      <c r="H160" s="175">
        <v>9.3451877799999998</v>
      </c>
      <c r="I160" s="175">
        <v>10.409857979999998</v>
      </c>
      <c r="J160" s="175">
        <v>8.4504963399999991</v>
      </c>
      <c r="K160" s="175">
        <v>8.8597055383747652</v>
      </c>
      <c r="L160" s="175">
        <v>9.2444484906093187</v>
      </c>
      <c r="M160" s="223">
        <v>9.9864977267089721</v>
      </c>
      <c r="N160" s="223">
        <v>10.439181376163869</v>
      </c>
      <c r="O160" s="223">
        <v>10.936818152495828</v>
      </c>
      <c r="P160" s="223">
        <v>11.410239320490266</v>
      </c>
      <c r="Q160" s="223">
        <v>11.930043789054242</v>
      </c>
      <c r="R160" s="223">
        <v>12.461289647157226</v>
      </c>
      <c r="S160" s="223">
        <v>13.041779153214531</v>
      </c>
      <c r="T160" s="223">
        <v>13.596622877242023</v>
      </c>
      <c r="U160" s="223">
        <v>14.20214042291602</v>
      </c>
      <c r="V160" s="223">
        <v>14.820529531821618</v>
      </c>
      <c r="W160" s="223">
        <v>15.451790203958712</v>
      </c>
      <c r="X160" s="223">
        <v>16.095922439327193</v>
      </c>
      <c r="Y160" s="223">
        <v>16.752926237927277</v>
      </c>
      <c r="Z160" s="223">
        <v>17.465609466097213</v>
      </c>
      <c r="AA160" s="223">
        <v>18.19259443119115</v>
      </c>
      <c r="AB160" s="223">
        <v>18.933881133208974</v>
      </c>
      <c r="AC160" s="223">
        <v>19.734422699027608</v>
      </c>
      <c r="AD160" s="223">
        <v>20.550696175462647</v>
      </c>
      <c r="AE160" s="223">
        <v>21.382701562513962</v>
      </c>
      <c r="AF160" s="223">
        <v>22.230438860181401</v>
      </c>
      <c r="AG160" s="223">
        <v>23.14172154272709</v>
      </c>
      <c r="AH160" s="223">
        <v>24.021637748473267</v>
      </c>
      <c r="AI160" s="223">
        <v>25.015773160744303</v>
      </c>
      <c r="AJ160" s="223">
        <v>25.978542096215975</v>
      </c>
      <c r="AK160" s="223">
        <v>27.009146937642761</v>
      </c>
      <c r="AL160" s="223">
        <v>28.05834403707075</v>
      </c>
      <c r="AM160" s="223">
        <v>29.126133394499792</v>
      </c>
      <c r="AN160" s="223">
        <v>30.265334092114909</v>
      </c>
      <c r="AO160" s="223">
        <v>31.42455722142363</v>
      </c>
      <c r="AP160" s="223">
        <v>32.603802782425788</v>
      </c>
      <c r="AQ160" s="223">
        <v>33.858035117844977</v>
      </c>
      <c r="AR160" s="223">
        <v>35.133720058650177</v>
      </c>
      <c r="AS160" s="223">
        <v>36.487252121257171</v>
      </c>
      <c r="AT160" s="223">
        <v>37.806557359680212</v>
      </c>
      <c r="AU160" s="223">
        <v>39.262964583706186</v>
      </c>
      <c r="AV160" s="223">
        <v>40.685144983547815</v>
      </c>
      <c r="AW160" s="223">
        <v>42.189463026268797</v>
      </c>
      <c r="AX160" s="223">
        <v>43.778063972407523</v>
      </c>
      <c r="AY160" s="223">
        <v>45.39240804500902</v>
      </c>
      <c r="AZ160" s="223">
        <v>47.032495244073722</v>
      </c>
      <c r="BA160" s="223">
        <v>48.760440780786894</v>
      </c>
      <c r="BB160" s="223">
        <v>50.51555961765569</v>
      </c>
      <c r="BC160" s="223">
        <v>52.361397139557965</v>
      </c>
      <c r="BD160" s="223">
        <v>54.235838135307759</v>
      </c>
    </row>
    <row r="161" spans="2:56" outlineLevel="1" x14ac:dyDescent="0.2">
      <c r="B161" s="53" t="s">
        <v>89</v>
      </c>
      <c r="C161" s="10" t="s">
        <v>217</v>
      </c>
      <c r="D161" s="24">
        <f>MAX($D$153:D160)+1</f>
        <v>8</v>
      </c>
      <c r="E161" s="74"/>
      <c r="G161" s="175">
        <v>0</v>
      </c>
      <c r="H161" s="175">
        <v>0</v>
      </c>
      <c r="I161" s="175">
        <v>0</v>
      </c>
      <c r="J161" s="175">
        <v>0</v>
      </c>
      <c r="K161" s="175">
        <v>0</v>
      </c>
      <c r="L161" s="175">
        <v>0</v>
      </c>
      <c r="M161" s="223">
        <v>0</v>
      </c>
      <c r="N161" s="223">
        <v>0</v>
      </c>
      <c r="O161" s="223">
        <v>0</v>
      </c>
      <c r="P161" s="223">
        <v>0</v>
      </c>
      <c r="Q161" s="223">
        <v>0</v>
      </c>
      <c r="R161" s="223">
        <v>0</v>
      </c>
      <c r="S161" s="223">
        <v>0</v>
      </c>
      <c r="T161" s="223">
        <v>0</v>
      </c>
      <c r="U161" s="223">
        <v>0</v>
      </c>
      <c r="V161" s="223">
        <v>0</v>
      </c>
      <c r="W161" s="223">
        <v>0</v>
      </c>
      <c r="X161" s="223">
        <v>0</v>
      </c>
      <c r="Y161" s="223">
        <v>0</v>
      </c>
      <c r="Z161" s="223">
        <v>0</v>
      </c>
      <c r="AA161" s="223">
        <v>0</v>
      </c>
      <c r="AB161" s="223">
        <v>0</v>
      </c>
      <c r="AC161" s="223">
        <v>0</v>
      </c>
      <c r="AD161" s="223">
        <v>0</v>
      </c>
      <c r="AE161" s="223">
        <v>0</v>
      </c>
      <c r="AF161" s="223">
        <v>0</v>
      </c>
      <c r="AG161" s="223">
        <v>0</v>
      </c>
      <c r="AH161" s="223">
        <v>0</v>
      </c>
      <c r="AI161" s="223">
        <v>0</v>
      </c>
      <c r="AJ161" s="223">
        <v>0</v>
      </c>
      <c r="AK161" s="223">
        <v>0</v>
      </c>
      <c r="AL161" s="223">
        <v>0</v>
      </c>
      <c r="AM161" s="223">
        <v>0</v>
      </c>
      <c r="AN161" s="223">
        <v>0</v>
      </c>
      <c r="AO161" s="223">
        <v>0</v>
      </c>
      <c r="AP161" s="223">
        <v>0</v>
      </c>
      <c r="AQ161" s="223">
        <v>0</v>
      </c>
      <c r="AR161" s="223">
        <v>0</v>
      </c>
      <c r="AS161" s="223">
        <v>0</v>
      </c>
      <c r="AT161" s="223">
        <v>0</v>
      </c>
      <c r="AU161" s="223">
        <v>0</v>
      </c>
      <c r="AV161" s="223">
        <v>0</v>
      </c>
      <c r="AW161" s="223">
        <v>0</v>
      </c>
      <c r="AX161" s="223">
        <v>0</v>
      </c>
      <c r="AY161" s="223">
        <v>0</v>
      </c>
      <c r="AZ161" s="223">
        <v>0</v>
      </c>
      <c r="BA161" s="223">
        <v>0</v>
      </c>
      <c r="BB161" s="223">
        <v>0</v>
      </c>
      <c r="BC161" s="223">
        <v>0</v>
      </c>
      <c r="BD161" s="223">
        <v>0</v>
      </c>
    </row>
    <row r="162" spans="2:56" outlineLevel="1" x14ac:dyDescent="0.2">
      <c r="B162" s="53" t="s">
        <v>90</v>
      </c>
      <c r="C162" s="10" t="s">
        <v>217</v>
      </c>
      <c r="D162" s="24">
        <f>MAX($D$153:D161)+1</f>
        <v>9</v>
      </c>
      <c r="E162" s="74"/>
      <c r="G162" s="175">
        <v>20.81596860414</v>
      </c>
      <c r="H162" s="175">
        <v>22.760874849999997</v>
      </c>
      <c r="I162" s="175">
        <v>21.5071668</v>
      </c>
      <c r="J162" s="175">
        <v>16.916437010000003</v>
      </c>
      <c r="K162" s="175">
        <v>18.24844661329611</v>
      </c>
      <c r="L162" s="175">
        <v>22.948052831186459</v>
      </c>
      <c r="M162" s="223">
        <v>21.777973883185098</v>
      </c>
      <c r="N162" s="223">
        <v>22.294958426406108</v>
      </c>
      <c r="O162" s="223">
        <v>22.811942969627115</v>
      </c>
      <c r="P162" s="223">
        <v>23.393550580750755</v>
      </c>
      <c r="Q162" s="223">
        <v>23.975158191874392</v>
      </c>
      <c r="R162" s="223">
        <v>24.556765802998029</v>
      </c>
      <c r="S162" s="223">
        <v>25.13837341412167</v>
      </c>
      <c r="T162" s="223">
        <v>25.784604093147934</v>
      </c>
      <c r="U162" s="223">
        <v>26.366211704271571</v>
      </c>
      <c r="V162" s="223">
        <v>27.012442383297831</v>
      </c>
      <c r="W162" s="223">
        <v>27.723296130226725</v>
      </c>
      <c r="X162" s="223">
        <v>28.369526809252985</v>
      </c>
      <c r="Y162" s="223">
        <v>29.080380556181879</v>
      </c>
      <c r="Z162" s="223">
        <v>29.79123430311077</v>
      </c>
      <c r="AA162" s="223">
        <v>30.502088050039657</v>
      </c>
      <c r="AB162" s="223">
        <v>31.277564864871174</v>
      </c>
      <c r="AC162" s="223">
        <v>32.053041679702694</v>
      </c>
      <c r="AD162" s="223">
        <v>32.828518494534208</v>
      </c>
      <c r="AE162" s="223">
        <v>33.603995309365729</v>
      </c>
      <c r="AF162" s="223">
        <v>34.444095192099866</v>
      </c>
      <c r="AG162" s="223">
        <v>35.28419507483401</v>
      </c>
      <c r="AH162" s="223">
        <v>36.124294957568154</v>
      </c>
      <c r="AI162" s="223">
        <v>37.029017908204928</v>
      </c>
      <c r="AJ162" s="223">
        <v>37.933740858841695</v>
      </c>
      <c r="AK162" s="223">
        <v>38.903086877381085</v>
      </c>
      <c r="AL162" s="223">
        <v>39.807809828017859</v>
      </c>
      <c r="AM162" s="223">
        <v>40.77715584655725</v>
      </c>
      <c r="AN162" s="223">
        <v>41.811124932999277</v>
      </c>
      <c r="AO162" s="223">
        <v>42.845094019441298</v>
      </c>
      <c r="AP162" s="223">
        <v>43.879063105883326</v>
      </c>
      <c r="AQ162" s="223">
        <v>44.977655260227969</v>
      </c>
      <c r="AR162" s="223">
        <v>46.07624741457262</v>
      </c>
      <c r="AS162" s="223">
        <v>47.174839568917264</v>
      </c>
      <c r="AT162" s="223">
        <v>48.338054791164545</v>
      </c>
      <c r="AU162" s="223">
        <v>49.501270013411819</v>
      </c>
      <c r="AV162" s="223">
        <v>50.729108303561716</v>
      </c>
      <c r="AW162" s="223">
        <v>51.956946593711614</v>
      </c>
      <c r="AX162" s="223">
        <v>53.249407951764148</v>
      </c>
      <c r="AY162" s="223">
        <v>54.541869309816676</v>
      </c>
      <c r="AZ162" s="223">
        <v>55.898953735771833</v>
      </c>
      <c r="BA162" s="223">
        <v>57.256038161726984</v>
      </c>
      <c r="BB162" s="223">
        <v>58.677745655584765</v>
      </c>
      <c r="BC162" s="223">
        <v>60.099453149442553</v>
      </c>
      <c r="BD162" s="223">
        <v>61.58578371120295</v>
      </c>
    </row>
    <row r="163" spans="2:56" outlineLevel="1" x14ac:dyDescent="0.2">
      <c r="B163" s="53" t="s">
        <v>91</v>
      </c>
      <c r="C163" s="10" t="s">
        <v>217</v>
      </c>
      <c r="D163" s="24">
        <f>MAX($D$153:D162)+1</f>
        <v>10</v>
      </c>
      <c r="E163" s="74"/>
      <c r="G163" s="175">
        <v>10.59212209</v>
      </c>
      <c r="H163" s="175">
        <v>11.92005984</v>
      </c>
      <c r="I163" s="175">
        <v>10.704007200000001</v>
      </c>
      <c r="J163" s="175">
        <v>18.905419718196722</v>
      </c>
      <c r="K163" s="175">
        <v>26.036870662838258</v>
      </c>
      <c r="L163" s="175">
        <v>27.519993145588476</v>
      </c>
      <c r="M163" s="223">
        <v>29.602262801683199</v>
      </c>
      <c r="N163" s="223">
        <v>33.454351732884646</v>
      </c>
      <c r="O163" s="223">
        <v>37.456234669435048</v>
      </c>
      <c r="P163" s="223">
        <v>41.607911611334394</v>
      </c>
      <c r="Q163" s="223">
        <v>46.002694311750524</v>
      </c>
      <c r="R163" s="223">
        <v>50.560888654364312</v>
      </c>
      <c r="S163" s="223">
        <v>55.389424029195865</v>
      </c>
      <c r="T163" s="223">
        <v>60.281250474633481</v>
      </c>
      <c r="U163" s="223">
        <v>65.45703558913759</v>
      </c>
      <c r="V163" s="223">
        <v>70.937205827983064</v>
      </c>
      <c r="W163" s="223">
        <v>76.473858319009651</v>
      </c>
      <c r="X163" s="223">
        <v>82.328513571226068</v>
      </c>
      <c r="Y163" s="223">
        <v>88.373815739342561</v>
      </c>
      <c r="Z163" s="223">
        <v>94.764355942350079</v>
      </c>
      <c r="AA163" s="223">
        <v>101.35916069810617</v>
      </c>
      <c r="AB163" s="223">
        <v>108.32643876245314</v>
      </c>
      <c r="AC163" s="223">
        <v>115.33658144213129</v>
      </c>
      <c r="AD163" s="223">
        <v>122.73281506724864</v>
      </c>
      <c r="AE163" s="223">
        <v>130.53556609308319</v>
      </c>
      <c r="AF163" s="223">
        <v>138.56981694536611</v>
      </c>
      <c r="AG163" s="223">
        <v>146.83556762409737</v>
      </c>
      <c r="AH163" s="223">
        <v>155.54187979566908</v>
      </c>
      <c r="AI163" s="223">
        <v>164.49330943053903</v>
      </c>
      <c r="AJ163" s="223">
        <v>173.91253583194734</v>
      </c>
      <c r="AK163" s="223">
        <v>183.59049733350562</v>
      </c>
      <c r="AL163" s="223">
        <v>193.76349087530392</v>
      </c>
      <c r="AM163" s="223">
        <v>204.20883715410034</v>
      </c>
      <c r="AN163" s="223">
        <v>214.92653616989477</v>
      </c>
      <c r="AO163" s="223">
        <v>226.17331131805193</v>
      </c>
      <c r="AP163" s="223">
        <v>237.96958905385074</v>
      </c>
      <c r="AQ163" s="223">
        <v>250.06545480034745</v>
      </c>
      <c r="AR163" s="223">
        <v>262.73805840818358</v>
      </c>
      <c r="AS163" s="223">
        <v>275.72386766356755</v>
      </c>
      <c r="AT163" s="223">
        <v>289.31365005399067</v>
      </c>
      <c r="AU163" s="223">
        <v>303.23025572880914</v>
      </c>
      <c r="AV163" s="223">
        <v>317.77806981236898</v>
      </c>
      <c r="AW163" s="223">
        <v>332.97751875994271</v>
      </c>
      <c r="AX163" s="223">
        <v>348.53102626561406</v>
      </c>
      <c r="AY163" s="223">
        <v>364.76340390899901</v>
      </c>
      <c r="AZ163" s="223">
        <v>381.36345774733138</v>
      </c>
      <c r="BA163" s="223">
        <v>399.00804621354058</v>
      </c>
      <c r="BB163" s="223">
        <v>416.70230811350871</v>
      </c>
      <c r="BC163" s="223">
        <v>435.48195755190613</v>
      </c>
      <c r="BD163" s="223">
        <v>454.67013609580067</v>
      </c>
    </row>
    <row r="164" spans="2:56" outlineLevel="1" x14ac:dyDescent="0.2">
      <c r="B164" s="53" t="s">
        <v>92</v>
      </c>
    </row>
    <row r="165" spans="2:56" outlineLevel="1" x14ac:dyDescent="0.2">
      <c r="B165" s="67" t="s">
        <v>110</v>
      </c>
      <c r="C165" s="10" t="s">
        <v>217</v>
      </c>
      <c r="D165" s="24">
        <f>MAX($D$153:D164)+1</f>
        <v>11</v>
      </c>
      <c r="E165" s="74"/>
      <c r="G165" s="175">
        <v>2.2884542308499998</v>
      </c>
      <c r="H165" s="175">
        <v>2.1892367999999998</v>
      </c>
      <c r="I165" s="175">
        <v>0.11514020000000001</v>
      </c>
      <c r="J165" s="175">
        <v>9.8507831999999986</v>
      </c>
      <c r="K165" s="175">
        <v>9.201606746655866</v>
      </c>
      <c r="L165" s="175">
        <v>8.2750337671166285</v>
      </c>
      <c r="M165" s="223">
        <v>11.242642753782224</v>
      </c>
      <c r="N165" s="223">
        <v>13.14388391812464</v>
      </c>
      <c r="O165" s="223">
        <v>15.119425180967067</v>
      </c>
      <c r="P165" s="223">
        <v>17.231249454013305</v>
      </c>
      <c r="Q165" s="223">
        <v>19.429757175308811</v>
      </c>
      <c r="R165" s="223">
        <v>21.714948344853571</v>
      </c>
      <c r="S165" s="223">
        <v>24.086822962647595</v>
      </c>
      <c r="T165" s="223">
        <v>26.545381028691601</v>
      </c>
      <c r="U165" s="223">
        <v>29.183563829063978</v>
      </c>
      <c r="V165" s="223">
        <v>31.821680466480739</v>
      </c>
      <c r="W165" s="223">
        <v>34.651805187976471</v>
      </c>
      <c r="X165" s="223">
        <v>37.580996707471364</v>
      </c>
      <c r="Y165" s="223">
        <v>40.726963010545845</v>
      </c>
      <c r="Z165" s="223">
        <v>43.860479800914007</v>
      </c>
      <c r="AA165" s="223">
        <v>47.223154724610822</v>
      </c>
      <c r="AB165" s="223">
        <v>50.697279796056698</v>
      </c>
      <c r="AC165" s="223">
        <v>54.282855015251606</v>
      </c>
      <c r="AD165" s="223">
        <v>57.979880382195567</v>
      </c>
      <c r="AE165" s="223">
        <v>61.943213931718823</v>
      </c>
      <c r="AF165" s="223">
        <v>65.86933126903584</v>
      </c>
      <c r="AG165" s="223">
        <v>70.07414013868113</v>
      </c>
      <c r="AH165" s="223">
        <v>74.576215565279455</v>
      </c>
      <c r="AI165" s="223">
        <v>79.034883104797558</v>
      </c>
      <c r="AJ165" s="223">
        <v>83.8032005510197</v>
      </c>
      <c r="AK165" s="223">
        <v>88.707734844489636</v>
      </c>
      <c r="AL165" s="223">
        <v>93.748485985208404</v>
      </c>
      <c r="AM165" s="223">
        <v>99.129845407004865</v>
      </c>
      <c r="AN165" s="223">
        <v>104.65980502580007</v>
      </c>
      <c r="AO165" s="223">
        <v>110.33836484159522</v>
      </c>
      <c r="AP165" s="223">
        <v>116.16552485438793</v>
      </c>
      <c r="AQ165" s="223">
        <v>122.37044319750801</v>
      </c>
      <c r="AR165" s="223">
        <v>128.73634508737672</v>
      </c>
      <c r="AS165" s="223">
        <v>135.50477200707263</v>
      </c>
      <c r="AT165" s="223">
        <v>142.19883266531491</v>
      </c>
      <c r="AU165" s="223">
        <v>149.56172653596136</v>
      </c>
      <c r="AV165" s="223">
        <v>156.85025414515286</v>
      </c>
      <c r="AW165" s="223">
        <v>164.57845683342123</v>
      </c>
      <c r="AX165" s="223">
        <v>172.492409767938</v>
      </c>
      <c r="AY165" s="223">
        <v>180.5921129487032</v>
      </c>
      <c r="AZ165" s="223">
        <v>189.16244958292154</v>
      </c>
      <c r="BA165" s="223">
        <v>198.22199469521482</v>
      </c>
      <c r="BB165" s="223">
        <v>207.19479019630319</v>
      </c>
      <c r="BC165" s="223">
        <v>216.66917752521792</v>
      </c>
      <c r="BD165" s="223">
        <v>226.66373170658383</v>
      </c>
    </row>
    <row r="166" spans="2:56" outlineLevel="1" x14ac:dyDescent="0.2">
      <c r="B166" s="67" t="s">
        <v>111</v>
      </c>
      <c r="C166" s="10" t="s">
        <v>217</v>
      </c>
      <c r="D166" s="24">
        <f>MAX($D$153:D165)+1</f>
        <v>12</v>
      </c>
      <c r="E166" s="74"/>
      <c r="G166" s="175">
        <v>10.804955869500001</v>
      </c>
      <c r="H166" s="175">
        <v>12.41359952</v>
      </c>
      <c r="I166" s="175">
        <v>13.29124498</v>
      </c>
      <c r="J166" s="175">
        <v>0.27628649999999999</v>
      </c>
      <c r="K166" s="175">
        <v>2.0679516849272122</v>
      </c>
      <c r="L166" s="175">
        <v>2.2835257721833031</v>
      </c>
      <c r="M166" s="223">
        <v>8.0590276524791751</v>
      </c>
      <c r="N166" s="223">
        <v>8.2391176558865293</v>
      </c>
      <c r="O166" s="223">
        <v>8.4417189097198069</v>
      </c>
      <c r="P166" s="223">
        <v>8.6443201635530791</v>
      </c>
      <c r="Q166" s="223">
        <v>8.8694326678122746</v>
      </c>
      <c r="R166" s="223">
        <v>9.0720339216455521</v>
      </c>
      <c r="S166" s="223">
        <v>9.2971464259047458</v>
      </c>
      <c r="T166" s="223">
        <v>9.5222589301639395</v>
      </c>
      <c r="U166" s="223">
        <v>9.7698826848490548</v>
      </c>
      <c r="V166" s="223">
        <v>9.994995189108252</v>
      </c>
      <c r="W166" s="223">
        <v>10.242618943793365</v>
      </c>
      <c r="X166" s="223">
        <v>10.490242698478482</v>
      </c>
      <c r="Y166" s="223">
        <v>10.760377703589517</v>
      </c>
      <c r="Z166" s="223">
        <v>11.030512708700551</v>
      </c>
      <c r="AA166" s="223">
        <v>11.300647713811586</v>
      </c>
      <c r="AB166" s="223">
        <v>11.570782718922619</v>
      </c>
      <c r="AC166" s="223">
        <v>11.840917724033654</v>
      </c>
      <c r="AD166" s="223">
        <v>12.133563979570607</v>
      </c>
      <c r="AE166" s="223">
        <v>12.448721485533483</v>
      </c>
      <c r="AF166" s="223">
        <v>12.741367741070436</v>
      </c>
      <c r="AG166" s="223">
        <v>13.05652524703331</v>
      </c>
      <c r="AH166" s="223">
        <v>13.371682752996184</v>
      </c>
      <c r="AI166" s="223">
        <v>13.709351509384975</v>
      </c>
      <c r="AJ166" s="223">
        <v>14.047020265773767</v>
      </c>
      <c r="AK166" s="223">
        <v>14.384689022162556</v>
      </c>
      <c r="AL166" s="223">
        <v>14.74486902897727</v>
      </c>
      <c r="AM166" s="223">
        <v>15.10504903579198</v>
      </c>
      <c r="AN166" s="223">
        <v>15.465229042606689</v>
      </c>
      <c r="AO166" s="223">
        <v>15.847920299847322</v>
      </c>
      <c r="AP166" s="223">
        <v>16.230611557087951</v>
      </c>
      <c r="AQ166" s="223">
        <v>16.635814064754502</v>
      </c>
      <c r="AR166" s="223">
        <v>17.04101657242105</v>
      </c>
      <c r="AS166" s="223">
        <v>17.446219080087602</v>
      </c>
      <c r="AT166" s="223">
        <v>17.873932838180071</v>
      </c>
      <c r="AU166" s="223">
        <v>18.324157846698462</v>
      </c>
      <c r="AV166" s="223">
        <v>18.774382855216846</v>
      </c>
      <c r="AW166" s="223">
        <v>19.224607863735237</v>
      </c>
      <c r="AX166" s="223">
        <v>19.697344122679546</v>
      </c>
      <c r="AY166" s="223">
        <v>20.192591632049776</v>
      </c>
      <c r="AZ166" s="223">
        <v>20.687839141420003</v>
      </c>
      <c r="BA166" s="223">
        <v>21.183086650790226</v>
      </c>
      <c r="BB166" s="223">
        <v>21.700845410586375</v>
      </c>
      <c r="BC166" s="223">
        <v>22.241115420808445</v>
      </c>
      <c r="BD166" s="223">
        <v>22.781385431030508</v>
      </c>
    </row>
    <row r="167" spans="2:56" outlineLevel="1" x14ac:dyDescent="0.2">
      <c r="B167" s="53" t="s">
        <v>93</v>
      </c>
    </row>
    <row r="168" spans="2:56" outlineLevel="1" x14ac:dyDescent="0.2">
      <c r="B168" s="67" t="s">
        <v>105</v>
      </c>
      <c r="C168" s="10" t="s">
        <v>217</v>
      </c>
      <c r="D168" s="24">
        <f>MAX($D$153:D167)+1</f>
        <v>13</v>
      </c>
      <c r="E168" s="74"/>
      <c r="G168" s="175">
        <v>2.4708098999999999</v>
      </c>
      <c r="H168" s="175">
        <v>2.8300922100000001</v>
      </c>
      <c r="I168" s="175">
        <v>3.0509524799999999</v>
      </c>
      <c r="J168" s="175">
        <v>2.2131478899999997</v>
      </c>
      <c r="K168" s="175">
        <v>2.130216874259081</v>
      </c>
      <c r="L168" s="175">
        <v>2.1606005543485618</v>
      </c>
      <c r="M168" s="223">
        <v>2.4646338892212278</v>
      </c>
      <c r="N168" s="223">
        <v>2.5219219937710897</v>
      </c>
      <c r="O168" s="223">
        <v>2.5835689758410489</v>
      </c>
      <c r="P168" s="223">
        <v>2.6470840482767652</v>
      </c>
      <c r="Q168" s="223">
        <v>2.7118445142896519</v>
      </c>
      <c r="R168" s="223">
        <v>2.7784730706682961</v>
      </c>
      <c r="S168" s="223">
        <v>2.8463470206241106</v>
      </c>
      <c r="T168" s="223">
        <v>2.9160890609456809</v>
      </c>
      <c r="U168" s="223">
        <v>2.9876991916330078</v>
      </c>
      <c r="V168" s="223">
        <v>3.0611774126860913</v>
      </c>
      <c r="W168" s="223">
        <v>3.1359010273163466</v>
      </c>
      <c r="X168" s="223">
        <v>3.2124927323123575</v>
      </c>
      <c r="Y168" s="223">
        <v>3.2915752244627097</v>
      </c>
      <c r="Z168" s="223">
        <v>3.371903110190233</v>
      </c>
      <c r="AA168" s="223">
        <v>3.4547217830720984</v>
      </c>
      <c r="AB168" s="223">
        <v>3.5394085463197209</v>
      </c>
      <c r="AC168" s="223">
        <v>3.6259633999330982</v>
      </c>
      <c r="AD168" s="223">
        <v>3.7150090407008185</v>
      </c>
      <c r="AE168" s="223">
        <v>3.8059227718342949</v>
      </c>
      <c r="AF168" s="223">
        <v>3.8993272901221121</v>
      </c>
      <c r="AG168" s="223">
        <v>3.9945998987756868</v>
      </c>
      <c r="AH168" s="223">
        <v>4.0923632945836026</v>
      </c>
      <c r="AI168" s="223">
        <v>4.1926174775458609</v>
      </c>
      <c r="AJ168" s="223">
        <v>4.2953624476624617</v>
      </c>
      <c r="AK168" s="223">
        <v>4.4005982049334031</v>
      </c>
      <c r="AL168" s="223">
        <v>4.5083247493586862</v>
      </c>
      <c r="AM168" s="223">
        <v>4.6191647777268967</v>
      </c>
      <c r="AN168" s="223">
        <v>4.7324955932494497</v>
      </c>
      <c r="AO168" s="223">
        <v>4.8483171959263451</v>
      </c>
      <c r="AP168" s="223">
        <v>4.9666295857575813</v>
      </c>
      <c r="AQ168" s="223">
        <v>5.0886781563203307</v>
      </c>
      <c r="AR168" s="223">
        <v>5.2132175140374217</v>
      </c>
      <c r="AS168" s="223">
        <v>5.3408703556974402</v>
      </c>
      <c r="AT168" s="223">
        <v>5.4716366813003861</v>
      </c>
      <c r="AU168" s="223">
        <v>5.6061391876348452</v>
      </c>
      <c r="AV168" s="223">
        <v>5.7431324811236459</v>
      </c>
      <c r="AW168" s="223">
        <v>5.8838619553439582</v>
      </c>
      <c r="AX168" s="223">
        <v>6.0283276102957846</v>
      </c>
      <c r="AY168" s="223">
        <v>6.1759067491905375</v>
      </c>
      <c r="AZ168" s="223">
        <v>6.3272220688168037</v>
      </c>
      <c r="BA168" s="223">
        <v>6.4822735691745814</v>
      </c>
      <c r="BB168" s="223">
        <v>6.6410612502638733</v>
      </c>
      <c r="BC168" s="223">
        <v>6.8035851120846766</v>
      </c>
      <c r="BD168" s="223">
        <v>6.9704678514255791</v>
      </c>
    </row>
    <row r="169" spans="2:56" outlineLevel="1" x14ac:dyDescent="0.2">
      <c r="B169" s="67" t="s">
        <v>106</v>
      </c>
      <c r="C169" s="10" t="s">
        <v>217</v>
      </c>
      <c r="D169" s="24">
        <f>MAX($D$153:D168)+1</f>
        <v>14</v>
      </c>
      <c r="E169" s="74"/>
      <c r="G169" s="175">
        <v>1.7850429000000001</v>
      </c>
      <c r="H169" s="175">
        <v>1.9800845999999999</v>
      </c>
      <c r="I169" s="175">
        <v>2.3095554899999997</v>
      </c>
      <c r="J169" s="175">
        <v>1.7691366000000002</v>
      </c>
      <c r="K169" s="175">
        <v>1.8236040963273181</v>
      </c>
      <c r="L169" s="175">
        <v>1.8344115224547914</v>
      </c>
      <c r="M169" s="223">
        <v>1.9986170011625795</v>
      </c>
      <c r="N169" s="223">
        <v>2.0452956497862611</v>
      </c>
      <c r="O169" s="223">
        <v>2.095400254272231</v>
      </c>
      <c r="P169" s="223">
        <v>2.146789592206559</v>
      </c>
      <c r="Q169" s="223">
        <v>2.1994636635892455</v>
      </c>
      <c r="R169" s="223">
        <v>2.2529942239375038</v>
      </c>
      <c r="S169" s="223">
        <v>2.3082377622169066</v>
      </c>
      <c r="T169" s="223">
        <v>2.3647660339446679</v>
      </c>
      <c r="U169" s="223">
        <v>2.4230072836035723</v>
      </c>
      <c r="V169" s="223">
        <v>2.4821050222280499</v>
      </c>
      <c r="W169" s="223">
        <v>2.5429157387836714</v>
      </c>
      <c r="X169" s="223">
        <v>2.6054394332704374</v>
      </c>
      <c r="Y169" s="223">
        <v>2.669247861205561</v>
      </c>
      <c r="Z169" s="223">
        <v>2.7347692670718295</v>
      </c>
      <c r="AA169" s="223">
        <v>2.8015754063864566</v>
      </c>
      <c r="AB169" s="223">
        <v>2.8700945236322264</v>
      </c>
      <c r="AC169" s="223">
        <v>2.9407548632919278</v>
      </c>
      <c r="AD169" s="223">
        <v>3.0126999363999869</v>
      </c>
      <c r="AE169" s="223">
        <v>3.0863579874391904</v>
      </c>
      <c r="AF169" s="223">
        <v>3.1621572608923256</v>
      </c>
      <c r="AG169" s="223">
        <v>3.2396695122766039</v>
      </c>
      <c r="AH169" s="223">
        <v>3.3188947415920267</v>
      </c>
      <c r="AI169" s="223">
        <v>3.4002611933213798</v>
      </c>
      <c r="AJ169" s="223">
        <v>3.4833406229818769</v>
      </c>
      <c r="AK169" s="223">
        <v>3.568989519539091</v>
      </c>
      <c r="AL169" s="223">
        <v>3.6563513940274488</v>
      </c>
      <c r="AM169" s="223">
        <v>3.7458544909297373</v>
      </c>
      <c r="AN169" s="223">
        <v>3.8374988102459562</v>
      </c>
      <c r="AO169" s="223">
        <v>3.9317125964588913</v>
      </c>
      <c r="AP169" s="223">
        <v>4.0280676050857567</v>
      </c>
      <c r="AQ169" s="223">
        <v>4.1265638361265529</v>
      </c>
      <c r="AR169" s="223">
        <v>4.2276295340640644</v>
      </c>
      <c r="AS169" s="223">
        <v>4.3312646988982939</v>
      </c>
      <c r="AT169" s="223">
        <v>4.4374693306292388</v>
      </c>
      <c r="AU169" s="223">
        <v>4.5462434292568989</v>
      </c>
      <c r="AV169" s="223">
        <v>4.657586994781278</v>
      </c>
      <c r="AW169" s="223">
        <v>4.7715000272023715</v>
      </c>
      <c r="AX169" s="223">
        <v>4.8884107710029685</v>
      </c>
      <c r="AY169" s="223">
        <v>5.008319226183068</v>
      </c>
      <c r="AZ169" s="223">
        <v>5.1312253927426692</v>
      </c>
      <c r="BA169" s="223">
        <v>5.2567010261989875</v>
      </c>
      <c r="BB169" s="223">
        <v>5.3856026155175947</v>
      </c>
      <c r="BC169" s="223">
        <v>5.5175019162157026</v>
      </c>
      <c r="BD169" s="223">
        <v>5.6528271727761012</v>
      </c>
    </row>
    <row r="170" spans="2:56" outlineLevel="1" x14ac:dyDescent="0.2">
      <c r="B170" s="67" t="s">
        <v>112</v>
      </c>
      <c r="C170" s="10" t="s">
        <v>217</v>
      </c>
      <c r="D170" s="24">
        <f>MAX($D$153:D169)+1</f>
        <v>15</v>
      </c>
      <c r="E170" s="74"/>
      <c r="G170" s="175">
        <v>1.04665465</v>
      </c>
      <c r="H170" s="175">
        <v>1.2992090399999998</v>
      </c>
      <c r="I170" s="175">
        <v>1.25844256</v>
      </c>
      <c r="J170" s="175">
        <v>1.18078504</v>
      </c>
      <c r="K170" s="175">
        <v>1.2559351428994547</v>
      </c>
      <c r="L170" s="175">
        <v>1.3335679721077456</v>
      </c>
      <c r="M170" s="223">
        <v>1.4617593744669553</v>
      </c>
      <c r="N170" s="223">
        <v>1.5468333458466501</v>
      </c>
      <c r="O170" s="223">
        <v>1.636466487792736</v>
      </c>
      <c r="P170" s="223">
        <v>1.7285005014924495</v>
      </c>
      <c r="Q170" s="223">
        <v>1.8244231587087167</v>
      </c>
      <c r="R170" s="223">
        <v>1.9236125797743993</v>
      </c>
      <c r="S170" s="223">
        <v>2.0262618775304464</v>
      </c>
      <c r="T170" s="223">
        <v>2.1367862033882661</v>
      </c>
      <c r="U170" s="223">
        <v>2.2465137645840625</v>
      </c>
      <c r="V170" s="223">
        <v>2.3591416583372489</v>
      </c>
      <c r="W170" s="223">
        <v>2.4812589930251145</v>
      </c>
      <c r="X170" s="223">
        <v>2.6073463373623222</v>
      </c>
      <c r="Y170" s="223">
        <v>2.7377701226408679</v>
      </c>
      <c r="Z170" s="223">
        <v>2.8664987924351975</v>
      </c>
      <c r="AA170" s="223">
        <v>3.0047747809310321</v>
      </c>
      <c r="AB170" s="223">
        <v>3.1489479061340484</v>
      </c>
      <c r="AC170" s="223">
        <v>3.3051786177447342</v>
      </c>
      <c r="AD170" s="223">
        <v>3.4579261610567733</v>
      </c>
      <c r="AE170" s="223">
        <v>3.6137847756386599</v>
      </c>
      <c r="AF170" s="223">
        <v>3.7844381346592191</v>
      </c>
      <c r="AG170" s="223">
        <v>3.9509198879731917</v>
      </c>
      <c r="AH170" s="223">
        <v>4.1314104550356747</v>
      </c>
      <c r="AI170" s="223">
        <v>4.3195040816956318</v>
      </c>
      <c r="AJ170" s="223">
        <v>4.5002130558666966</v>
      </c>
      <c r="AK170" s="223">
        <v>4.7091151445043034</v>
      </c>
      <c r="AL170" s="223">
        <v>4.9108774183798021</v>
      </c>
      <c r="AM170" s="223">
        <v>5.1203126205321894</v>
      </c>
      <c r="AN170" s="223">
        <v>5.335090079726208</v>
      </c>
      <c r="AO170" s="223">
        <v>5.5652819677720675</v>
      </c>
      <c r="AP170" s="223">
        <v>5.8038887933765251</v>
      </c>
      <c r="AQ170" s="223">
        <v>6.0513157513133411</v>
      </c>
      <c r="AR170" s="223">
        <v>6.3026042319315811</v>
      </c>
      <c r="AS170" s="223">
        <v>6.5603046466834369</v>
      </c>
      <c r="AT170" s="223">
        <v>6.8272105941514107</v>
      </c>
      <c r="AU170" s="223">
        <v>7.1004767508671573</v>
      </c>
      <c r="AV170" s="223">
        <v>7.3923349039385338</v>
      </c>
      <c r="AW170" s="223">
        <v>7.6789688393642113</v>
      </c>
      <c r="AX170" s="223">
        <v>7.9909489667561289</v>
      </c>
      <c r="AY170" s="223">
        <v>8.3071403927414433</v>
      </c>
      <c r="AZ170" s="223">
        <v>8.6471814462509364</v>
      </c>
      <c r="BA170" s="223">
        <v>8.9820856314723621</v>
      </c>
      <c r="BB170" s="223">
        <v>9.3379189074978193</v>
      </c>
      <c r="BC170" s="223">
        <v>9.7055280672748196</v>
      </c>
      <c r="BD170" s="223">
        <v>10.081778178438679</v>
      </c>
    </row>
    <row r="171" spans="2:56" outlineLevel="1" x14ac:dyDescent="0.2">
      <c r="B171" s="66" t="s">
        <v>80</v>
      </c>
    </row>
    <row r="172" spans="2:56" outlineLevel="1" x14ac:dyDescent="0.2">
      <c r="B172" s="53" t="s">
        <v>94</v>
      </c>
    </row>
    <row r="173" spans="2:56" outlineLevel="1" x14ac:dyDescent="0.2">
      <c r="B173" s="67" t="s">
        <v>113</v>
      </c>
      <c r="C173" s="10" t="s">
        <v>217</v>
      </c>
      <c r="D173" s="24">
        <f>MAX($D$153:D172)+1</f>
        <v>16</v>
      </c>
      <c r="E173" s="74"/>
      <c r="G173" s="175">
        <v>3.3836830426000004</v>
      </c>
      <c r="H173" s="175">
        <v>4.0818495489999993</v>
      </c>
      <c r="I173" s="175">
        <v>3.4035278079999998</v>
      </c>
      <c r="J173" s="175">
        <v>3.3591803662999999</v>
      </c>
      <c r="K173" s="175">
        <v>3.3530839201783258</v>
      </c>
      <c r="L173" s="175">
        <v>3.3891916678266019</v>
      </c>
      <c r="M173" s="223">
        <v>3.6923099513826068</v>
      </c>
      <c r="N173" s="223">
        <v>3.7792095846900597</v>
      </c>
      <c r="O173" s="223">
        <v>3.8716560031022431</v>
      </c>
      <c r="P173" s="223">
        <v>3.9659513498826708</v>
      </c>
      <c r="Q173" s="223">
        <v>4.063944553399585</v>
      </c>
      <c r="R173" s="223">
        <v>4.1637866852847436</v>
      </c>
      <c r="S173" s="223">
        <v>4.2654777455381465</v>
      </c>
      <c r="T173" s="223">
        <v>4.369017734159792</v>
      </c>
      <c r="U173" s="223">
        <v>4.4762555795179244</v>
      </c>
      <c r="V173" s="223">
        <v>4.5853423532443012</v>
      </c>
      <c r="W173" s="223">
        <v>4.698126983707164</v>
      </c>
      <c r="X173" s="223">
        <v>4.812760542538272</v>
      </c>
      <c r="Y173" s="223">
        <v>4.931091958105867</v>
      </c>
      <c r="Z173" s="223">
        <v>5.0531212304099489</v>
      </c>
      <c r="AA173" s="223">
        <v>5.176999431082276</v>
      </c>
      <c r="AB173" s="223">
        <v>5.3027265601228457</v>
      </c>
      <c r="AC173" s="223">
        <v>5.4321515458999023</v>
      </c>
      <c r="AD173" s="223">
        <v>5.5652743884134468</v>
      </c>
      <c r="AE173" s="223">
        <v>5.7020950876634791</v>
      </c>
      <c r="AF173" s="223">
        <v>5.8426136436499974</v>
      </c>
      <c r="AG173" s="223">
        <v>5.9849811280047591</v>
      </c>
      <c r="AH173" s="223">
        <v>6.1310464690960105</v>
      </c>
      <c r="AI173" s="223">
        <v>6.2826585952919904</v>
      </c>
      <c r="AJ173" s="223">
        <v>6.4361196498562165</v>
      </c>
      <c r="AK173" s="223">
        <v>6.5932785611569269</v>
      </c>
      <c r="AL173" s="223">
        <v>6.7559842575623712</v>
      </c>
      <c r="AM173" s="223">
        <v>6.9205388823360581</v>
      </c>
      <c r="AN173" s="223">
        <v>7.0906402922144744</v>
      </c>
      <c r="AO173" s="223">
        <v>7.2644395588293804</v>
      </c>
      <c r="AP173" s="223">
        <v>7.4419366821807724</v>
      </c>
      <c r="AQ173" s="223">
        <v>7.6249805906368948</v>
      </c>
      <c r="AR173" s="223">
        <v>7.8117223558295059</v>
      </c>
      <c r="AS173" s="223">
        <v>8.0021619777586039</v>
      </c>
      <c r="AT173" s="223">
        <v>8.1981483847924324</v>
      </c>
      <c r="AU173" s="223">
        <v>8.3996815769309929</v>
      </c>
      <c r="AV173" s="223">
        <v>8.6049126258060404</v>
      </c>
      <c r="AW173" s="223">
        <v>8.8156904597858183</v>
      </c>
      <c r="AX173" s="223">
        <v>9.0320150788703284</v>
      </c>
      <c r="AY173" s="223">
        <v>9.2538864830595688</v>
      </c>
      <c r="AZ173" s="223">
        <v>9.479455743985298</v>
      </c>
      <c r="BA173" s="223">
        <v>9.7124207183839992</v>
      </c>
      <c r="BB173" s="223">
        <v>9.9509324778874326</v>
      </c>
      <c r="BC173" s="223">
        <v>10.193142094127353</v>
      </c>
      <c r="BD173" s="223">
        <v>10.444596352208491</v>
      </c>
    </row>
    <row r="174" spans="2:56" outlineLevel="1" x14ac:dyDescent="0.2">
      <c r="B174" s="67" t="s">
        <v>114</v>
      </c>
      <c r="C174" s="10" t="s">
        <v>217</v>
      </c>
      <c r="D174" s="24">
        <f>MAX($D$153:D173)+1</f>
        <v>17</v>
      </c>
      <c r="E174" s="74"/>
      <c r="G174" s="175">
        <v>4.9771276578000005</v>
      </c>
      <c r="H174" s="175">
        <v>6.0436246185</v>
      </c>
      <c r="I174" s="175">
        <v>4.8503371049999995</v>
      </c>
      <c r="J174" s="175">
        <v>4.6403797988999997</v>
      </c>
      <c r="K174" s="175">
        <v>4.3399544732448598</v>
      </c>
      <c r="L174" s="175">
        <v>4.1153775146457692</v>
      </c>
      <c r="M174" s="223">
        <v>5.0945597175463178</v>
      </c>
      <c r="N174" s="223">
        <v>5.2133109814542875</v>
      </c>
      <c r="O174" s="223">
        <v>5.3411969579705634</v>
      </c>
      <c r="P174" s="223">
        <v>5.4716928523749253</v>
      </c>
      <c r="Q174" s="223">
        <v>5.6061036236114186</v>
      </c>
      <c r="R174" s="223">
        <v>5.7431243127359997</v>
      </c>
      <c r="S174" s="223">
        <v>5.8840598786927121</v>
      </c>
      <c r="T174" s="223">
        <v>6.0289103214815549</v>
      </c>
      <c r="U174" s="223">
        <v>6.1763706821584847</v>
      </c>
      <c r="V174" s="223">
        <v>6.3277459196675458</v>
      </c>
      <c r="W174" s="223">
        <v>6.4830360340087374</v>
      </c>
      <c r="X174" s="223">
        <v>6.6409360662380159</v>
      </c>
      <c r="Y174" s="223">
        <v>6.8040559342434692</v>
      </c>
      <c r="Z174" s="223">
        <v>6.9710906790810547</v>
      </c>
      <c r="AA174" s="223">
        <v>7.1420403007507689</v>
      </c>
      <c r="AB174" s="223">
        <v>7.3169047992526144</v>
      </c>
      <c r="AC174" s="223">
        <v>7.4956841745865903</v>
      </c>
      <c r="AD174" s="223">
        <v>7.6796833856967419</v>
      </c>
      <c r="AE174" s="223">
        <v>7.8675974736390222</v>
      </c>
      <c r="AF174" s="223">
        <v>8.060731397357479</v>
      </c>
      <c r="AG174" s="223">
        <v>8.2577801979080654</v>
      </c>
      <c r="AH174" s="223">
        <v>8.4600488342348275</v>
      </c>
      <c r="AI174" s="223">
        <v>8.6675373063377652</v>
      </c>
      <c r="AJ174" s="223">
        <v>8.8802456142168751</v>
      </c>
      <c r="AK174" s="223">
        <v>9.0968687989281172</v>
      </c>
      <c r="AL174" s="223">
        <v>9.3200167783595749</v>
      </c>
      <c r="AM174" s="223">
        <v>9.5483845935672118</v>
      </c>
      <c r="AN174" s="223">
        <v>9.7819722445510191</v>
      </c>
      <c r="AO174" s="223">
        <v>10.022084690255046</v>
      </c>
      <c r="AP174" s="223">
        <v>10.267416971735248</v>
      </c>
      <c r="AQ174" s="223">
        <v>10.519274047935667</v>
      </c>
      <c r="AR174" s="223">
        <v>10.776350959912261</v>
      </c>
      <c r="AS174" s="223">
        <v>11.041257625553117</v>
      </c>
      <c r="AT174" s="223">
        <v>11.311384126970147</v>
      </c>
      <c r="AU174" s="223">
        <v>11.588035423107394</v>
      </c>
      <c r="AV174" s="223">
        <v>11.872516472908904</v>
      </c>
      <c r="AW174" s="223">
        <v>12.163522317430633</v>
      </c>
      <c r="AX174" s="223">
        <v>12.46105295667258</v>
      </c>
      <c r="AY174" s="223">
        <v>12.766413349578789</v>
      </c>
      <c r="AZ174" s="223">
        <v>13.079603496149259</v>
      </c>
      <c r="BA174" s="223">
        <v>13.399318437439945</v>
      </c>
      <c r="BB174" s="223">
        <v>13.72816809133894</v>
      </c>
      <c r="BC174" s="223">
        <v>14.064847498902195</v>
      </c>
      <c r="BD174" s="223">
        <v>14.409356660129712</v>
      </c>
    </row>
    <row r="175" spans="2:56" outlineLevel="1" x14ac:dyDescent="0.2">
      <c r="B175" s="53" t="s">
        <v>95</v>
      </c>
    </row>
    <row r="176" spans="2:56" outlineLevel="1" x14ac:dyDescent="0.2">
      <c r="B176" s="67" t="s">
        <v>115</v>
      </c>
      <c r="C176" s="10" t="s">
        <v>217</v>
      </c>
      <c r="D176" s="24">
        <f>MAX($D$153:D175)+1</f>
        <v>18</v>
      </c>
      <c r="E176" s="74"/>
      <c r="G176" s="175">
        <v>10.474854115499999</v>
      </c>
      <c r="H176" s="175">
        <v>11.157134643200001</v>
      </c>
      <c r="I176" s="175">
        <v>11.841501510399999</v>
      </c>
      <c r="J176" s="175">
        <v>11.219441291500001</v>
      </c>
      <c r="K176" s="175">
        <v>12.671727766604713</v>
      </c>
      <c r="L176" s="175">
        <v>12.954840635901736</v>
      </c>
      <c r="M176" s="223">
        <v>13.498724460250973</v>
      </c>
      <c r="N176" s="223">
        <v>14.178947446524496</v>
      </c>
      <c r="O176" s="223">
        <v>14.902521051088476</v>
      </c>
      <c r="P176" s="223">
        <v>15.644095556646878</v>
      </c>
      <c r="Q176" s="223">
        <v>16.417679221921258</v>
      </c>
      <c r="R176" s="223">
        <v>17.224272096967077</v>
      </c>
      <c r="S176" s="223">
        <v>18.05753675246017</v>
      </c>
      <c r="T176" s="223">
        <v>18.917973213428031</v>
      </c>
      <c r="U176" s="223">
        <v>19.813752334296233</v>
      </c>
      <c r="V176" s="223">
        <v>20.738036660712854</v>
      </c>
      <c r="W176" s="223">
        <v>21.699330397121887</v>
      </c>
      <c r="X176" s="223">
        <v>22.690462739153116</v>
      </c>
      <c r="Y176" s="223">
        <v>23.720271241268563</v>
      </c>
      <c r="Z176" s="223">
        <v>24.789755953523745</v>
      </c>
      <c r="AA176" s="223">
        <v>25.89124604652066</v>
      </c>
      <c r="AB176" s="223">
        <v>27.034079099749384</v>
      </c>
      <c r="AC176" s="223">
        <v>28.219255163265004</v>
      </c>
      <c r="AD176" s="223">
        <v>29.447774287122616</v>
      </c>
      <c r="AE176" s="223">
        <v>30.720636521377759</v>
      </c>
      <c r="AF176" s="223">
        <v>32.029337661586375</v>
      </c>
      <c r="AG176" s="223">
        <v>33.393719591792788</v>
      </c>
      <c r="AH176" s="223">
        <v>34.805444782562311</v>
      </c>
      <c r="AI176" s="223">
        <v>36.255509004423381</v>
      </c>
      <c r="AJ176" s="223">
        <v>37.76475419147561</v>
      </c>
      <c r="AK176" s="223">
        <v>39.324342789256477</v>
      </c>
      <c r="AL176" s="223">
        <v>40.935274847821574</v>
      </c>
      <c r="AM176" s="223">
        <v>42.609221396789408</v>
      </c>
      <c r="AN176" s="223">
        <v>44.336844856670005</v>
      </c>
      <c r="AO176" s="223">
        <v>46.119145277518975</v>
      </c>
      <c r="AP176" s="223">
        <v>47.968293713982234</v>
      </c>
      <c r="AQ176" s="223">
        <v>49.874452561542782</v>
      </c>
      <c r="AR176" s="223">
        <v>51.838621870255643</v>
      </c>
      <c r="AS176" s="223">
        <v>53.885143749413203</v>
      </c>
      <c r="AT176" s="223">
        <v>55.992342889870599</v>
      </c>
      <c r="AU176" s="223">
        <v>58.173223721319729</v>
      </c>
      <c r="AV176" s="223">
        <v>60.4292863188439</v>
      </c>
      <c r="AW176" s="223">
        <v>62.749693027870251</v>
      </c>
      <c r="AX176" s="223">
        <v>65.160452707783165</v>
      </c>
      <c r="AY176" s="223">
        <v>67.650894379019732</v>
      </c>
      <c r="AZ176" s="223">
        <v>70.209680361979181</v>
      </c>
      <c r="BA176" s="223">
        <v>72.863819566101895</v>
      </c>
      <c r="BB176" s="223">
        <v>75.61531209149814</v>
      </c>
      <c r="BC176" s="223">
        <v>78.439482478856561</v>
      </c>
      <c r="BD176" s="223">
        <v>81.364339687672938</v>
      </c>
    </row>
    <row r="177" spans="2:56" outlineLevel="1" x14ac:dyDescent="0.2">
      <c r="B177" s="67" t="s">
        <v>116</v>
      </c>
      <c r="C177" s="10" t="s">
        <v>217</v>
      </c>
      <c r="D177" s="24">
        <f>MAX($D$153:D176)+1</f>
        <v>19</v>
      </c>
      <c r="E177" s="74"/>
      <c r="G177" s="175">
        <v>18.750904145999996</v>
      </c>
      <c r="H177" s="175">
        <v>19.883615553199999</v>
      </c>
      <c r="I177" s="175">
        <v>22.087258164000001</v>
      </c>
      <c r="J177" s="175">
        <v>20.940777216600001</v>
      </c>
      <c r="K177" s="175">
        <v>24.527698765923141</v>
      </c>
      <c r="L177" s="175">
        <v>24.788179161714019</v>
      </c>
      <c r="M177" s="223">
        <v>26.159292371474205</v>
      </c>
      <c r="N177" s="223">
        <v>27.718236451926099</v>
      </c>
      <c r="O177" s="223">
        <v>29.375710586874487</v>
      </c>
      <c r="P177" s="223">
        <v>31.092763231423621</v>
      </c>
      <c r="Q177" s="223">
        <v>32.877171729580176</v>
      </c>
      <c r="R177" s="223">
        <v>34.730770407243618</v>
      </c>
      <c r="S177" s="223">
        <v>36.655393590313174</v>
      </c>
      <c r="T177" s="223">
        <v>38.645709702648645</v>
      </c>
      <c r="U177" s="223">
        <v>40.725050776269789</v>
      </c>
      <c r="V177" s="223">
        <v>42.873753430955553</v>
      </c>
      <c r="W177" s="223">
        <v>45.108595238652242</v>
      </c>
      <c r="X177" s="223">
        <v>47.424040809230348</v>
      </c>
      <c r="Y177" s="223">
        <v>49.821924468589053</v>
      </c>
      <c r="Z177" s="223">
        <v>52.320858114574719</v>
      </c>
      <c r="AA177" s="223">
        <v>54.898121157133545</v>
      </c>
      <c r="AB177" s="223">
        <v>57.58132572205097</v>
      </c>
      <c r="AC177" s="223">
        <v>60.355528563280181</v>
      </c>
      <c r="AD177" s="223">
        <v>63.240972090577273</v>
      </c>
      <c r="AE177" s="223">
        <v>66.221897801940713</v>
      </c>
      <c r="AF177" s="223">
        <v>69.309751693175841</v>
      </c>
      <c r="AG177" s="223">
        <v>72.516795016043559</v>
      </c>
      <c r="AH177" s="223">
        <v>75.836065682492546</v>
      </c>
      <c r="AI177" s="223">
        <v>79.270009460388735</v>
      </c>
      <c r="AJ177" s="223">
        <v>82.831499043459218</v>
      </c>
      <c r="AK177" s="223">
        <v>86.523591641537195</v>
      </c>
      <c r="AL177" s="223">
        <v>90.338509910615613</v>
      </c>
      <c r="AM177" s="223">
        <v>94.300776354216367</v>
      </c>
      <c r="AN177" s="223">
        <v>98.391575260504837</v>
      </c>
      <c r="AO177" s="223">
        <v>102.62479839315218</v>
      </c>
      <c r="AP177" s="223">
        <v>107.01515277178613</v>
      </c>
      <c r="AQ177" s="223">
        <v>111.55445342442198</v>
      </c>
      <c r="AR177" s="223">
        <v>116.25781499866424</v>
      </c>
      <c r="AS177" s="223">
        <v>121.11664489455099</v>
      </c>
      <c r="AT177" s="223">
        <v>126.14646538766441</v>
      </c>
      <c r="AU177" s="223">
        <v>131.35094512980297</v>
      </c>
      <c r="AV177" s="223">
        <v>136.73375277276662</v>
      </c>
      <c r="AW177" s="223">
        <v>142.29855696835384</v>
      </c>
      <c r="AX177" s="223">
        <v>148.0623066900686</v>
      </c>
      <c r="AY177" s="223">
        <v>154.0157978959825</v>
      </c>
      <c r="AZ177" s="223">
        <v>160.17638718757658</v>
      </c>
      <c r="BA177" s="223">
        <v>166.53446289494599</v>
      </c>
      <c r="BB177" s="223">
        <v>173.12188482520978</v>
      </c>
      <c r="BC177" s="223">
        <v>179.92924512245074</v>
      </c>
      <c r="BD177" s="223">
        <v>186.96082388043428</v>
      </c>
    </row>
    <row r="178" spans="2:56" outlineLevel="1" x14ac:dyDescent="0.2">
      <c r="B178" s="53" t="s">
        <v>96</v>
      </c>
      <c r="E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</row>
    <row r="179" spans="2:56" outlineLevel="1" x14ac:dyDescent="0.2">
      <c r="B179" s="53" t="s">
        <v>117</v>
      </c>
      <c r="C179" s="10" t="s">
        <v>217</v>
      </c>
      <c r="D179" s="24">
        <f>MAX($D$153:D178)+1</f>
        <v>20</v>
      </c>
      <c r="E179" s="74"/>
      <c r="G179" s="175">
        <v>8.8169727866000009</v>
      </c>
      <c r="H179" s="175">
        <v>8.9448228666000009</v>
      </c>
      <c r="I179" s="175">
        <v>8.9049213013999999</v>
      </c>
      <c r="J179" s="175">
        <v>7.1346259292999985</v>
      </c>
      <c r="K179" s="175">
        <v>7.9702709152387259</v>
      </c>
      <c r="L179" s="175">
        <v>9.9502730409880815</v>
      </c>
      <c r="M179" s="223">
        <v>9.1036169322810299</v>
      </c>
      <c r="N179" s="223">
        <v>9.3154300718954541</v>
      </c>
      <c r="O179" s="223">
        <v>9.5458015559406508</v>
      </c>
      <c r="P179" s="223">
        <v>9.7782175568553527</v>
      </c>
      <c r="Q179" s="223">
        <v>10.018834907162359</v>
      </c>
      <c r="R179" s="223">
        <v>10.263664060942173</v>
      </c>
      <c r="S179" s="223">
        <v>10.514638406287645</v>
      </c>
      <c r="T179" s="223">
        <v>10.771704046760449</v>
      </c>
      <c r="U179" s="223">
        <v>11.037024933063885</v>
      </c>
      <c r="V179" s="223">
        <v>11.306501230258943</v>
      </c>
      <c r="W179" s="223">
        <v>11.584117491979413</v>
      </c>
      <c r="X179" s="223">
        <v>11.866001949753871</v>
      </c>
      <c r="Y179" s="223">
        <v>12.157963096046592</v>
      </c>
      <c r="Z179" s="223">
        <v>12.458235880751127</v>
      </c>
      <c r="AA179" s="223">
        <v>12.762664076347287</v>
      </c>
      <c r="AB179" s="223">
        <v>13.073293856090286</v>
      </c>
      <c r="AC179" s="223">
        <v>13.394174494380813</v>
      </c>
      <c r="AD179" s="223">
        <v>13.723190944668175</v>
      </c>
      <c r="AE179" s="223">
        <v>14.058529252693321</v>
      </c>
      <c r="AF179" s="223">
        <v>14.403998145675054</v>
      </c>
      <c r="AG179" s="223">
        <v>14.75578640025171</v>
      </c>
      <c r="AH179" s="223">
        <v>15.115828244273287</v>
      </c>
      <c r="AI179" s="223">
        <v>15.489986066642379</v>
      </c>
      <c r="AJ179" s="223">
        <v>15.868470973789499</v>
      </c>
      <c r="AK179" s="223">
        <v>16.255211126767257</v>
      </c>
      <c r="AL179" s="223">
        <v>16.65623727559322</v>
      </c>
      <c r="AM179" s="223">
        <v>17.061531620473176</v>
      </c>
      <c r="AN179" s="223">
        <v>17.479066604574694</v>
      </c>
      <c r="AO179" s="223">
        <v>17.908896964093241</v>
      </c>
      <c r="AP179" s="223">
        <v>18.347096194361928</v>
      </c>
      <c r="AQ179" s="223">
        <v>18.797416630018393</v>
      </c>
      <c r="AR179" s="223">
        <v>19.258213494547107</v>
      </c>
      <c r="AS179" s="223">
        <v>19.729254568951927</v>
      </c>
      <c r="AT179" s="223">
        <v>20.212595171302343</v>
      </c>
      <c r="AU179" s="223">
        <v>20.706292768691227</v>
      </c>
      <c r="AV179" s="223">
        <v>21.216327527469257</v>
      </c>
      <c r="AW179" s="223">
        <v>21.734672268273385</v>
      </c>
      <c r="AX179" s="223">
        <v>22.26736355003548</v>
      </c>
      <c r="AY179" s="223">
        <v>22.81246548851983</v>
      </c>
      <c r="AZ179" s="223">
        <v>23.369915042473821</v>
      </c>
      <c r="BA179" s="223">
        <v>23.943649517764353</v>
      </c>
      <c r="BB179" s="223">
        <v>24.531956944094723</v>
      </c>
      <c r="BC179" s="223">
        <v>25.132496704589506</v>
      </c>
      <c r="BD179" s="223">
        <v>25.749493060307231</v>
      </c>
    </row>
    <row r="180" spans="2:56" outlineLevel="1" x14ac:dyDescent="0.2">
      <c r="B180" s="53" t="s">
        <v>118</v>
      </c>
      <c r="C180" s="10" t="s">
        <v>217</v>
      </c>
      <c r="D180" s="24">
        <f>MAX($D$153:D179)+1</f>
        <v>21</v>
      </c>
      <c r="E180" s="74"/>
      <c r="G180" s="175">
        <v>3.3372407879999999</v>
      </c>
      <c r="H180" s="175">
        <v>4.2872919105000005</v>
      </c>
      <c r="I180" s="175">
        <v>4.2403779078000001</v>
      </c>
      <c r="J180" s="175">
        <v>4.1496654051000004</v>
      </c>
      <c r="K180" s="175">
        <v>0.72737961239999971</v>
      </c>
      <c r="L180" s="175">
        <v>1.7275647104209848</v>
      </c>
      <c r="M180" s="223">
        <v>3.2972879127364401</v>
      </c>
      <c r="N180" s="223">
        <v>3.3748953378823421</v>
      </c>
      <c r="O180" s="223">
        <v>3.4574672213525526</v>
      </c>
      <c r="P180" s="223">
        <v>3.5419015801800935</v>
      </c>
      <c r="Q180" s="223">
        <v>3.6281984143649653</v>
      </c>
      <c r="R180" s="223">
        <v>3.7176004454596723</v>
      </c>
      <c r="S180" s="223">
        <v>3.8082419841640291</v>
      </c>
      <c r="T180" s="223">
        <v>3.9019887197782213</v>
      </c>
      <c r="U180" s="223">
        <v>3.9975979307497433</v>
      </c>
      <c r="V180" s="223">
        <v>4.0950696170785958</v>
      </c>
      <c r="W180" s="223">
        <v>4.1956465003172845</v>
      </c>
      <c r="X180" s="223">
        <v>4.2980858589133035</v>
      </c>
      <c r="Y180" s="223">
        <v>4.4036272004763015</v>
      </c>
      <c r="Z180" s="223">
        <v>4.5122769528919919</v>
      </c>
      <c r="AA180" s="223">
        <v>4.622785966722156</v>
      </c>
      <c r="AB180" s="223">
        <v>4.7351574559096505</v>
      </c>
      <c r="AC180" s="223">
        <v>4.8512538958118041</v>
      </c>
      <c r="AD180" s="223">
        <v>4.9704555326237951</v>
      </c>
      <c r="AE180" s="223">
        <v>5.0921426125407967</v>
      </c>
      <c r="AF180" s="223">
        <v>5.2169316754247781</v>
      </c>
      <c r="AG180" s="223">
        <v>5.3442029674709133</v>
      </c>
      <c r="AH180" s="223">
        <v>5.4751992102317093</v>
      </c>
      <c r="AI180" s="223">
        <v>5.6099236176500238</v>
      </c>
      <c r="AJ180" s="223">
        <v>5.7477500080353163</v>
      </c>
      <c r="AK180" s="223">
        <v>5.8874388737779384</v>
      </c>
      <c r="AL180" s="223">
        <v>6.0327183795354102</v>
      </c>
      <c r="AM180" s="223">
        <v>6.1798571467073531</v>
      </c>
      <c r="AN180" s="223">
        <v>6.3313438323416378</v>
      </c>
      <c r="AO180" s="223">
        <v>6.4865522547477283</v>
      </c>
      <c r="AP180" s="223">
        <v>6.6454888418113338</v>
      </c>
      <c r="AQ180" s="223">
        <v>6.8087701333944253</v>
      </c>
      <c r="AR180" s="223">
        <v>6.9751566218873524</v>
      </c>
      <c r="AS180" s="223">
        <v>7.1458846009569061</v>
      </c>
      <c r="AT180" s="223">
        <v>7.3209637124316611</v>
      </c>
      <c r="AU180" s="223">
        <v>7.5003875284258994</v>
      </c>
      <c r="AV180" s="223">
        <v>7.6841560489396228</v>
      </c>
      <c r="AW180" s="223">
        <v>7.8722692739728313</v>
      </c>
      <c r="AX180" s="223">
        <v>8.0653533852160635</v>
      </c>
      <c r="AY180" s="223">
        <v>8.2634019547836033</v>
      </c>
      <c r="AZ180" s="223">
        <v>8.4651722611229481</v>
      </c>
      <c r="BA180" s="223">
        <v>8.6725364214199985</v>
      </c>
      <c r="BB180" s="223">
        <v>8.8854847938461816</v>
      </c>
      <c r="BC180" s="223">
        <v>9.102777870791849</v>
      </c>
      <c r="BD180" s="223">
        <v>9.3262813415571895</v>
      </c>
    </row>
    <row r="181" spans="2:56" outlineLevel="1" x14ac:dyDescent="0.2">
      <c r="B181" s="53" t="s">
        <v>119</v>
      </c>
      <c r="C181" s="10" t="s">
        <v>217</v>
      </c>
      <c r="D181" s="24">
        <f>MAX($D$153:D180)+1</f>
        <v>22</v>
      </c>
      <c r="E181" s="74"/>
      <c r="G181" s="175">
        <v>7.3945002383999991</v>
      </c>
      <c r="H181" s="175">
        <v>8.1985400639999995</v>
      </c>
      <c r="I181" s="175">
        <v>8.7264172185000017</v>
      </c>
      <c r="J181" s="175">
        <v>9.2207234423000006</v>
      </c>
      <c r="K181" s="175">
        <v>8.8616760903999996</v>
      </c>
      <c r="L181" s="175">
        <v>9.5141708472000008</v>
      </c>
      <c r="M181" s="223">
        <v>10.113071999999999</v>
      </c>
      <c r="N181" s="223">
        <v>10.664511138632118</v>
      </c>
      <c r="O181" s="223">
        <v>11.248534026057092</v>
      </c>
      <c r="P181" s="223">
        <v>11.854234011110726</v>
      </c>
      <c r="Q181" s="223">
        <v>12.4853354751857</v>
      </c>
      <c r="R181" s="223">
        <v>13.136038060142816</v>
      </c>
      <c r="S181" s="223">
        <v>13.809979389235743</v>
      </c>
      <c r="T181" s="223">
        <v>14.514608225250001</v>
      </c>
      <c r="U181" s="223">
        <v>15.243863935628541</v>
      </c>
      <c r="V181" s="223">
        <v>15.99462944595351</v>
      </c>
      <c r="W181" s="223">
        <v>16.782062556214299</v>
      </c>
      <c r="X181" s="223">
        <v>17.588408940839273</v>
      </c>
      <c r="Y181" s="223">
        <v>18.429260190514238</v>
      </c>
      <c r="Z181" s="223">
        <v>19.305657402910747</v>
      </c>
      <c r="AA181" s="223">
        <v>20.2104988478</v>
      </c>
      <c r="AB181" s="223">
        <v>21.144305074017822</v>
      </c>
      <c r="AC181" s="223">
        <v>22.111841560628502</v>
      </c>
      <c r="AD181" s="223">
        <v>23.11822081925359</v>
      </c>
      <c r="AE181" s="223">
        <v>24.155647054549981</v>
      </c>
      <c r="AF181" s="223">
        <v>25.238156429292797</v>
      </c>
      <c r="AG181" s="223">
        <v>26.353274427214323</v>
      </c>
      <c r="AH181" s="223">
        <v>27.510879039000002</v>
      </c>
      <c r="AI181" s="223">
        <v>28.707245883257102</v>
      </c>
      <c r="AJ181" s="223">
        <v>29.948008020442774</v>
      </c>
      <c r="AK181" s="223">
        <v>31.229267552885737</v>
      </c>
      <c r="AL181" s="223">
        <v>32.551805303839259</v>
      </c>
      <c r="AM181" s="223">
        <v>33.926627119799932</v>
      </c>
      <c r="AN181" s="223">
        <v>35.349835103096474</v>
      </c>
      <c r="AO181" s="223">
        <v>36.817184323500001</v>
      </c>
      <c r="AP181" s="223">
        <v>38.340201176342809</v>
      </c>
      <c r="AQ181" s="223">
        <v>39.914727489535615</v>
      </c>
      <c r="AR181" s="223">
        <v>41.541804360750028</v>
      </c>
      <c r="AS181" s="223">
        <v>43.228105948114262</v>
      </c>
      <c r="AT181" s="223">
        <v>44.963493986524924</v>
      </c>
      <c r="AU181" s="223">
        <v>46.766169029442914</v>
      </c>
      <c r="AV181" s="223">
        <v>48.625906053625002</v>
      </c>
      <c r="AW181" s="223">
        <v>50.555706342771373</v>
      </c>
      <c r="AX181" s="223">
        <v>52.538930989928446</v>
      </c>
      <c r="AY181" s="223">
        <v>54.600975255521462</v>
      </c>
      <c r="AZ181" s="223">
        <v>56.724939958178545</v>
      </c>
      <c r="BA181" s="223">
        <v>58.92452044671419</v>
      </c>
      <c r="BB181" s="223">
        <v>61.194864483925066</v>
      </c>
      <c r="BC181" s="223">
        <v>63.543774083750009</v>
      </c>
      <c r="BD181" s="223">
        <v>65.966223492707073</v>
      </c>
    </row>
    <row r="182" spans="2:56" outlineLevel="1" x14ac:dyDescent="0.2">
      <c r="B182" s="53" t="s">
        <v>120</v>
      </c>
      <c r="C182" s="10" t="s">
        <v>217</v>
      </c>
      <c r="D182" s="24">
        <f>MAX($D$153:D181)+1</f>
        <v>23</v>
      </c>
      <c r="E182" s="74"/>
      <c r="G182" s="175">
        <v>0</v>
      </c>
      <c r="H182" s="175">
        <v>0.21084122920000001</v>
      </c>
      <c r="I182" s="175">
        <v>9.9873834199999997E-2</v>
      </c>
      <c r="J182" s="175">
        <v>5.00575641E-2</v>
      </c>
      <c r="K182" s="175">
        <v>0</v>
      </c>
      <c r="L182" s="175">
        <v>0</v>
      </c>
      <c r="M182" s="223">
        <v>5.5036623871428575E-2</v>
      </c>
      <c r="N182" s="223">
        <v>5.6311186885714293E-2</v>
      </c>
      <c r="O182" s="223">
        <v>5.7698474800000003E-2</v>
      </c>
      <c r="P182" s="223">
        <v>5.9112014828571445E-2</v>
      </c>
      <c r="Q182" s="223">
        <v>6.0560143971428573E-2</v>
      </c>
      <c r="R182" s="223">
        <v>6.2042862228571437E-2</v>
      </c>
      <c r="S182" s="223">
        <v>6.3569127157142857E-2</v>
      </c>
      <c r="T182" s="223">
        <v>6.5121023642857156E-2</v>
      </c>
      <c r="U182" s="223">
        <v>6.6725424357142848E-2</v>
      </c>
      <c r="V182" s="223">
        <v>6.8355456628571426E-2</v>
      </c>
      <c r="W182" s="223">
        <v>7.0029035571428561E-2</v>
      </c>
      <c r="X182" s="223">
        <v>7.174616118571428E-2</v>
      </c>
      <c r="Y182" s="223">
        <v>7.3497255357142854E-2</v>
      </c>
      <c r="Z182" s="223">
        <v>7.5309811314285699E-2</v>
      </c>
      <c r="AA182" s="223">
        <v>7.7147998828571415E-2</v>
      </c>
      <c r="AB182" s="223">
        <v>7.9038690571428566E-2</v>
      </c>
      <c r="AC182" s="223">
        <v>8.0972308428571421E-2</v>
      </c>
      <c r="AD182" s="223">
        <v>8.2957809957142845E-2</v>
      </c>
      <c r="AE182" s="223">
        <v>8.4986858157142839E-2</v>
      </c>
      <c r="AF182" s="223">
        <v>8.7067790028571401E-2</v>
      </c>
      <c r="AG182" s="223">
        <v>8.9201226128571412E-2</v>
      </c>
      <c r="AH182" s="223">
        <v>9.1386545899999977E-2</v>
      </c>
      <c r="AI182" s="223">
        <v>9.3632086342857135E-2</v>
      </c>
      <c r="AJ182" s="223">
        <v>9.5921173457142822E-2</v>
      </c>
      <c r="AK182" s="223">
        <v>9.8262764799999985E-2</v>
      </c>
      <c r="AL182" s="223">
        <v>0.10068187137142853</v>
      </c>
      <c r="AM182" s="223">
        <v>0.10314452461428569</v>
      </c>
      <c r="AN182" s="223">
        <v>0.10566801908571426</v>
      </c>
      <c r="AO182" s="223">
        <v>0.10826069178571425</v>
      </c>
      <c r="AP182" s="223">
        <v>0.11091420571428567</v>
      </c>
      <c r="AQ182" s="223">
        <v>0.11362794031428569</v>
      </c>
      <c r="AR182" s="223">
        <v>0.11642043125714283</v>
      </c>
      <c r="AS182" s="223">
        <v>0.11927314287142854</v>
      </c>
      <c r="AT182" s="223">
        <v>0.12218669571428568</v>
      </c>
      <c r="AU182" s="223">
        <v>0.12517838434285711</v>
      </c>
      <c r="AV182" s="223">
        <v>0.12825654575714282</v>
      </c>
      <c r="AW182" s="223">
        <v>0.13139554839999998</v>
      </c>
      <c r="AX182" s="223">
        <v>0.13461268682857139</v>
      </c>
      <c r="AY182" s="223">
        <v>0.1379079610428571</v>
      </c>
      <c r="AZ182" s="223">
        <v>0.14128970804285709</v>
      </c>
      <c r="BA182" s="223">
        <v>0.14474063327142855</v>
      </c>
      <c r="BB182" s="223">
        <v>0.14829594639999999</v>
      </c>
      <c r="BC182" s="223">
        <v>0.15192877475714284</v>
      </c>
      <c r="BD182" s="223">
        <v>0.15564869645714285</v>
      </c>
    </row>
    <row r="183" spans="2:56" outlineLevel="1" x14ac:dyDescent="0.2">
      <c r="B183" s="66" t="s">
        <v>81</v>
      </c>
    </row>
    <row r="184" spans="2:56" outlineLevel="1" x14ac:dyDescent="0.2">
      <c r="B184" s="53" t="s">
        <v>97</v>
      </c>
    </row>
    <row r="185" spans="2:56" outlineLevel="1" x14ac:dyDescent="0.2">
      <c r="B185" s="67" t="s">
        <v>121</v>
      </c>
    </row>
    <row r="186" spans="2:56" outlineLevel="1" x14ac:dyDescent="0.2">
      <c r="B186" s="68" t="s">
        <v>132</v>
      </c>
      <c r="C186" s="10" t="s">
        <v>217</v>
      </c>
      <c r="D186" s="24">
        <f>MAX($D$153:D185)+1</f>
        <v>24</v>
      </c>
      <c r="E186" s="74"/>
      <c r="G186" s="175">
        <v>1.18156145</v>
      </c>
      <c r="H186" s="175">
        <v>1.190797632</v>
      </c>
      <c r="I186" s="175">
        <v>1.177739259</v>
      </c>
      <c r="J186" s="175">
        <v>1.1445845940000001</v>
      </c>
      <c r="K186" s="175">
        <v>1.1437545771288515</v>
      </c>
      <c r="L186" s="175">
        <v>1.1571750159033904</v>
      </c>
      <c r="M186" s="223">
        <v>1.2048830365866339</v>
      </c>
      <c r="N186" s="223">
        <v>1.2329411896046838</v>
      </c>
      <c r="O186" s="223">
        <v>1.2631456980088152</v>
      </c>
      <c r="P186" s="223">
        <v>1.294096764808105</v>
      </c>
      <c r="Q186" s="223">
        <v>1.3258254966023522</v>
      </c>
      <c r="R186" s="223">
        <v>1.3583007867917583</v>
      </c>
      <c r="S186" s="223">
        <v>1.3915848485759192</v>
      </c>
      <c r="T186" s="223">
        <v>1.4256776819548356</v>
      </c>
      <c r="U186" s="223">
        <v>1.4605792869285075</v>
      </c>
      <c r="V186" s="223">
        <v>1.4963829832963293</v>
      </c>
      <c r="W186" s="223">
        <v>1.5330265578587048</v>
      </c>
      <c r="X186" s="223">
        <v>1.5706033304150291</v>
      </c>
      <c r="Y186" s="223">
        <v>1.6090821943655029</v>
      </c>
      <c r="Z186" s="223">
        <v>1.6484942563099259</v>
      </c>
      <c r="AA186" s="223">
        <v>1.6889017294478934</v>
      </c>
      <c r="AB186" s="223">
        <v>1.7302735071796076</v>
      </c>
      <c r="AC186" s="223">
        <v>1.7726718027046648</v>
      </c>
      <c r="AD186" s="223">
        <v>1.8160966160230658</v>
      </c>
      <c r="AE186" s="223">
        <v>1.8605790537346081</v>
      </c>
      <c r="AF186" s="223">
        <v>1.9061813290388883</v>
      </c>
      <c r="AG186" s="223">
        <v>1.9528723353361086</v>
      </c>
      <c r="AH186" s="223">
        <v>2.0007142858258655</v>
      </c>
      <c r="AI186" s="223">
        <v>2.049738287107957</v>
      </c>
      <c r="AJ186" s="223">
        <v>2.0999443391823833</v>
      </c>
      <c r="AK186" s="223">
        <v>2.1513946552487404</v>
      </c>
      <c r="AL186" s="223">
        <v>2.2041203419068274</v>
      </c>
      <c r="AM186" s="223">
        <v>2.2581213991566442</v>
      </c>
      <c r="AN186" s="223">
        <v>2.3134289335979878</v>
      </c>
      <c r="AO186" s="223">
        <v>2.3701051584304564</v>
      </c>
      <c r="AP186" s="223">
        <v>2.4281811802538482</v>
      </c>
      <c r="AQ186" s="223">
        <v>2.4876569990681623</v>
      </c>
      <c r="AR186" s="223">
        <v>2.5486259346727937</v>
      </c>
      <c r="AS186" s="223">
        <v>2.6110568804679444</v>
      </c>
      <c r="AT186" s="223">
        <v>2.6750431562530093</v>
      </c>
      <c r="AU186" s="223">
        <v>2.7405536554281897</v>
      </c>
      <c r="AV186" s="223">
        <v>2.8077128043926796</v>
      </c>
      <c r="AW186" s="223">
        <v>2.8764894965466792</v>
      </c>
      <c r="AX186" s="223">
        <v>2.9469770516895846</v>
      </c>
      <c r="AY186" s="223">
        <v>3.0191754698213962</v>
      </c>
      <c r="AZ186" s="223">
        <v>3.0931469641417091</v>
      </c>
      <c r="BA186" s="223">
        <v>3.1689226412503229</v>
      </c>
      <c r="BB186" s="223">
        <v>3.2465647143468335</v>
      </c>
      <c r="BC186" s="223">
        <v>3.3261042900310387</v>
      </c>
      <c r="BD186" s="223">
        <v>3.4076035815025358</v>
      </c>
    </row>
    <row r="187" spans="2:56" outlineLevel="1" x14ac:dyDescent="0.2">
      <c r="B187" s="68" t="s">
        <v>133</v>
      </c>
      <c r="C187" s="10" t="s">
        <v>217</v>
      </c>
      <c r="D187" s="24">
        <f>MAX($D$153:D186)+1</f>
        <v>25</v>
      </c>
      <c r="E187" s="74"/>
      <c r="G187" s="175">
        <v>2.8544551199999999</v>
      </c>
      <c r="H187" s="175">
        <v>2.8926063050000002</v>
      </c>
      <c r="I187" s="175">
        <v>2.1942331320000004</v>
      </c>
      <c r="J187" s="175">
        <v>2.2701536739999999</v>
      </c>
      <c r="K187" s="175">
        <v>2.1309960618113819</v>
      </c>
      <c r="L187" s="175">
        <v>2.1560197404726145</v>
      </c>
      <c r="M187" s="223">
        <v>2.632761142278186</v>
      </c>
      <c r="N187" s="223">
        <v>2.6941062362049082</v>
      </c>
      <c r="O187" s="223">
        <v>2.7601188916260551</v>
      </c>
      <c r="P187" s="223">
        <v>2.8277728873529324</v>
      </c>
      <c r="Q187" s="223">
        <v>2.8970169315009877</v>
      </c>
      <c r="R187" s="223">
        <v>2.9680048997238839</v>
      </c>
      <c r="S187" s="223">
        <v>3.0407367920216197</v>
      </c>
      <c r="T187" s="223">
        <v>3.1152126083941947</v>
      </c>
      <c r="U187" s="223">
        <v>3.1915349326107192</v>
      </c>
      <c r="V187" s="223">
        <v>3.2697550565557449</v>
      </c>
      <c r="W187" s="223">
        <v>3.3498729802292728</v>
      </c>
      <c r="X187" s="223">
        <v>3.4319399955158585</v>
      </c>
      <c r="Y187" s="223">
        <v>3.5160073943000532</v>
      </c>
      <c r="Z187" s="223">
        <v>3.6021264684664129</v>
      </c>
      <c r="AA187" s="223">
        <v>3.6903998017840456</v>
      </c>
      <c r="AB187" s="223">
        <v>3.7808273942529507</v>
      </c>
      <c r="AC187" s="223">
        <v>3.8734605377576834</v>
      </c>
      <c r="AD187" s="223">
        <v>3.9683505241827968</v>
      </c>
      <c r="AE187" s="223">
        <v>4.0655486454128456</v>
      </c>
      <c r="AF187" s="223">
        <v>4.1651574852169366</v>
      </c>
      <c r="AG187" s="223">
        <v>4.2672283354796265</v>
      </c>
      <c r="AH187" s="223">
        <v>4.3717611962009126</v>
      </c>
      <c r="AI187" s="223">
        <v>4.4788586511499062</v>
      </c>
      <c r="AJ187" s="223">
        <v>4.5886232840957133</v>
      </c>
      <c r="AK187" s="223">
        <v>4.7010550950383321</v>
      </c>
      <c r="AL187" s="223">
        <v>4.8162053758623218</v>
      </c>
      <c r="AM187" s="223">
        <v>4.9342280022213414</v>
      </c>
      <c r="AN187" s="223">
        <v>5.0550716822308361</v>
      </c>
      <c r="AO187" s="223">
        <v>5.1789415834290242</v>
      </c>
      <c r="AP187" s="223">
        <v>5.3058377058159056</v>
      </c>
      <c r="AQ187" s="223">
        <v>5.4358113412760334</v>
      </c>
      <c r="AR187" s="223">
        <v>5.5690163654630709</v>
      </c>
      <c r="AS187" s="223">
        <v>5.7054527783770164</v>
      </c>
      <c r="AT187" s="223">
        <v>5.8452231637869803</v>
      </c>
      <c r="AU187" s="223">
        <v>5.9884301054620703</v>
      </c>
      <c r="AV187" s="223">
        <v>6.1351248952868405</v>
      </c>
      <c r="AW187" s="223">
        <v>6.2854614089149514</v>
      </c>
      <c r="AX187" s="223">
        <v>6.4394396463464059</v>
      </c>
      <c r="AY187" s="223">
        <v>6.5972134832348646</v>
      </c>
      <c r="AZ187" s="223">
        <v>6.7588342114648823</v>
      </c>
      <c r="BA187" s="223">
        <v>6.9244557066901207</v>
      </c>
      <c r="BB187" s="223">
        <v>7.0940779689105797</v>
      </c>
      <c r="BC187" s="223">
        <v>7.2679061656644768</v>
      </c>
      <c r="BD187" s="223">
        <v>7.44594029695181</v>
      </c>
    </row>
    <row r="188" spans="2:56" outlineLevel="1" x14ac:dyDescent="0.2">
      <c r="B188" s="68" t="s">
        <v>134</v>
      </c>
      <c r="C188" s="10" t="s">
        <v>217</v>
      </c>
      <c r="D188" s="24">
        <f>MAX($D$153:D187)+1</f>
        <v>26</v>
      </c>
      <c r="E188" s="74"/>
      <c r="G188" s="175">
        <v>0</v>
      </c>
      <c r="H188" s="175">
        <v>1.9073026000000003E-2</v>
      </c>
      <c r="I188" s="175">
        <v>1.9858111000000001E-2</v>
      </c>
      <c r="J188" s="175">
        <v>0</v>
      </c>
      <c r="K188" s="175">
        <v>1.9253981456318424E-2</v>
      </c>
      <c r="L188" s="175">
        <v>1.947961133069832E-2</v>
      </c>
      <c r="M188" s="223">
        <v>2.2730322992209423E-2</v>
      </c>
      <c r="N188" s="223">
        <v>2.6114120504233857E-2</v>
      </c>
      <c r="O188" s="223">
        <v>2.9677993106087593E-2</v>
      </c>
      <c r="P188" s="223">
        <v>3.3400711022138131E-2</v>
      </c>
      <c r="Q188" s="223">
        <v>3.7288445748673599E-2</v>
      </c>
      <c r="R188" s="223">
        <v>4.1345995207612458E-2</v>
      </c>
      <c r="S188" s="223">
        <v>4.5580454639684097E-2</v>
      </c>
      <c r="T188" s="223">
        <v>4.9997458357563036E-2</v>
      </c>
      <c r="U188" s="223">
        <v>5.4603346034158028E-2</v>
      </c>
      <c r="V188" s="223">
        <v>5.9405381086813418E-2</v>
      </c>
      <c r="W188" s="223">
        <v>6.4409590919791371E-2</v>
      </c>
      <c r="X188" s="223">
        <v>6.9622839328104494E-2</v>
      </c>
      <c r="Y188" s="223">
        <v>7.5053924949338491E-2</v>
      </c>
      <c r="Z188" s="223">
        <v>8.070847556541795E-2</v>
      </c>
      <c r="AA188" s="223">
        <v>8.6595813936038213E-2</v>
      </c>
      <c r="AB188" s="223">
        <v>9.2722753648619663E-2</v>
      </c>
      <c r="AC188" s="223">
        <v>9.9098217840526165E-2</v>
      </c>
      <c r="AD188" s="223">
        <v>0.10573038061204364</v>
      </c>
      <c r="AE188" s="223">
        <v>0.11262759077083463</v>
      </c>
      <c r="AF188" s="223">
        <v>0.11979955763742046</v>
      </c>
      <c r="AG188" s="223">
        <v>0.12725511046473095</v>
      </c>
      <c r="AH188" s="223">
        <v>0.13500452637223914</v>
      </c>
      <c r="AI188" s="223">
        <v>0.14305711505814203</v>
      </c>
      <c r="AJ188" s="223">
        <v>0.15142236092799885</v>
      </c>
      <c r="AK188" s="223">
        <v>0.16011273147416274</v>
      </c>
      <c r="AL188" s="223">
        <v>0.16913832257798717</v>
      </c>
      <c r="AM188" s="223">
        <v>0.17850940482820138</v>
      </c>
      <c r="AN188" s="223">
        <v>0.18823795874114038</v>
      </c>
      <c r="AO188" s="223">
        <v>0.19833631424787204</v>
      </c>
      <c r="AP188" s="223">
        <v>0.20881715069421297</v>
      </c>
      <c r="AQ188" s="223">
        <v>0.21969183058994729</v>
      </c>
      <c r="AR188" s="223">
        <v>0.23097360107984377</v>
      </c>
      <c r="AS188" s="223">
        <v>0.2426760587234012</v>
      </c>
      <c r="AT188" s="223">
        <v>0.25481494677615818</v>
      </c>
      <c r="AU188" s="223">
        <v>0.26740100974135456</v>
      </c>
      <c r="AV188" s="223">
        <v>0.28045253066214121</v>
      </c>
      <c r="AW188" s="223">
        <v>0.29398270647568486</v>
      </c>
      <c r="AX188" s="223">
        <v>0.30800688081519312</v>
      </c>
      <c r="AY188" s="223">
        <v>0.32254276239410445</v>
      </c>
      <c r="AZ188" s="223">
        <v>0.33760446536328842</v>
      </c>
      <c r="BA188" s="223">
        <v>0.35321258763853519</v>
      </c>
      <c r="BB188" s="223">
        <v>0.36937983918100631</v>
      </c>
      <c r="BC188" s="223">
        <v>0.38612988181621322</v>
      </c>
      <c r="BD188" s="223">
        <v>0.40347831470766954</v>
      </c>
    </row>
    <row r="189" spans="2:56" outlineLevel="1" x14ac:dyDescent="0.2">
      <c r="B189" s="67" t="s">
        <v>122</v>
      </c>
      <c r="C189" s="10" t="s">
        <v>217</v>
      </c>
      <c r="D189" s="24">
        <f>MAX($D$153:D188)+1</f>
        <v>27</v>
      </c>
      <c r="E189" s="74"/>
      <c r="G189" s="175">
        <v>0.72703829999999992</v>
      </c>
      <c r="H189" s="175">
        <v>0.80415521999999995</v>
      </c>
      <c r="I189" s="175">
        <v>0.83155328000000006</v>
      </c>
      <c r="J189" s="175">
        <v>1.0643678325000001</v>
      </c>
      <c r="K189" s="175">
        <v>0.80252400497512488</v>
      </c>
      <c r="L189" s="175">
        <v>0.81188749057022425</v>
      </c>
      <c r="M189" s="223">
        <v>0.99014566640248391</v>
      </c>
      <c r="N189" s="223">
        <v>1.0520833068428872</v>
      </c>
      <c r="O189" s="223">
        <v>1.1177578904487495</v>
      </c>
      <c r="P189" s="223">
        <v>1.1859123741215256</v>
      </c>
      <c r="Q189" s="223">
        <v>1.2568587421169615</v>
      </c>
      <c r="R189" s="223">
        <v>1.330506923754571</v>
      </c>
      <c r="S189" s="223">
        <v>1.4070142580158251</v>
      </c>
      <c r="T189" s="223">
        <v>1.4864565498585878</v>
      </c>
      <c r="U189" s="223">
        <v>1.5690051762195396</v>
      </c>
      <c r="V189" s="223">
        <v>1.6546459852597368</v>
      </c>
      <c r="W189" s="223">
        <v>1.7435559690979225</v>
      </c>
      <c r="X189" s="223">
        <v>1.8358193554650371</v>
      </c>
      <c r="Y189" s="223">
        <v>1.9316271744349836</v>
      </c>
      <c r="Z189" s="223">
        <v>2.0309624665777819</v>
      </c>
      <c r="AA189" s="223">
        <v>2.1340218771493968</v>
      </c>
      <c r="AB189" s="223">
        <v>2.2408980566538861</v>
      </c>
      <c r="AC189" s="223">
        <v>2.3516836555952398</v>
      </c>
      <c r="AD189" s="223">
        <v>2.4665921647756108</v>
      </c>
      <c r="AE189" s="223">
        <v>2.5857246574721531</v>
      </c>
      <c r="AF189" s="223">
        <v>2.7093086624421083</v>
      </c>
      <c r="AG189" s="223">
        <v>2.8373244126645289</v>
      </c>
      <c r="AH189" s="223">
        <v>2.9700050520787946</v>
      </c>
      <c r="AI189" s="223">
        <v>3.1073251984818211</v>
      </c>
      <c r="AJ189" s="223">
        <v>3.2497989826836204</v>
      </c>
      <c r="AK189" s="223">
        <v>3.3972717594099966</v>
      </c>
      <c r="AL189" s="223">
        <v>3.5501396267638143</v>
      </c>
      <c r="AM189" s="223">
        <v>3.7083828177241305</v>
      </c>
      <c r="AN189" s="223">
        <v>3.8721192511142934</v>
      </c>
      <c r="AO189" s="223">
        <v>4.0417702933564454</v>
      </c>
      <c r="AP189" s="223">
        <v>4.2174707088201195</v>
      </c>
      <c r="AQ189" s="223">
        <v>4.3993552618748533</v>
      </c>
      <c r="AR189" s="223">
        <v>4.5875587168900882</v>
      </c>
      <c r="AS189" s="223">
        <v>4.7823787923989274</v>
      </c>
      <c r="AT189" s="223">
        <v>4.983958675544006</v>
      </c>
      <c r="AU189" s="223">
        <v>5.1924415534678516</v>
      </c>
      <c r="AV189" s="223">
        <v>5.4083133671864241</v>
      </c>
      <c r="AW189" s="223">
        <v>5.6315599648608536</v>
      </c>
      <c r="AX189" s="223">
        <v>5.8625099485254815</v>
      </c>
      <c r="AY189" s="223">
        <v>6.1015031505788899</v>
      </c>
      <c r="AZ189" s="223">
        <v>6.348525419182212</v>
      </c>
      <c r="BA189" s="223">
        <v>6.6041076168077906</v>
      </c>
      <c r="BB189" s="223">
        <v>6.8684266216906433</v>
      </c>
      <c r="BC189" s="223">
        <v>7.1416593120657419</v>
      </c>
      <c r="BD189" s="223">
        <v>7.4241764038330205</v>
      </c>
    </row>
    <row r="190" spans="2:56" outlineLevel="1" x14ac:dyDescent="0.2">
      <c r="B190" s="53" t="s">
        <v>98</v>
      </c>
    </row>
    <row r="191" spans="2:56" outlineLevel="1" x14ac:dyDescent="0.2">
      <c r="B191" s="67" t="s">
        <v>123</v>
      </c>
      <c r="C191" s="10" t="s">
        <v>217</v>
      </c>
      <c r="D191" s="24">
        <f>MAX($D$153:D190)+1</f>
        <v>28</v>
      </c>
      <c r="E191" s="74"/>
      <c r="G191" s="175">
        <v>8.7999999999999995E-2</v>
      </c>
      <c r="H191" s="175">
        <v>0.1089560795</v>
      </c>
      <c r="I191" s="175">
        <v>5.0557001400000003E-2</v>
      </c>
      <c r="J191" s="175">
        <v>5.390000000000001E-2</v>
      </c>
      <c r="K191" s="175">
        <v>0.10000000000000002</v>
      </c>
      <c r="L191" s="175">
        <v>9.9019607843137264E-2</v>
      </c>
      <c r="M191" s="223">
        <v>0.11879582104684432</v>
      </c>
      <c r="N191" s="223">
        <v>0.12228981578351621</v>
      </c>
      <c r="O191" s="223">
        <v>0.12461914560796415</v>
      </c>
      <c r="P191" s="223">
        <v>0.12811314034463606</v>
      </c>
      <c r="Q191" s="223">
        <v>0.13160713508130795</v>
      </c>
      <c r="R191" s="223">
        <v>0.13393646490575589</v>
      </c>
      <c r="S191" s="223">
        <v>0.13743045964242778</v>
      </c>
      <c r="T191" s="223">
        <v>0.14092445437909965</v>
      </c>
      <c r="U191" s="223">
        <v>0.14441844911577156</v>
      </c>
      <c r="V191" s="223">
        <v>0.14791244385244348</v>
      </c>
      <c r="W191" s="223">
        <v>0.15140643858911537</v>
      </c>
      <c r="X191" s="223">
        <v>0.15490043332578729</v>
      </c>
      <c r="Y191" s="223">
        <v>0.15955909297468315</v>
      </c>
      <c r="Z191" s="223">
        <v>0.16305308771135502</v>
      </c>
      <c r="AA191" s="223">
        <v>0.16771174736025088</v>
      </c>
      <c r="AB191" s="223">
        <v>0.17120574209692277</v>
      </c>
      <c r="AC191" s="223">
        <v>0.17586440174581863</v>
      </c>
      <c r="AD191" s="223">
        <v>0.17935839648249052</v>
      </c>
      <c r="AE191" s="223">
        <v>0.18401705613138641</v>
      </c>
      <c r="AF191" s="223">
        <v>0.18867571578028228</v>
      </c>
      <c r="AG191" s="223">
        <v>0.19333437542917811</v>
      </c>
      <c r="AH191" s="223">
        <v>0.197993035078074</v>
      </c>
      <c r="AI191" s="223">
        <v>0.20265169472696984</v>
      </c>
      <c r="AJ191" s="223">
        <v>0.20731035437586573</v>
      </c>
      <c r="AK191" s="223">
        <v>0.21313367893698554</v>
      </c>
      <c r="AL191" s="223">
        <v>0.2177923385858814</v>
      </c>
      <c r="AM191" s="223">
        <v>0.22361566314700121</v>
      </c>
      <c r="AN191" s="223">
        <v>0.22943898770812104</v>
      </c>
      <c r="AO191" s="223">
        <v>0.23409764735701685</v>
      </c>
      <c r="AP191" s="223">
        <v>0.23992097191813672</v>
      </c>
      <c r="AQ191" s="223">
        <v>0.24574429647925652</v>
      </c>
      <c r="AR191" s="223">
        <v>0.25273228595260033</v>
      </c>
      <c r="AS191" s="223">
        <v>0.25855561051372017</v>
      </c>
      <c r="AT191" s="223">
        <v>0.26437893507483995</v>
      </c>
      <c r="AU191" s="223">
        <v>0.27136692454818373</v>
      </c>
      <c r="AV191" s="223">
        <v>0.27835491402152757</v>
      </c>
      <c r="AW191" s="223">
        <v>0.2841782385826474</v>
      </c>
      <c r="AX191" s="223">
        <v>0.29116622805599118</v>
      </c>
      <c r="AY191" s="223">
        <v>0.29931888244155891</v>
      </c>
      <c r="AZ191" s="223">
        <v>0.30630687191490269</v>
      </c>
      <c r="BA191" s="223">
        <v>0.31329486138824653</v>
      </c>
      <c r="BB191" s="223">
        <v>0.32144751577381425</v>
      </c>
      <c r="BC191" s="223">
        <v>0.32960017015938203</v>
      </c>
      <c r="BD191" s="223">
        <v>0.33775282454494976</v>
      </c>
    </row>
    <row r="192" spans="2:56" outlineLevel="1" x14ac:dyDescent="0.2">
      <c r="B192" s="53" t="s">
        <v>99</v>
      </c>
    </row>
    <row r="193" spans="2:56" outlineLevel="1" x14ac:dyDescent="0.2">
      <c r="B193" s="67" t="s">
        <v>124</v>
      </c>
      <c r="C193" s="10" t="s">
        <v>217</v>
      </c>
      <c r="D193" s="24">
        <f>MAX($D$153:D192)+1</f>
        <v>29</v>
      </c>
      <c r="E193" s="74"/>
      <c r="G193" s="175">
        <v>0</v>
      </c>
      <c r="H193" s="175">
        <v>0</v>
      </c>
      <c r="I193" s="175">
        <v>0</v>
      </c>
      <c r="J193" s="175">
        <v>0</v>
      </c>
      <c r="K193" s="175">
        <v>0</v>
      </c>
      <c r="L193" s="175">
        <v>0</v>
      </c>
      <c r="M193" s="223">
        <v>0</v>
      </c>
      <c r="N193" s="223">
        <v>0</v>
      </c>
      <c r="O193" s="223">
        <v>0</v>
      </c>
      <c r="P193" s="223">
        <v>0</v>
      </c>
      <c r="Q193" s="223">
        <v>0</v>
      </c>
      <c r="R193" s="223">
        <v>0</v>
      </c>
      <c r="S193" s="223">
        <v>0</v>
      </c>
      <c r="T193" s="223">
        <v>0</v>
      </c>
      <c r="U193" s="223">
        <v>0</v>
      </c>
      <c r="V193" s="223">
        <v>0</v>
      </c>
      <c r="W193" s="223">
        <v>0</v>
      </c>
      <c r="X193" s="223">
        <v>0</v>
      </c>
      <c r="Y193" s="223">
        <v>0</v>
      </c>
      <c r="Z193" s="223">
        <v>0</v>
      </c>
      <c r="AA193" s="223">
        <v>0</v>
      </c>
      <c r="AB193" s="223">
        <v>0</v>
      </c>
      <c r="AC193" s="223">
        <v>0</v>
      </c>
      <c r="AD193" s="223">
        <v>0</v>
      </c>
      <c r="AE193" s="223">
        <v>0</v>
      </c>
      <c r="AF193" s="223">
        <v>0</v>
      </c>
      <c r="AG193" s="223">
        <v>0</v>
      </c>
      <c r="AH193" s="223">
        <v>0</v>
      </c>
      <c r="AI193" s="223">
        <v>0</v>
      </c>
      <c r="AJ193" s="223">
        <v>0</v>
      </c>
      <c r="AK193" s="223">
        <v>0</v>
      </c>
      <c r="AL193" s="223">
        <v>0</v>
      </c>
      <c r="AM193" s="223">
        <v>0</v>
      </c>
      <c r="AN193" s="223">
        <v>0</v>
      </c>
      <c r="AO193" s="223">
        <v>0</v>
      </c>
      <c r="AP193" s="223">
        <v>0</v>
      </c>
      <c r="AQ193" s="223">
        <v>0</v>
      </c>
      <c r="AR193" s="223">
        <v>0</v>
      </c>
      <c r="AS193" s="223">
        <v>0</v>
      </c>
      <c r="AT193" s="223">
        <v>0</v>
      </c>
      <c r="AU193" s="223">
        <v>0</v>
      </c>
      <c r="AV193" s="223">
        <v>0</v>
      </c>
      <c r="AW193" s="223">
        <v>0</v>
      </c>
      <c r="AX193" s="223">
        <v>0</v>
      </c>
      <c r="AY193" s="223">
        <v>0</v>
      </c>
      <c r="AZ193" s="223">
        <v>0</v>
      </c>
      <c r="BA193" s="223">
        <v>0</v>
      </c>
      <c r="BB193" s="223">
        <v>0</v>
      </c>
      <c r="BC193" s="223">
        <v>0</v>
      </c>
      <c r="BD193" s="223">
        <v>0</v>
      </c>
    </row>
    <row r="194" spans="2:56" outlineLevel="1" x14ac:dyDescent="0.2">
      <c r="B194" s="67" t="s">
        <v>125</v>
      </c>
      <c r="C194" s="10" t="s">
        <v>217</v>
      </c>
      <c r="D194" s="24">
        <f>MAX($D$153:D193)+1</f>
        <v>30</v>
      </c>
      <c r="E194" s="74"/>
      <c r="G194" s="175">
        <v>0</v>
      </c>
      <c r="H194" s="175">
        <v>0</v>
      </c>
      <c r="I194" s="175">
        <v>0</v>
      </c>
      <c r="J194" s="175">
        <v>0</v>
      </c>
      <c r="K194" s="175">
        <v>0</v>
      </c>
      <c r="L194" s="175">
        <v>0</v>
      </c>
      <c r="M194" s="223">
        <v>0</v>
      </c>
      <c r="N194" s="223">
        <v>0</v>
      </c>
      <c r="O194" s="223">
        <v>0</v>
      </c>
      <c r="P194" s="223">
        <v>0</v>
      </c>
      <c r="Q194" s="223">
        <v>0</v>
      </c>
      <c r="R194" s="223">
        <v>0</v>
      </c>
      <c r="S194" s="223">
        <v>0</v>
      </c>
      <c r="T194" s="223">
        <v>0</v>
      </c>
      <c r="U194" s="223">
        <v>0</v>
      </c>
      <c r="V194" s="223">
        <v>0</v>
      </c>
      <c r="W194" s="223">
        <v>0</v>
      </c>
      <c r="X194" s="223">
        <v>0</v>
      </c>
      <c r="Y194" s="223">
        <v>0</v>
      </c>
      <c r="Z194" s="223">
        <v>0</v>
      </c>
      <c r="AA194" s="223">
        <v>0</v>
      </c>
      <c r="AB194" s="223">
        <v>0</v>
      </c>
      <c r="AC194" s="223">
        <v>0</v>
      </c>
      <c r="AD194" s="223">
        <v>0</v>
      </c>
      <c r="AE194" s="223">
        <v>0</v>
      </c>
      <c r="AF194" s="223">
        <v>0</v>
      </c>
      <c r="AG194" s="223">
        <v>0</v>
      </c>
      <c r="AH194" s="223">
        <v>0</v>
      </c>
      <c r="AI194" s="223">
        <v>0</v>
      </c>
      <c r="AJ194" s="223">
        <v>0</v>
      </c>
      <c r="AK194" s="223">
        <v>0</v>
      </c>
      <c r="AL194" s="223">
        <v>0</v>
      </c>
      <c r="AM194" s="223">
        <v>0</v>
      </c>
      <c r="AN194" s="223">
        <v>0</v>
      </c>
      <c r="AO194" s="223">
        <v>0</v>
      </c>
      <c r="AP194" s="223">
        <v>0</v>
      </c>
      <c r="AQ194" s="223">
        <v>0</v>
      </c>
      <c r="AR194" s="223">
        <v>0</v>
      </c>
      <c r="AS194" s="223">
        <v>0</v>
      </c>
      <c r="AT194" s="223">
        <v>0</v>
      </c>
      <c r="AU194" s="223">
        <v>0</v>
      </c>
      <c r="AV194" s="223">
        <v>0</v>
      </c>
      <c r="AW194" s="223">
        <v>0</v>
      </c>
      <c r="AX194" s="223">
        <v>0</v>
      </c>
      <c r="AY194" s="223">
        <v>0</v>
      </c>
      <c r="AZ194" s="223">
        <v>0</v>
      </c>
      <c r="BA194" s="223">
        <v>0</v>
      </c>
      <c r="BB194" s="223">
        <v>0</v>
      </c>
      <c r="BC194" s="223">
        <v>0</v>
      </c>
      <c r="BD194" s="223">
        <v>0</v>
      </c>
    </row>
    <row r="195" spans="2:56" outlineLevel="1" x14ac:dyDescent="0.2">
      <c r="B195" s="53" t="s">
        <v>100</v>
      </c>
    </row>
    <row r="196" spans="2:56" outlineLevel="1" x14ac:dyDescent="0.2">
      <c r="B196" s="67" t="s">
        <v>126</v>
      </c>
      <c r="C196" s="10" t="s">
        <v>217</v>
      </c>
      <c r="D196" s="24">
        <f>MAX($D$153:D195)+1</f>
        <v>31</v>
      </c>
      <c r="E196" s="74"/>
      <c r="G196" s="175">
        <v>0</v>
      </c>
      <c r="H196" s="175">
        <v>1.5159000000000001E-2</v>
      </c>
      <c r="I196" s="175">
        <v>5.2584799999999994E-3</v>
      </c>
      <c r="J196" s="175">
        <v>1.0657059999999999E-2</v>
      </c>
      <c r="K196" s="175">
        <v>0</v>
      </c>
      <c r="L196" s="175">
        <v>0</v>
      </c>
      <c r="M196" s="223">
        <v>0</v>
      </c>
      <c r="N196" s="223">
        <v>0</v>
      </c>
      <c r="O196" s="223">
        <v>0</v>
      </c>
      <c r="P196" s="223">
        <v>0</v>
      </c>
      <c r="Q196" s="223">
        <v>0</v>
      </c>
      <c r="R196" s="223">
        <v>0</v>
      </c>
      <c r="S196" s="223">
        <v>0</v>
      </c>
      <c r="T196" s="223">
        <v>0</v>
      </c>
      <c r="U196" s="223">
        <v>0</v>
      </c>
      <c r="V196" s="223">
        <v>0</v>
      </c>
      <c r="W196" s="223">
        <v>0</v>
      </c>
      <c r="X196" s="223">
        <v>0</v>
      </c>
      <c r="Y196" s="223">
        <v>0</v>
      </c>
      <c r="Z196" s="223">
        <v>0</v>
      </c>
      <c r="AA196" s="223">
        <v>0</v>
      </c>
      <c r="AB196" s="223">
        <v>0</v>
      </c>
      <c r="AC196" s="223">
        <v>0</v>
      </c>
      <c r="AD196" s="223">
        <v>0</v>
      </c>
      <c r="AE196" s="223">
        <v>0</v>
      </c>
      <c r="AF196" s="223">
        <v>0</v>
      </c>
      <c r="AG196" s="223">
        <v>0</v>
      </c>
      <c r="AH196" s="223">
        <v>0</v>
      </c>
      <c r="AI196" s="223">
        <v>0</v>
      </c>
      <c r="AJ196" s="223">
        <v>0</v>
      </c>
      <c r="AK196" s="223">
        <v>0</v>
      </c>
      <c r="AL196" s="223">
        <v>0</v>
      </c>
      <c r="AM196" s="223">
        <v>0</v>
      </c>
      <c r="AN196" s="223">
        <v>0</v>
      </c>
      <c r="AO196" s="223">
        <v>0</v>
      </c>
      <c r="AP196" s="223">
        <v>0</v>
      </c>
      <c r="AQ196" s="223">
        <v>0</v>
      </c>
      <c r="AR196" s="223">
        <v>0</v>
      </c>
      <c r="AS196" s="223">
        <v>0</v>
      </c>
      <c r="AT196" s="223">
        <v>0</v>
      </c>
      <c r="AU196" s="223">
        <v>0</v>
      </c>
      <c r="AV196" s="223">
        <v>0</v>
      </c>
      <c r="AW196" s="223">
        <v>0</v>
      </c>
      <c r="AX196" s="223">
        <v>0</v>
      </c>
      <c r="AY196" s="223">
        <v>0</v>
      </c>
      <c r="AZ196" s="223">
        <v>0</v>
      </c>
      <c r="BA196" s="223">
        <v>0</v>
      </c>
      <c r="BB196" s="223">
        <v>0</v>
      </c>
      <c r="BC196" s="223">
        <v>0</v>
      </c>
      <c r="BD196" s="223">
        <v>0</v>
      </c>
    </row>
    <row r="197" spans="2:56" outlineLevel="1" x14ac:dyDescent="0.2">
      <c r="B197" s="67" t="s">
        <v>127</v>
      </c>
      <c r="C197" s="10" t="s">
        <v>217</v>
      </c>
      <c r="D197" s="24">
        <f>MAX($D$153:D196)+1</f>
        <v>32</v>
      </c>
      <c r="E197" s="74"/>
      <c r="G197" s="175">
        <v>6.3348000000000002E-2</v>
      </c>
      <c r="H197" s="175">
        <v>9.1663999999999995E-2</v>
      </c>
      <c r="I197" s="175">
        <v>2.5250759999999997E-2</v>
      </c>
      <c r="J197" s="175">
        <v>3.2694500000000001E-2</v>
      </c>
      <c r="K197" s="175">
        <v>0</v>
      </c>
      <c r="L197" s="175">
        <v>0</v>
      </c>
      <c r="M197" s="223">
        <v>0</v>
      </c>
      <c r="N197" s="223">
        <v>0</v>
      </c>
      <c r="O197" s="223">
        <v>0</v>
      </c>
      <c r="P197" s="223">
        <v>0</v>
      </c>
      <c r="Q197" s="223">
        <v>0</v>
      </c>
      <c r="R197" s="223">
        <v>0</v>
      </c>
      <c r="S197" s="223">
        <v>0</v>
      </c>
      <c r="T197" s="223">
        <v>0</v>
      </c>
      <c r="U197" s="223">
        <v>0</v>
      </c>
      <c r="V197" s="223">
        <v>0</v>
      </c>
      <c r="W197" s="223">
        <v>0</v>
      </c>
      <c r="X197" s="223">
        <v>0</v>
      </c>
      <c r="Y197" s="223">
        <v>0</v>
      </c>
      <c r="Z197" s="223">
        <v>0</v>
      </c>
      <c r="AA197" s="223">
        <v>0</v>
      </c>
      <c r="AB197" s="223">
        <v>0</v>
      </c>
      <c r="AC197" s="223">
        <v>0</v>
      </c>
      <c r="AD197" s="223">
        <v>0</v>
      </c>
      <c r="AE197" s="223">
        <v>0</v>
      </c>
      <c r="AF197" s="223">
        <v>0</v>
      </c>
      <c r="AG197" s="223">
        <v>0</v>
      </c>
      <c r="AH197" s="223">
        <v>0</v>
      </c>
      <c r="AI197" s="223">
        <v>0</v>
      </c>
      <c r="AJ197" s="223">
        <v>0</v>
      </c>
      <c r="AK197" s="223">
        <v>0</v>
      </c>
      <c r="AL197" s="223">
        <v>0</v>
      </c>
      <c r="AM197" s="223">
        <v>0</v>
      </c>
      <c r="AN197" s="223">
        <v>0</v>
      </c>
      <c r="AO197" s="223">
        <v>0</v>
      </c>
      <c r="AP197" s="223">
        <v>0</v>
      </c>
      <c r="AQ197" s="223">
        <v>0</v>
      </c>
      <c r="AR197" s="223">
        <v>0</v>
      </c>
      <c r="AS197" s="223">
        <v>0</v>
      </c>
      <c r="AT197" s="223">
        <v>0</v>
      </c>
      <c r="AU197" s="223">
        <v>0</v>
      </c>
      <c r="AV197" s="223">
        <v>0</v>
      </c>
      <c r="AW197" s="223">
        <v>0</v>
      </c>
      <c r="AX197" s="223">
        <v>0</v>
      </c>
      <c r="AY197" s="223">
        <v>0</v>
      </c>
      <c r="AZ197" s="223">
        <v>0</v>
      </c>
      <c r="BA197" s="223">
        <v>0</v>
      </c>
      <c r="BB197" s="223">
        <v>0</v>
      </c>
      <c r="BC197" s="223">
        <v>0</v>
      </c>
      <c r="BD197" s="223">
        <v>0</v>
      </c>
    </row>
    <row r="198" spans="2:56" outlineLevel="1" x14ac:dyDescent="0.2">
      <c r="B198" s="67" t="s">
        <v>246</v>
      </c>
      <c r="C198" s="10" t="s">
        <v>217</v>
      </c>
      <c r="D198" s="24">
        <f>MAX($D$153:D197)+1</f>
        <v>33</v>
      </c>
      <c r="E198" s="74"/>
      <c r="G198" s="175">
        <v>0</v>
      </c>
      <c r="H198" s="175">
        <v>0</v>
      </c>
      <c r="I198" s="175">
        <v>0</v>
      </c>
      <c r="J198" s="175">
        <v>0</v>
      </c>
      <c r="K198" s="175">
        <v>0</v>
      </c>
      <c r="L198" s="175">
        <v>0</v>
      </c>
      <c r="M198" s="223">
        <v>0</v>
      </c>
      <c r="N198" s="223">
        <v>0</v>
      </c>
      <c r="O198" s="223">
        <v>0</v>
      </c>
      <c r="P198" s="223">
        <v>0</v>
      </c>
      <c r="Q198" s="223">
        <v>0</v>
      </c>
      <c r="R198" s="223">
        <v>0</v>
      </c>
      <c r="S198" s="223">
        <v>0</v>
      </c>
      <c r="T198" s="223">
        <v>0</v>
      </c>
      <c r="U198" s="223">
        <v>0</v>
      </c>
      <c r="V198" s="223">
        <v>0</v>
      </c>
      <c r="W198" s="223">
        <v>0</v>
      </c>
      <c r="X198" s="223">
        <v>0</v>
      </c>
      <c r="Y198" s="223">
        <v>0</v>
      </c>
      <c r="Z198" s="223">
        <v>0</v>
      </c>
      <c r="AA198" s="223">
        <v>0</v>
      </c>
      <c r="AB198" s="223">
        <v>0</v>
      </c>
      <c r="AC198" s="223">
        <v>0</v>
      </c>
      <c r="AD198" s="223">
        <v>0</v>
      </c>
      <c r="AE198" s="223">
        <v>0</v>
      </c>
      <c r="AF198" s="223">
        <v>0</v>
      </c>
      <c r="AG198" s="223">
        <v>0</v>
      </c>
      <c r="AH198" s="223">
        <v>0</v>
      </c>
      <c r="AI198" s="223">
        <v>0</v>
      </c>
      <c r="AJ198" s="223">
        <v>0</v>
      </c>
      <c r="AK198" s="223">
        <v>0</v>
      </c>
      <c r="AL198" s="223">
        <v>0</v>
      </c>
      <c r="AM198" s="223">
        <v>0</v>
      </c>
      <c r="AN198" s="223">
        <v>0</v>
      </c>
      <c r="AO198" s="223">
        <v>0</v>
      </c>
      <c r="AP198" s="223">
        <v>0</v>
      </c>
      <c r="AQ198" s="223">
        <v>0</v>
      </c>
      <c r="AR198" s="223">
        <v>0</v>
      </c>
      <c r="AS198" s="223">
        <v>0</v>
      </c>
      <c r="AT198" s="223">
        <v>0</v>
      </c>
      <c r="AU198" s="223">
        <v>0</v>
      </c>
      <c r="AV198" s="223">
        <v>0</v>
      </c>
      <c r="AW198" s="223">
        <v>0</v>
      </c>
      <c r="AX198" s="223">
        <v>0</v>
      </c>
      <c r="AY198" s="223">
        <v>0</v>
      </c>
      <c r="AZ198" s="223">
        <v>0</v>
      </c>
      <c r="BA198" s="223">
        <v>0</v>
      </c>
      <c r="BB198" s="223">
        <v>0</v>
      </c>
      <c r="BC198" s="223">
        <v>0</v>
      </c>
      <c r="BD198" s="223">
        <v>0</v>
      </c>
    </row>
    <row r="199" spans="2:56" outlineLevel="1" x14ac:dyDescent="0.2">
      <c r="B199" s="66" t="s">
        <v>82</v>
      </c>
    </row>
    <row r="200" spans="2:56" outlineLevel="1" x14ac:dyDescent="0.2">
      <c r="B200" s="53" t="s">
        <v>101</v>
      </c>
    </row>
    <row r="201" spans="2:56" outlineLevel="1" x14ac:dyDescent="0.2">
      <c r="B201" s="67" t="s">
        <v>129</v>
      </c>
      <c r="C201" s="10" t="s">
        <v>217</v>
      </c>
      <c r="D201" s="24">
        <f>MAX($D$153:D200)+1</f>
        <v>34</v>
      </c>
      <c r="E201" s="74"/>
      <c r="G201" s="175">
        <v>5.800000000000001E-2</v>
      </c>
      <c r="H201" s="175">
        <v>0</v>
      </c>
      <c r="I201" s="175">
        <v>0</v>
      </c>
      <c r="J201" s="175">
        <v>0</v>
      </c>
      <c r="K201" s="175">
        <v>0</v>
      </c>
      <c r="L201" s="175">
        <v>0</v>
      </c>
      <c r="M201" s="223">
        <v>0</v>
      </c>
      <c r="N201" s="223">
        <v>0</v>
      </c>
      <c r="O201" s="223">
        <v>0</v>
      </c>
      <c r="P201" s="223">
        <v>0</v>
      </c>
      <c r="Q201" s="223">
        <v>0</v>
      </c>
      <c r="R201" s="223">
        <v>0</v>
      </c>
      <c r="S201" s="223">
        <v>0</v>
      </c>
      <c r="T201" s="223">
        <v>0</v>
      </c>
      <c r="U201" s="223">
        <v>0</v>
      </c>
      <c r="V201" s="223">
        <v>0</v>
      </c>
      <c r="W201" s="223">
        <v>0</v>
      </c>
      <c r="X201" s="223">
        <v>0</v>
      </c>
      <c r="Y201" s="223">
        <v>0</v>
      </c>
      <c r="Z201" s="223">
        <v>0</v>
      </c>
      <c r="AA201" s="223">
        <v>0</v>
      </c>
      <c r="AB201" s="223">
        <v>0</v>
      </c>
      <c r="AC201" s="223">
        <v>0</v>
      </c>
      <c r="AD201" s="223">
        <v>0</v>
      </c>
      <c r="AE201" s="223">
        <v>0</v>
      </c>
      <c r="AF201" s="223">
        <v>0</v>
      </c>
      <c r="AG201" s="223">
        <v>0</v>
      </c>
      <c r="AH201" s="223">
        <v>0</v>
      </c>
      <c r="AI201" s="223">
        <v>0</v>
      </c>
      <c r="AJ201" s="223">
        <v>0</v>
      </c>
      <c r="AK201" s="223">
        <v>0</v>
      </c>
      <c r="AL201" s="223">
        <v>0</v>
      </c>
      <c r="AM201" s="223">
        <v>0</v>
      </c>
      <c r="AN201" s="223">
        <v>0</v>
      </c>
      <c r="AO201" s="223">
        <v>0</v>
      </c>
      <c r="AP201" s="223">
        <v>0</v>
      </c>
      <c r="AQ201" s="223">
        <v>0</v>
      </c>
      <c r="AR201" s="223">
        <v>0</v>
      </c>
      <c r="AS201" s="223">
        <v>0</v>
      </c>
      <c r="AT201" s="223">
        <v>0</v>
      </c>
      <c r="AU201" s="223">
        <v>0</v>
      </c>
      <c r="AV201" s="223">
        <v>0</v>
      </c>
      <c r="AW201" s="223">
        <v>0</v>
      </c>
      <c r="AX201" s="223">
        <v>0</v>
      </c>
      <c r="AY201" s="223">
        <v>0</v>
      </c>
      <c r="AZ201" s="223">
        <v>0</v>
      </c>
      <c r="BA201" s="223">
        <v>0</v>
      </c>
      <c r="BB201" s="223">
        <v>0</v>
      </c>
      <c r="BC201" s="223">
        <v>0</v>
      </c>
      <c r="BD201" s="223">
        <v>0</v>
      </c>
    </row>
    <row r="202" spans="2:56" outlineLevel="1" x14ac:dyDescent="0.2">
      <c r="B202" s="53" t="s">
        <v>102</v>
      </c>
    </row>
    <row r="203" spans="2:56" outlineLevel="1" x14ac:dyDescent="0.2">
      <c r="B203" s="67" t="s">
        <v>102</v>
      </c>
      <c r="C203" s="10" t="s">
        <v>217</v>
      </c>
      <c r="D203" s="24">
        <f>MAX($D$153:D202)+1</f>
        <v>35</v>
      </c>
      <c r="E203" s="74"/>
      <c r="G203" s="175">
        <v>0</v>
      </c>
      <c r="H203" s="175">
        <v>0</v>
      </c>
      <c r="I203" s="175">
        <v>0</v>
      </c>
      <c r="J203" s="175">
        <v>2.0044799999999999E-3</v>
      </c>
      <c r="K203" s="175">
        <v>0</v>
      </c>
      <c r="L203" s="175">
        <v>0</v>
      </c>
      <c r="M203" s="223">
        <v>0</v>
      </c>
      <c r="N203" s="223">
        <v>0</v>
      </c>
      <c r="O203" s="223">
        <v>0</v>
      </c>
      <c r="P203" s="223">
        <v>0</v>
      </c>
      <c r="Q203" s="223">
        <v>0</v>
      </c>
      <c r="R203" s="223">
        <v>0</v>
      </c>
      <c r="S203" s="223">
        <v>0</v>
      </c>
      <c r="T203" s="223">
        <v>0</v>
      </c>
      <c r="U203" s="223">
        <v>0</v>
      </c>
      <c r="V203" s="223">
        <v>0</v>
      </c>
      <c r="W203" s="223">
        <v>0</v>
      </c>
      <c r="X203" s="223">
        <v>0</v>
      </c>
      <c r="Y203" s="223">
        <v>0</v>
      </c>
      <c r="Z203" s="223">
        <v>0</v>
      </c>
      <c r="AA203" s="223">
        <v>0</v>
      </c>
      <c r="AB203" s="223">
        <v>0</v>
      </c>
      <c r="AC203" s="223">
        <v>0</v>
      </c>
      <c r="AD203" s="223">
        <v>0</v>
      </c>
      <c r="AE203" s="223">
        <v>0</v>
      </c>
      <c r="AF203" s="223">
        <v>0</v>
      </c>
      <c r="AG203" s="223">
        <v>0</v>
      </c>
      <c r="AH203" s="223">
        <v>0</v>
      </c>
      <c r="AI203" s="223">
        <v>0</v>
      </c>
      <c r="AJ203" s="223">
        <v>0</v>
      </c>
      <c r="AK203" s="223">
        <v>0</v>
      </c>
      <c r="AL203" s="223">
        <v>0</v>
      </c>
      <c r="AM203" s="223">
        <v>0</v>
      </c>
      <c r="AN203" s="223">
        <v>0</v>
      </c>
      <c r="AO203" s="223">
        <v>0</v>
      </c>
      <c r="AP203" s="223">
        <v>0</v>
      </c>
      <c r="AQ203" s="223">
        <v>0</v>
      </c>
      <c r="AR203" s="223">
        <v>0</v>
      </c>
      <c r="AS203" s="223">
        <v>0</v>
      </c>
      <c r="AT203" s="223">
        <v>0</v>
      </c>
      <c r="AU203" s="223">
        <v>0</v>
      </c>
      <c r="AV203" s="223">
        <v>0</v>
      </c>
      <c r="AW203" s="223">
        <v>0</v>
      </c>
      <c r="AX203" s="223">
        <v>0</v>
      </c>
      <c r="AY203" s="223">
        <v>0</v>
      </c>
      <c r="AZ203" s="223">
        <v>0</v>
      </c>
      <c r="BA203" s="223">
        <v>0</v>
      </c>
      <c r="BB203" s="223">
        <v>0</v>
      </c>
      <c r="BC203" s="223">
        <v>0</v>
      </c>
      <c r="BD203" s="223">
        <v>0</v>
      </c>
    </row>
    <row r="204" spans="2:56" outlineLevel="1" x14ac:dyDescent="0.2">
      <c r="B204" s="53" t="s">
        <v>103</v>
      </c>
    </row>
    <row r="205" spans="2:56" outlineLevel="1" x14ac:dyDescent="0.2">
      <c r="B205" s="67" t="s">
        <v>130</v>
      </c>
      <c r="C205" s="10" t="s">
        <v>217</v>
      </c>
      <c r="D205" s="24">
        <f>MAX($D$153:D204)+1</f>
        <v>36</v>
      </c>
      <c r="E205" s="74"/>
      <c r="G205" s="175">
        <v>0</v>
      </c>
      <c r="H205" s="175">
        <v>0</v>
      </c>
      <c r="I205" s="175">
        <v>0</v>
      </c>
      <c r="J205" s="175">
        <v>0</v>
      </c>
      <c r="K205" s="175">
        <v>0</v>
      </c>
      <c r="L205" s="175">
        <v>0</v>
      </c>
      <c r="M205" s="223">
        <v>0</v>
      </c>
      <c r="N205" s="223">
        <v>0</v>
      </c>
      <c r="O205" s="223">
        <v>0</v>
      </c>
      <c r="P205" s="223">
        <v>0</v>
      </c>
      <c r="Q205" s="223">
        <v>0</v>
      </c>
      <c r="R205" s="223">
        <v>0</v>
      </c>
      <c r="S205" s="223">
        <v>0</v>
      </c>
      <c r="T205" s="223">
        <v>0</v>
      </c>
      <c r="U205" s="223">
        <v>0</v>
      </c>
      <c r="V205" s="223">
        <v>0</v>
      </c>
      <c r="W205" s="223">
        <v>0</v>
      </c>
      <c r="X205" s="223">
        <v>0</v>
      </c>
      <c r="Y205" s="223">
        <v>0</v>
      </c>
      <c r="Z205" s="223">
        <v>0</v>
      </c>
      <c r="AA205" s="223">
        <v>0</v>
      </c>
      <c r="AB205" s="223">
        <v>0</v>
      </c>
      <c r="AC205" s="223">
        <v>0</v>
      </c>
      <c r="AD205" s="223">
        <v>0</v>
      </c>
      <c r="AE205" s="223">
        <v>0</v>
      </c>
      <c r="AF205" s="223">
        <v>0</v>
      </c>
      <c r="AG205" s="223">
        <v>0</v>
      </c>
      <c r="AH205" s="223">
        <v>0</v>
      </c>
      <c r="AI205" s="223">
        <v>0</v>
      </c>
      <c r="AJ205" s="223">
        <v>0</v>
      </c>
      <c r="AK205" s="223">
        <v>0</v>
      </c>
      <c r="AL205" s="223">
        <v>0</v>
      </c>
      <c r="AM205" s="223">
        <v>0</v>
      </c>
      <c r="AN205" s="223">
        <v>0</v>
      </c>
      <c r="AO205" s="223">
        <v>0</v>
      </c>
      <c r="AP205" s="223">
        <v>0</v>
      </c>
      <c r="AQ205" s="223">
        <v>0</v>
      </c>
      <c r="AR205" s="223">
        <v>0</v>
      </c>
      <c r="AS205" s="223">
        <v>0</v>
      </c>
      <c r="AT205" s="223">
        <v>0</v>
      </c>
      <c r="AU205" s="223">
        <v>0</v>
      </c>
      <c r="AV205" s="223">
        <v>0</v>
      </c>
      <c r="AW205" s="223">
        <v>0</v>
      </c>
      <c r="AX205" s="223">
        <v>0</v>
      </c>
      <c r="AY205" s="223">
        <v>0</v>
      </c>
      <c r="AZ205" s="223">
        <v>0</v>
      </c>
      <c r="BA205" s="223">
        <v>0</v>
      </c>
      <c r="BB205" s="223">
        <v>0</v>
      </c>
      <c r="BC205" s="223">
        <v>0</v>
      </c>
      <c r="BD205" s="223">
        <v>0</v>
      </c>
    </row>
    <row r="206" spans="2:56" outlineLevel="1" x14ac:dyDescent="0.2">
      <c r="B206" s="67" t="s">
        <v>131</v>
      </c>
      <c r="C206" s="10" t="s">
        <v>217</v>
      </c>
      <c r="D206" s="24">
        <f>MAX($D$153:D205)+1</f>
        <v>37</v>
      </c>
      <c r="E206" s="74"/>
      <c r="G206" s="175">
        <v>0</v>
      </c>
      <c r="H206" s="175">
        <v>0</v>
      </c>
      <c r="I206" s="175">
        <v>0</v>
      </c>
      <c r="J206" s="175">
        <v>0</v>
      </c>
      <c r="K206" s="175">
        <v>0</v>
      </c>
      <c r="L206" s="175">
        <v>0</v>
      </c>
      <c r="M206" s="223">
        <v>0</v>
      </c>
      <c r="N206" s="223">
        <v>0</v>
      </c>
      <c r="O206" s="223">
        <v>0</v>
      </c>
      <c r="P206" s="223">
        <v>0</v>
      </c>
      <c r="Q206" s="223">
        <v>0</v>
      </c>
      <c r="R206" s="223">
        <v>0</v>
      </c>
      <c r="S206" s="223">
        <v>0</v>
      </c>
      <c r="T206" s="223">
        <v>0</v>
      </c>
      <c r="U206" s="223">
        <v>0</v>
      </c>
      <c r="V206" s="223">
        <v>0</v>
      </c>
      <c r="W206" s="223">
        <v>0</v>
      </c>
      <c r="X206" s="223">
        <v>0</v>
      </c>
      <c r="Y206" s="223">
        <v>0</v>
      </c>
      <c r="Z206" s="223">
        <v>0</v>
      </c>
      <c r="AA206" s="223">
        <v>0</v>
      </c>
      <c r="AB206" s="223">
        <v>0</v>
      </c>
      <c r="AC206" s="223">
        <v>0</v>
      </c>
      <c r="AD206" s="223">
        <v>0</v>
      </c>
      <c r="AE206" s="223">
        <v>0</v>
      </c>
      <c r="AF206" s="223">
        <v>0</v>
      </c>
      <c r="AG206" s="223">
        <v>0</v>
      </c>
      <c r="AH206" s="223">
        <v>0</v>
      </c>
      <c r="AI206" s="223">
        <v>0</v>
      </c>
      <c r="AJ206" s="223">
        <v>0</v>
      </c>
      <c r="AK206" s="223">
        <v>0</v>
      </c>
      <c r="AL206" s="223">
        <v>0</v>
      </c>
      <c r="AM206" s="223">
        <v>0</v>
      </c>
      <c r="AN206" s="223">
        <v>0</v>
      </c>
      <c r="AO206" s="223">
        <v>0</v>
      </c>
      <c r="AP206" s="223">
        <v>0</v>
      </c>
      <c r="AQ206" s="223">
        <v>0</v>
      </c>
      <c r="AR206" s="223">
        <v>0</v>
      </c>
      <c r="AS206" s="223">
        <v>0</v>
      </c>
      <c r="AT206" s="223">
        <v>0</v>
      </c>
      <c r="AU206" s="223">
        <v>0</v>
      </c>
      <c r="AV206" s="223">
        <v>0</v>
      </c>
      <c r="AW206" s="223">
        <v>0</v>
      </c>
      <c r="AX206" s="223">
        <v>0</v>
      </c>
      <c r="AY206" s="223">
        <v>0</v>
      </c>
      <c r="AZ206" s="223">
        <v>0</v>
      </c>
      <c r="BA206" s="223">
        <v>0</v>
      </c>
      <c r="BB206" s="223">
        <v>0</v>
      </c>
      <c r="BC206" s="223">
        <v>0</v>
      </c>
      <c r="BD206" s="223">
        <v>0</v>
      </c>
    </row>
    <row r="207" spans="2:56" outlineLevel="1" x14ac:dyDescent="0.2">
      <c r="B207" s="53" t="s">
        <v>112</v>
      </c>
      <c r="C207" s="10" t="s">
        <v>217</v>
      </c>
      <c r="D207" s="24">
        <v>43</v>
      </c>
      <c r="E207" s="74"/>
      <c r="G207" s="175">
        <v>5.2264506700000002</v>
      </c>
      <c r="H207" s="175">
        <v>5.3337700000000003</v>
      </c>
      <c r="I207" s="175">
        <v>5.44931082</v>
      </c>
      <c r="J207" s="175">
        <v>2.0953300000000001</v>
      </c>
      <c r="K207" s="175">
        <v>0</v>
      </c>
      <c r="L207" s="175">
        <v>0</v>
      </c>
      <c r="M207" s="223">
        <v>0</v>
      </c>
      <c r="N207" s="223">
        <v>0</v>
      </c>
      <c r="O207" s="223">
        <v>0</v>
      </c>
      <c r="P207" s="223">
        <v>0</v>
      </c>
      <c r="Q207" s="223">
        <v>0</v>
      </c>
      <c r="R207" s="223">
        <v>0</v>
      </c>
      <c r="S207" s="223">
        <v>0</v>
      </c>
      <c r="T207" s="223">
        <v>0</v>
      </c>
      <c r="U207" s="223">
        <v>0</v>
      </c>
      <c r="V207" s="223">
        <v>0</v>
      </c>
      <c r="W207" s="223">
        <v>0</v>
      </c>
      <c r="X207" s="223">
        <v>0</v>
      </c>
      <c r="Y207" s="223">
        <v>0</v>
      </c>
      <c r="Z207" s="223">
        <v>0</v>
      </c>
      <c r="AA207" s="223">
        <v>0</v>
      </c>
      <c r="AB207" s="223">
        <v>0</v>
      </c>
      <c r="AC207" s="223">
        <v>0</v>
      </c>
      <c r="AD207" s="223">
        <v>0</v>
      </c>
      <c r="AE207" s="223">
        <v>0</v>
      </c>
      <c r="AF207" s="223">
        <v>0</v>
      </c>
      <c r="AG207" s="223">
        <v>0</v>
      </c>
      <c r="AH207" s="223">
        <v>0</v>
      </c>
      <c r="AI207" s="223">
        <v>0</v>
      </c>
      <c r="AJ207" s="223">
        <v>0</v>
      </c>
      <c r="AK207" s="223">
        <v>0</v>
      </c>
      <c r="AL207" s="223">
        <v>0</v>
      </c>
      <c r="AM207" s="223">
        <v>0</v>
      </c>
      <c r="AN207" s="223">
        <v>0</v>
      </c>
      <c r="AO207" s="223">
        <v>0</v>
      </c>
      <c r="AP207" s="223">
        <v>0</v>
      </c>
      <c r="AQ207" s="223">
        <v>0</v>
      </c>
      <c r="AR207" s="223">
        <v>0</v>
      </c>
      <c r="AS207" s="223">
        <v>0</v>
      </c>
      <c r="AT207" s="223">
        <v>0</v>
      </c>
      <c r="AU207" s="223">
        <v>0</v>
      </c>
      <c r="AV207" s="223">
        <v>0</v>
      </c>
      <c r="AW207" s="223">
        <v>0</v>
      </c>
      <c r="AX207" s="223">
        <v>0</v>
      </c>
      <c r="AY207" s="223">
        <v>0</v>
      </c>
      <c r="AZ207" s="223">
        <v>0</v>
      </c>
      <c r="BA207" s="223">
        <v>0</v>
      </c>
      <c r="BB207" s="223">
        <v>0</v>
      </c>
      <c r="BC207" s="223">
        <v>0</v>
      </c>
      <c r="BD207" s="223">
        <v>0</v>
      </c>
    </row>
    <row r="208" spans="2:56" outlineLevel="1" x14ac:dyDescent="0.2">
      <c r="B208" s="66" t="s">
        <v>247</v>
      </c>
      <c r="D208" s="24"/>
      <c r="E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</row>
    <row r="209" spans="1:60" outlineLevel="1" x14ac:dyDescent="0.2">
      <c r="B209" s="122" t="s">
        <v>248</v>
      </c>
      <c r="C209" s="10" t="s">
        <v>217</v>
      </c>
      <c r="D209" s="24">
        <v>38</v>
      </c>
      <c r="E209" s="74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</row>
    <row r="210" spans="1:60" outlineLevel="1" x14ac:dyDescent="0.2">
      <c r="B210" s="122" t="s">
        <v>249</v>
      </c>
      <c r="C210" s="10" t="s">
        <v>217</v>
      </c>
      <c r="D210" s="24">
        <v>39</v>
      </c>
      <c r="E210" s="74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</row>
    <row r="211" spans="1:60" outlineLevel="1" x14ac:dyDescent="0.2">
      <c r="B211" s="122" t="s">
        <v>250</v>
      </c>
      <c r="C211" s="10" t="s">
        <v>217</v>
      </c>
      <c r="D211" s="24">
        <v>40</v>
      </c>
      <c r="E211" s="74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</row>
    <row r="212" spans="1:60" outlineLevel="1" x14ac:dyDescent="0.2">
      <c r="B212" s="122" t="s">
        <v>251</v>
      </c>
      <c r="C212" s="10" t="s">
        <v>217</v>
      </c>
      <c r="D212" s="24">
        <v>41</v>
      </c>
      <c r="E212" s="74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</row>
    <row r="213" spans="1:60" outlineLevel="1" x14ac:dyDescent="0.2">
      <c r="B213" s="122" t="s">
        <v>252</v>
      </c>
      <c r="C213" s="10" t="s">
        <v>217</v>
      </c>
      <c r="D213" s="24">
        <v>42</v>
      </c>
      <c r="E213" s="74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</row>
    <row r="214" spans="1:60" outlineLevel="1" x14ac:dyDescent="0.2">
      <c r="B214" s="49"/>
    </row>
    <row r="215" spans="1:60" outlineLevel="1" x14ac:dyDescent="0.2">
      <c r="B215" s="62" t="s">
        <v>253</v>
      </c>
      <c r="C215" s="63" t="s">
        <v>217</v>
      </c>
      <c r="D215" s="93"/>
      <c r="E215" s="95"/>
      <c r="F215" s="95"/>
      <c r="G215" s="95">
        <f t="shared" ref="G215:BC215" si="21">SUM(G154:G213)</f>
        <v>333.06409362939007</v>
      </c>
      <c r="H215" s="95">
        <f t="shared" si="21"/>
        <v>364.05675485670002</v>
      </c>
      <c r="I215" s="95">
        <f t="shared" si="21"/>
        <v>362.83090867269999</v>
      </c>
      <c r="J215" s="95">
        <f t="shared" si="21"/>
        <v>347.42991373279676</v>
      </c>
      <c r="K215" s="95">
        <f t="shared" si="21"/>
        <v>374.2699774141937</v>
      </c>
      <c r="L215" s="95">
        <f t="shared" si="21"/>
        <v>387.45067701913024</v>
      </c>
      <c r="M215" s="95">
        <f t="shared" si="21"/>
        <v>432.17817162087107</v>
      </c>
      <c r="N215" s="95">
        <f t="shared" si="21"/>
        <v>449.7299808766648</v>
      </c>
      <c r="O215" s="95">
        <f t="shared" si="21"/>
        <v>468.32691706865899</v>
      </c>
      <c r="P215" s="95">
        <f t="shared" si="21"/>
        <v>487.56068729699473</v>
      </c>
      <c r="Q215" s="95">
        <f t="shared" si="21"/>
        <v>507.56325740351838</v>
      </c>
      <c r="R215" s="95">
        <f t="shared" si="21"/>
        <v>528.16644504706676</v>
      </c>
      <c r="S215" s="95">
        <f t="shared" si="21"/>
        <v>549.55221125991852</v>
      </c>
      <c r="T215" s="95">
        <f t="shared" si="21"/>
        <v>571.50977899781594</v>
      </c>
      <c r="U215" s="95">
        <f t="shared" si="21"/>
        <v>594.35816756194481</v>
      </c>
      <c r="V215" s="95">
        <f t="shared" si="21"/>
        <v>617.94051272369109</v>
      </c>
      <c r="W215" s="95">
        <f t="shared" si="21"/>
        <v>642.30850683911558</v>
      </c>
      <c r="X215" s="95">
        <f t="shared" si="21"/>
        <v>667.44054619677217</v>
      </c>
      <c r="Y215" s="95">
        <f t="shared" si="21"/>
        <v>693.54599660737654</v>
      </c>
      <c r="Z215" s="95">
        <f t="shared" si="21"/>
        <v>720.4917051938977</v>
      </c>
      <c r="AA215" s="95">
        <f t="shared" si="21"/>
        <v>748.33858619863065</v>
      </c>
      <c r="AB215" s="95">
        <f t="shared" si="21"/>
        <v>777.22673005398713</v>
      </c>
      <c r="AC215" s="95">
        <f t="shared" si="21"/>
        <v>806.83145227219097</v>
      </c>
      <c r="AD215" s="95">
        <f t="shared" si="21"/>
        <v>837.48685381962116</v>
      </c>
      <c r="AE215" s="95">
        <f t="shared" si="21"/>
        <v>869.34735672894897</v>
      </c>
      <c r="AF215" s="95">
        <f t="shared" si="21"/>
        <v>902.00414641442671</v>
      </c>
      <c r="AG215" s="95">
        <f t="shared" si="21"/>
        <v>935.82461765959306</v>
      </c>
      <c r="AH215" s="95">
        <f t="shared" si="21"/>
        <v>970.92012293872926</v>
      </c>
      <c r="AI215" s="95">
        <f t="shared" si="21"/>
        <v>1006.9882362729063</v>
      </c>
      <c r="AJ215" s="95">
        <f t="shared" si="21"/>
        <v>1044.3934920079489</v>
      </c>
      <c r="AK215" s="95">
        <f t="shared" si="21"/>
        <v>1082.9719930328476</v>
      </c>
      <c r="AL215" s="95">
        <f t="shared" si="21"/>
        <v>1122.7785246580008</v>
      </c>
      <c r="AM215" s="95">
        <f t="shared" si="21"/>
        <v>1163.9340436740351</v>
      </c>
      <c r="AN215" s="95">
        <f t="shared" si="21"/>
        <v>1206.3193320257142</v>
      </c>
      <c r="AO215" s="95">
        <f t="shared" si="21"/>
        <v>1250.1138171476778</v>
      </c>
      <c r="AP215" s="95">
        <f t="shared" si="21"/>
        <v>1295.3401051454071</v>
      </c>
      <c r="AQ215" s="95">
        <f t="shared" si="21"/>
        <v>1342.1389291899081</v>
      </c>
      <c r="AR215" s="95">
        <f t="shared" si="21"/>
        <v>1390.4466857489433</v>
      </c>
      <c r="AS215" s="95">
        <f t="shared" si="21"/>
        <v>1440.3236984346343</v>
      </c>
      <c r="AT215" s="95">
        <f t="shared" si="21"/>
        <v>1491.5606299201397</v>
      </c>
      <c r="AU215" s="95">
        <f t="shared" si="21"/>
        <v>1544.7825598084523</v>
      </c>
      <c r="AV215" s="95">
        <f t="shared" si="21"/>
        <v>1599.4497591062652</v>
      </c>
      <c r="AW215" s="95">
        <f t="shared" si="21"/>
        <v>1656.1083114562805</v>
      </c>
      <c r="AX215" s="95">
        <f t="shared" si="21"/>
        <v>1714.4129870552299</v>
      </c>
      <c r="AY215" s="95">
        <f t="shared" si="21"/>
        <v>1774.5367826332501</v>
      </c>
      <c r="AZ215" s="95">
        <f t="shared" si="21"/>
        <v>1836.5276557994334</v>
      </c>
      <c r="BA215" s="95">
        <f t="shared" si="21"/>
        <v>1901.0866982361408</v>
      </c>
      <c r="BB215" s="95">
        <f t="shared" si="21"/>
        <v>1966.759386378739</v>
      </c>
      <c r="BC215" s="95">
        <f t="shared" si="21"/>
        <v>2035.1279285364144</v>
      </c>
      <c r="BD215" s="95">
        <f>SUM(BD154:BD213)</f>
        <v>2105.567867502632</v>
      </c>
      <c r="BF215" s="95">
        <f>SUM(BF170:BF206)</f>
        <v>0</v>
      </c>
      <c r="BG215" s="95">
        <f>SUM(BG170:BG206)</f>
        <v>0</v>
      </c>
      <c r="BH215" s="95">
        <f>SUM(BH170:BH206)</f>
        <v>0</v>
      </c>
    </row>
    <row r="216" spans="1:60" outlineLevel="1" x14ac:dyDescent="0.2">
      <c r="A216" s="94">
        <f>SUM(E216:AZ216)</f>
        <v>0</v>
      </c>
      <c r="C216" s="1"/>
      <c r="D216" s="73" t="s">
        <v>219</v>
      </c>
      <c r="E216" s="112"/>
      <c r="F216" s="112"/>
      <c r="G216" s="112">
        <f>IF(ISERROR(G215),1,0)</f>
        <v>0</v>
      </c>
      <c r="H216" s="112">
        <f t="shared" ref="H216:BC216" si="22">IF(ISERROR(H215),1,0)</f>
        <v>0</v>
      </c>
      <c r="I216" s="112">
        <f t="shared" si="22"/>
        <v>0</v>
      </c>
      <c r="J216" s="112">
        <f t="shared" si="22"/>
        <v>0</v>
      </c>
      <c r="K216" s="112">
        <f t="shared" si="22"/>
        <v>0</v>
      </c>
      <c r="L216" s="112">
        <f t="shared" si="22"/>
        <v>0</v>
      </c>
      <c r="M216" s="112">
        <f t="shared" si="22"/>
        <v>0</v>
      </c>
      <c r="N216" s="112">
        <f t="shared" si="22"/>
        <v>0</v>
      </c>
      <c r="O216" s="112">
        <f t="shared" si="22"/>
        <v>0</v>
      </c>
      <c r="P216" s="112">
        <f t="shared" si="22"/>
        <v>0</v>
      </c>
      <c r="Q216" s="112">
        <f t="shared" si="22"/>
        <v>0</v>
      </c>
      <c r="R216" s="112">
        <f t="shared" si="22"/>
        <v>0</v>
      </c>
      <c r="S216" s="112">
        <f t="shared" si="22"/>
        <v>0</v>
      </c>
      <c r="T216" s="112">
        <f t="shared" si="22"/>
        <v>0</v>
      </c>
      <c r="U216" s="112">
        <f t="shared" si="22"/>
        <v>0</v>
      </c>
      <c r="V216" s="112">
        <f t="shared" si="22"/>
        <v>0</v>
      </c>
      <c r="W216" s="112">
        <f t="shared" si="22"/>
        <v>0</v>
      </c>
      <c r="X216" s="112">
        <f t="shared" si="22"/>
        <v>0</v>
      </c>
      <c r="Y216" s="112">
        <f t="shared" si="22"/>
        <v>0</v>
      </c>
      <c r="Z216" s="112">
        <f t="shared" si="22"/>
        <v>0</v>
      </c>
      <c r="AA216" s="112">
        <f t="shared" si="22"/>
        <v>0</v>
      </c>
      <c r="AB216" s="112">
        <f t="shared" si="22"/>
        <v>0</v>
      </c>
      <c r="AC216" s="112">
        <f t="shared" si="22"/>
        <v>0</v>
      </c>
      <c r="AD216" s="112">
        <f t="shared" si="22"/>
        <v>0</v>
      </c>
      <c r="AE216" s="112">
        <f t="shared" si="22"/>
        <v>0</v>
      </c>
      <c r="AF216" s="112">
        <f t="shared" si="22"/>
        <v>0</v>
      </c>
      <c r="AG216" s="112">
        <f t="shared" si="22"/>
        <v>0</v>
      </c>
      <c r="AH216" s="112">
        <f t="shared" si="22"/>
        <v>0</v>
      </c>
      <c r="AI216" s="112">
        <f t="shared" si="22"/>
        <v>0</v>
      </c>
      <c r="AJ216" s="112">
        <f t="shared" si="22"/>
        <v>0</v>
      </c>
      <c r="AK216" s="112">
        <f t="shared" si="22"/>
        <v>0</v>
      </c>
      <c r="AL216" s="112">
        <f t="shared" si="22"/>
        <v>0</v>
      </c>
      <c r="AM216" s="112">
        <f t="shared" si="22"/>
        <v>0</v>
      </c>
      <c r="AN216" s="112">
        <f t="shared" si="22"/>
        <v>0</v>
      </c>
      <c r="AO216" s="112">
        <f t="shared" si="22"/>
        <v>0</v>
      </c>
      <c r="AP216" s="112">
        <f t="shared" si="22"/>
        <v>0</v>
      </c>
      <c r="AQ216" s="112">
        <f t="shared" si="22"/>
        <v>0</v>
      </c>
      <c r="AR216" s="112">
        <f t="shared" si="22"/>
        <v>0</v>
      </c>
      <c r="AS216" s="112">
        <f t="shared" si="22"/>
        <v>0</v>
      </c>
      <c r="AT216" s="112">
        <f t="shared" si="22"/>
        <v>0</v>
      </c>
      <c r="AU216" s="112">
        <f t="shared" si="22"/>
        <v>0</v>
      </c>
      <c r="AV216" s="112">
        <f t="shared" si="22"/>
        <v>0</v>
      </c>
      <c r="AW216" s="112">
        <f t="shared" si="22"/>
        <v>0</v>
      </c>
      <c r="AX216" s="112">
        <f t="shared" si="22"/>
        <v>0</v>
      </c>
      <c r="AY216" s="112">
        <f t="shared" si="22"/>
        <v>0</v>
      </c>
      <c r="AZ216" s="112">
        <f t="shared" si="22"/>
        <v>0</v>
      </c>
      <c r="BA216" s="112">
        <f t="shared" si="22"/>
        <v>0</v>
      </c>
      <c r="BB216" s="112">
        <f t="shared" si="22"/>
        <v>0</v>
      </c>
      <c r="BC216" s="112">
        <f t="shared" si="22"/>
        <v>0</v>
      </c>
      <c r="BD216" s="112">
        <f>IF(ISERROR(BD215),1,0)</f>
        <v>0</v>
      </c>
      <c r="BE216" s="94"/>
      <c r="BF216" s="94"/>
      <c r="BG216" s="94"/>
      <c r="BH216" s="94"/>
    </row>
    <row r="217" spans="1:60" outlineLevel="1" x14ac:dyDescent="0.2"/>
    <row r="218" spans="1:60" x14ac:dyDescent="0.2">
      <c r="A218" s="6"/>
      <c r="B218" s="6" t="s">
        <v>24</v>
      </c>
      <c r="C218" s="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</row>
  </sheetData>
  <sheetProtection formatCells="0" formatColumns="0" formatRows="0" insertColumns="0" insertRows="0" insertHyperlinks="0" deleteColumns="0" deleteRows="0" sort="0" autoFilter="0" pivotTables="0"/>
  <dataConsolidate/>
  <mergeCells count="2">
    <mergeCell ref="I84:K84"/>
    <mergeCell ref="I113:K113"/>
  </mergeCells>
  <conditionalFormatting sqref="E13:E14">
    <cfRule type="expression" dxfId="244" priority="554">
      <formula>E$14=0</formula>
    </cfRule>
  </conditionalFormatting>
  <conditionalFormatting sqref="E12">
    <cfRule type="expression" dxfId="243" priority="553">
      <formula>E$14=0</formula>
    </cfRule>
  </conditionalFormatting>
  <conditionalFormatting sqref="E108:BC108 E137:BC137 E79:BC79">
    <cfRule type="expression" dxfId="242" priority="551">
      <formula>AND(E$14=0,E$9&gt;Display_Year_End)</formula>
    </cfRule>
    <cfRule type="expression" dxfId="241" priority="552">
      <formula>AND(E$14=0,E$9&lt;=Display_Year_End)</formula>
    </cfRule>
  </conditionalFormatting>
  <conditionalFormatting sqref="F8:BC8">
    <cfRule type="expression" dxfId="240" priority="549">
      <formula>AND(E$14=1,F$14=1)</formula>
    </cfRule>
    <cfRule type="expression" dxfId="239" priority="550">
      <formula>F$14=1</formula>
    </cfRule>
  </conditionalFormatting>
  <conditionalFormatting sqref="F8:BC8">
    <cfRule type="expression" dxfId="238" priority="547">
      <formula>AND(F$13=0,F$14=1,E$13=1)</formula>
    </cfRule>
    <cfRule type="expression" dxfId="237" priority="548">
      <formula>AND(F$14=1,F$13=0)</formula>
    </cfRule>
  </conditionalFormatting>
  <conditionalFormatting sqref="F9:BC14">
    <cfRule type="expression" dxfId="236" priority="546">
      <formula>F$14&lt;&gt;1</formula>
    </cfRule>
  </conditionalFormatting>
  <conditionalFormatting sqref="G58:BD77 G87:BD106 G116:BD135 G144:BD144 G21:BD22">
    <cfRule type="expression" dxfId="235" priority="540">
      <formula>AND(G$9&gt;Display_Year_End,F$14=1)</formula>
    </cfRule>
    <cfRule type="expression" dxfId="234" priority="543">
      <formula>AND(G$14=0,H$14=1)</formula>
    </cfRule>
    <cfRule type="expression" dxfId="233" priority="545">
      <formula>G$14=0</formula>
    </cfRule>
  </conditionalFormatting>
  <conditionalFormatting sqref="G58:BD77 G87:BD106 G116:BD135 G144:BD144 G21:BD22">
    <cfRule type="expression" dxfId="232" priority="544">
      <formula>G$14=0</formula>
    </cfRule>
  </conditionalFormatting>
  <conditionalFormatting sqref="B3">
    <cfRule type="expression" dxfId="231" priority="539">
      <formula>$B$3="The model contains one or more errors"</formula>
    </cfRule>
  </conditionalFormatting>
  <conditionalFormatting sqref="BE51:BH51 BE216:BH216 BE145:BH145 BE138:BH138 BE109:BH109 BE80:BH80">
    <cfRule type="expression" dxfId="230" priority="100">
      <formula>#REF!=0</formula>
    </cfRule>
  </conditionalFormatting>
  <conditionalFormatting sqref="E145:BC145 E138:BC138 E109:BC109 E80:BC80 E216:BC216">
    <cfRule type="expression" dxfId="229" priority="2854">
      <formula>#REF!=0</formula>
    </cfRule>
  </conditionalFormatting>
  <conditionalFormatting sqref="BD108 BD137 BD79">
    <cfRule type="expression" dxfId="228" priority="68">
      <formula>AND(BD$14=0,BD$9&gt;Display_Year_End)</formula>
    </cfRule>
    <cfRule type="expression" dxfId="227" priority="69">
      <formula>AND(BD$14=0,BD$9&lt;=Display_Year_End)</formula>
    </cfRule>
  </conditionalFormatting>
  <conditionalFormatting sqref="BD8">
    <cfRule type="expression" dxfId="226" priority="66">
      <formula>AND(BC$14=1,BD$14=1)</formula>
    </cfRule>
    <cfRule type="expression" dxfId="225" priority="67">
      <formula>BD$14=1</formula>
    </cfRule>
  </conditionalFormatting>
  <conditionalFormatting sqref="BD8">
    <cfRule type="expression" dxfId="224" priority="64">
      <formula>AND(BD$13=0,BD$14=1,BC$13=1)</formula>
    </cfRule>
    <cfRule type="expression" dxfId="223" priority="65">
      <formula>AND(BD$14=1,BD$13=0)</formula>
    </cfRule>
  </conditionalFormatting>
  <conditionalFormatting sqref="BD9:BD14">
    <cfRule type="expression" dxfId="222" priority="63">
      <formula>BD$14&lt;&gt;1</formula>
    </cfRule>
  </conditionalFormatting>
  <conditionalFormatting sqref="BD144 BD58:BD77 BD21:BD22">
    <cfRule type="expression" dxfId="221" priority="59">
      <formula>AND(BD$9&gt;Display_Year_End,BC$14=1)</formula>
    </cfRule>
    <cfRule type="expression" dxfId="220" priority="60">
      <formula>AND(BD$14=0,BE$14=1)</formula>
    </cfRule>
    <cfRule type="expression" dxfId="219" priority="62">
      <formula>BD$14=0</formula>
    </cfRule>
  </conditionalFormatting>
  <conditionalFormatting sqref="BD144 BD58:BD77 BD21:BD22">
    <cfRule type="expression" dxfId="218" priority="61">
      <formula>BD$14=0</formula>
    </cfRule>
  </conditionalFormatting>
  <conditionalFormatting sqref="BD145 BD138 BD109 BD80 BD216">
    <cfRule type="expression" dxfId="217" priority="70">
      <formula>#REF!=0</formula>
    </cfRule>
  </conditionalFormatting>
  <hyperlinks>
    <hyperlink ref="B5" location="Contents!A1" display="[To Contents]" xr:uid="{00000000-0004-0000-06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8" id="{3CCA6EAF-D553-4F86-B749-8150C2B463E5}">
            <xm:f>'Cost Allocation Model'!E$14=0</xm:f>
            <x14:dxf>
              <font>
                <color theme="0"/>
              </font>
            </x14:dxf>
          </x14:cfRule>
          <xm:sqref>BF215:BH215 E154:E163 E165:E166 E168:E170 E173:E174 E176:E177 E179:E182 E186:E189 E191 E193:E194 E196:E198 E201 E203 E205:E213 E215:BD215 G208:BD208</xm:sqref>
        </x14:conditionalFormatting>
        <x14:conditionalFormatting xmlns:xm="http://schemas.microsoft.com/office/excel/2006/main">
          <x14:cfRule type="expression" priority="455" id="{E25FB408-DB0E-4377-A4C9-72154D53BB83}">
            <xm:f>'Cost Allocation Model'!E$9&gt;Display_Year_End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BF215:BH215 E215:BD215</xm:sqref>
        </x14:conditionalFormatting>
        <x14:conditionalFormatting xmlns:xm="http://schemas.microsoft.com/office/excel/2006/main">
          <x14:cfRule type="expression" priority="269" id="{D86186C2-5350-4093-B329-E8FF9ED594BB}">
            <xm:f>'Cost Allocation Model'!G$14=0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G209:BD213 G154:BD163 G165:BD166 G168:BD170 G173:BD174 G176:BD177 G179:BD182 G186:BD189 G191:BD191 G193:BD194 G196:BD198 G201:BD201 G203:BD203 G205:BD207</xm:sqref>
        </x14:conditionalFormatting>
        <x14:conditionalFormatting xmlns:xm="http://schemas.microsoft.com/office/excel/2006/main">
          <x14:cfRule type="expression" priority="266" id="{2B261128-112F-4D25-BF5E-6AF89622040C}">
            <xm:f>AND('Cost Allocation Model'!G$9&gt;Display_Year_End,'Cost Allocation Model'!F$14=1)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  <vertical/>
                <horizontal/>
              </border>
            </x14:dxf>
          </x14:cfRule>
          <x14:cfRule type="expression" priority="267" id="{BCBAF4EF-5AFE-4EAD-82A0-0EDE21E94462}">
            <xm:f>AND('Cost Allocation Model'!G$14=0,'Cost Allocation Model'!H$14=1)</xm:f>
            <x14:dxf>
              <font>
                <color theme="0"/>
              </font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68" id="{4164A9CD-017F-4AB1-A743-FB932EF4B1AC}">
            <xm:f>'Cost Allocation Model'!G$14=0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G209:BD213 G154:BD163 G165:BD166 G168:BD170 G173:BD174 G176:BD177 G179:BD182 G186:BD189 G191:BD191 G193:BD194 G196:BD198 G201:BD201 G203:BD203 G205:BD207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F81BD"/>
    <pageSetUpPr fitToPage="1"/>
  </sheetPr>
  <dimension ref="A1:AV249"/>
  <sheetViews>
    <sheetView showGridLines="0" zoomScale="80" zoomScaleNormal="80" zoomScaleSheetLayoutView="100" zoomScalePageLayoutView="90" workbookViewId="0">
      <pane xSplit="3" ySplit="11" topLeftCell="D183" activePane="bottomRight" state="frozen"/>
      <selection pane="topRight"/>
      <selection pane="bottomLeft"/>
      <selection pane="bottomRight" activeCell="E192" sqref="E192:E202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12" style="1" customWidth="1"/>
    <col min="13" max="13" width="10.140625" style="1" customWidth="1"/>
    <col min="14" max="14" width="2.42578125" style="1" customWidth="1"/>
    <col min="15" max="16" width="9.140625" style="1" hidden="1" customWidth="1"/>
    <col min="17" max="48" width="0" style="1" hidden="1" customWidth="1"/>
    <col min="49" max="16384" width="9.140625" style="1" hidden="1"/>
  </cols>
  <sheetData>
    <row r="1" spans="1:13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3" customFormat="1" x14ac:dyDescent="0.2">
      <c r="A2" s="101">
        <f ca="1">MATCH(B2,Contents!$D$8:$D$22,0)</f>
        <v>7</v>
      </c>
      <c r="B2" s="102" t="str">
        <f ca="1">PROPER(MID(CELL("filename", A1), FIND("]", CELL("filename", A1))+1, 100))</f>
        <v>Mapping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3" customFormat="1" x14ac:dyDescent="0.2">
      <c r="A3" s="126">
        <f>SUM(A7:A11,A13:A64,A66:A117,A119:A144,A146:A178,A180:A248)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6">
        <f ca="1">MAX($A$1:A5)+subsection</f>
        <v>7.01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51"/>
    </row>
    <row r="7" spans="1:13" x14ac:dyDescent="0.2">
      <c r="A7" s="9"/>
      <c r="C7" s="13"/>
      <c r="D7" s="46"/>
    </row>
    <row r="8" spans="1:13" ht="76.5" x14ac:dyDescent="0.2">
      <c r="A8" s="9"/>
      <c r="C8" s="13"/>
      <c r="D8" s="46"/>
      <c r="E8" s="201" t="s">
        <v>151</v>
      </c>
      <c r="F8" s="201" t="s">
        <v>153</v>
      </c>
      <c r="G8" s="201" t="s">
        <v>154</v>
      </c>
      <c r="H8" s="201" t="s">
        <v>155</v>
      </c>
      <c r="I8" s="201" t="s">
        <v>156</v>
      </c>
      <c r="J8" s="201" t="s">
        <v>157</v>
      </c>
      <c r="K8" s="201" t="s">
        <v>158</v>
      </c>
      <c r="L8" s="201" t="s">
        <v>159</v>
      </c>
    </row>
    <row r="9" spans="1:13" s="23" customFormat="1" x14ac:dyDescent="0.2">
      <c r="C9" s="194"/>
      <c r="D9" s="195"/>
    </row>
    <row r="10" spans="1:13" x14ac:dyDescent="0.2">
      <c r="B10" t="s">
        <v>254</v>
      </c>
      <c r="D10" s="9"/>
      <c r="E10" s="196">
        <f t="shared" ref="E10:L10" si="0">D10+1</f>
        <v>1</v>
      </c>
      <c r="F10" s="196">
        <f t="shared" si="0"/>
        <v>2</v>
      </c>
      <c r="G10" s="196">
        <f t="shared" si="0"/>
        <v>3</v>
      </c>
      <c r="H10" s="196">
        <f t="shared" si="0"/>
        <v>4</v>
      </c>
      <c r="I10" s="196">
        <f t="shared" si="0"/>
        <v>5</v>
      </c>
      <c r="J10" s="196">
        <f t="shared" si="0"/>
        <v>6</v>
      </c>
      <c r="K10" s="196">
        <f t="shared" si="0"/>
        <v>7</v>
      </c>
      <c r="L10" s="196">
        <f t="shared" si="0"/>
        <v>8</v>
      </c>
      <c r="M10" s="196"/>
    </row>
    <row r="11" spans="1:13" x14ac:dyDescent="0.2">
      <c r="D11" s="9"/>
    </row>
    <row r="12" spans="1:13" x14ac:dyDescent="0.2">
      <c r="A12" s="6">
        <f ca="1">MAX($A$1:A11)+subsection</f>
        <v>7.02</v>
      </c>
      <c r="B12" s="6" t="s">
        <v>255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51"/>
    </row>
    <row r="13" spans="1:13" x14ac:dyDescent="0.2">
      <c r="A13" s="27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outlineLevel="1" x14ac:dyDescent="0.2">
      <c r="A14" s="27"/>
      <c r="B14" s="50" t="s">
        <v>256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outlineLevel="1" x14ac:dyDescent="0.2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outlineLevel="1" x14ac:dyDescent="0.2">
      <c r="A16" s="27"/>
      <c r="B16" s="48" t="s">
        <v>161</v>
      </c>
      <c r="C16" s="29"/>
      <c r="D16" s="54" t="s">
        <v>162</v>
      </c>
      <c r="E16" s="25"/>
      <c r="F16" s="25"/>
      <c r="G16" s="25"/>
      <c r="H16" s="25"/>
      <c r="I16" s="25"/>
      <c r="J16" s="25"/>
      <c r="K16" s="25"/>
      <c r="L16" s="25"/>
      <c r="M16" s="25"/>
    </row>
    <row r="17" spans="1:13" outlineLevel="1" x14ac:dyDescent="0.2">
      <c r="A17" s="27"/>
      <c r="B17" s="49" t="s">
        <v>164</v>
      </c>
      <c r="C17" s="24" t="s">
        <v>152</v>
      </c>
      <c r="D17" s="75">
        <v>1</v>
      </c>
      <c r="E17" s="202">
        <f>IF(SUMPRODUCT(Allocators!$E$21:$AV$21,Allocators!$E35:$AV35)&gt;1,1,0)</f>
        <v>1</v>
      </c>
      <c r="F17" s="202">
        <f>IF(SUMPRODUCT(Allocators!$E$22:$AV$22,Allocators!$E35:$AV35)&gt;1,1,0)</f>
        <v>1</v>
      </c>
      <c r="G17" s="202">
        <f>IF(SUMPRODUCT(Allocators!$E$23:$AV$23,Allocators!$E35:$AV35)&gt;1,1,0)</f>
        <v>1</v>
      </c>
      <c r="H17" s="202">
        <f>IF(SUMPRODUCT(Allocators!$E$24:$AV$24,Allocators!$E35:$AV35)&gt;1,1,0)</f>
        <v>1</v>
      </c>
      <c r="I17" s="202">
        <f>IF(SUMPRODUCT(Allocators!$E$25:$AV$25,Allocators!$E35:$AV35)&gt;1,1,0)</f>
        <v>1</v>
      </c>
      <c r="J17" s="202">
        <f>IF(SUMPRODUCT(Allocators!$E$26:$AV$26,Allocators!$E35:$AV35)&gt;1,1,0)</f>
        <v>1</v>
      </c>
      <c r="K17" s="202">
        <f>IF(SUMPRODUCT(Allocators!$E$27:$AV$27,Allocators!$E35:$AV35)&gt;1,1,0)</f>
        <v>1</v>
      </c>
      <c r="L17" s="202">
        <f>IF(SUMPRODUCT(Allocators!$E$28:$AV$28,Allocators!$E35:$AV35)&gt;1,1,0)</f>
        <v>1</v>
      </c>
      <c r="M17" s="25"/>
    </row>
    <row r="18" spans="1:13" outlineLevel="1" x14ac:dyDescent="0.2">
      <c r="A18" s="27"/>
      <c r="B18" s="49" t="s">
        <v>165</v>
      </c>
      <c r="C18" s="24" t="s">
        <v>152</v>
      </c>
      <c r="D18" s="24">
        <f>MAX($D17:D$17)+1</f>
        <v>2</v>
      </c>
      <c r="E18" s="202">
        <f>IF(SUMPRODUCT(Allocators!$E$21:$AV$21,Allocators!$E36:$AV36)&gt;1,1,0)</f>
        <v>1</v>
      </c>
      <c r="F18" s="202">
        <f>IF(SUMPRODUCT(Allocators!$E$22:$AV$22,Allocators!$E36:$AV36)&gt;1,1,0)</f>
        <v>1</v>
      </c>
      <c r="G18" s="202">
        <f>IF(SUMPRODUCT(Allocators!$E$23:$AV$23,Allocators!$E36:$AV36)&gt;1,1,0)</f>
        <v>1</v>
      </c>
      <c r="H18" s="202">
        <f>IF(SUMPRODUCT(Allocators!$E$24:$AV$24,Allocators!$E36:$AV36)&gt;1,1,0)</f>
        <v>1</v>
      </c>
      <c r="I18" s="202">
        <f>IF(SUMPRODUCT(Allocators!$E$25:$AV$25,Allocators!$E36:$AV36)&gt;1,1,0)</f>
        <v>1</v>
      </c>
      <c r="J18" s="202">
        <f>IF(SUMPRODUCT(Allocators!$E$26:$AV$26,Allocators!$E36:$AV36)&gt;1,1,0)</f>
        <v>1</v>
      </c>
      <c r="K18" s="202">
        <f>IF(SUMPRODUCT(Allocators!$E$27:$AV$27,Allocators!$E36:$AV36)&gt;1,1,0)</f>
        <v>1</v>
      </c>
      <c r="L18" s="202">
        <f>IF(SUMPRODUCT(Allocators!$E$28:$AV$28,Allocators!$E36:$AV36)&gt;1,1,0)</f>
        <v>1</v>
      </c>
      <c r="M18" s="25"/>
    </row>
    <row r="19" spans="1:13" outlineLevel="1" x14ac:dyDescent="0.2">
      <c r="A19" s="27"/>
      <c r="B19" s="49" t="s">
        <v>166</v>
      </c>
      <c r="C19" s="29"/>
      <c r="D19" s="75"/>
      <c r="E19" s="25"/>
      <c r="F19" s="25"/>
      <c r="G19" s="25"/>
      <c r="H19" s="25"/>
      <c r="I19" s="25"/>
      <c r="J19" s="25"/>
      <c r="K19" s="25"/>
      <c r="L19" s="25"/>
      <c r="M19" s="25"/>
    </row>
    <row r="20" spans="1:13" outlineLevel="1" x14ac:dyDescent="0.2">
      <c r="A20" s="27"/>
      <c r="B20" s="53" t="s">
        <v>167</v>
      </c>
      <c r="C20" s="24" t="s">
        <v>152</v>
      </c>
      <c r="D20" s="24">
        <f>MAX($D$17:D19)+1</f>
        <v>3</v>
      </c>
      <c r="E20" s="202">
        <f>IF(SUMPRODUCT(Allocators!$E$21:$AV$21,Allocators!$E38:$AV38)&gt;1,1,0)</f>
        <v>1</v>
      </c>
      <c r="F20" s="202">
        <f>IF(SUMPRODUCT(Allocators!$E$22:$AV$22,Allocators!$E38:$AV38)&gt;1,1,0)</f>
        <v>1</v>
      </c>
      <c r="G20" s="202">
        <f>IF(SUMPRODUCT(Allocators!$E$23:$AV$23,Allocators!$E38:$AV38)&gt;1,1,0)</f>
        <v>1</v>
      </c>
      <c r="H20" s="202">
        <f>IF(SUMPRODUCT(Allocators!$E$24:$AV$24,Allocators!$E38:$AV38)&gt;1,1,0)</f>
        <v>1</v>
      </c>
      <c r="I20" s="202">
        <f>IF(SUMPRODUCT(Allocators!$E$25:$AV$25,Allocators!$E38:$AV38)&gt;1,1,0)</f>
        <v>1</v>
      </c>
      <c r="J20" s="202">
        <f>IF(SUMPRODUCT(Allocators!$E$26:$AV$26,Allocators!$E38:$AV38)&gt;1,1,0)</f>
        <v>1</v>
      </c>
      <c r="K20" s="202">
        <f>IF(SUMPRODUCT(Allocators!$E$27:$AV$27,Allocators!$E38:$AV38)&gt;1,1,0)</f>
        <v>1</v>
      </c>
      <c r="L20" s="202">
        <f>IF(SUMPRODUCT(Allocators!$E$28:$AV$28,Allocators!$E38:$AV38)&gt;1,1,0)</f>
        <v>1</v>
      </c>
      <c r="M20" s="25"/>
    </row>
    <row r="21" spans="1:13" outlineLevel="1" x14ac:dyDescent="0.2">
      <c r="A21" s="27"/>
      <c r="B21" s="53" t="s">
        <v>168</v>
      </c>
      <c r="C21" s="24" t="s">
        <v>152</v>
      </c>
      <c r="D21" s="24">
        <f>MAX($D$17:D20)+1</f>
        <v>4</v>
      </c>
      <c r="E21" s="202">
        <f>IF(SUMPRODUCT(Allocators!$E$21:$AV$21,Allocators!$E39:$AV39)&gt;1,1,0)</f>
        <v>0</v>
      </c>
      <c r="F21" s="202">
        <f>IF(SUMPRODUCT(Allocators!$E$22:$AV$22,Allocators!$E39:$AV39)&gt;1,1,0)</f>
        <v>0</v>
      </c>
      <c r="G21" s="202">
        <f>IF(SUMPRODUCT(Allocators!$E$23:$AV$23,Allocators!$E39:$AV39)&gt;1,1,0)</f>
        <v>0</v>
      </c>
      <c r="H21" s="202">
        <f>IF(SUMPRODUCT(Allocators!$E$24:$AV$24,Allocators!$E39:$AV39)&gt;1,1,0)</f>
        <v>0</v>
      </c>
      <c r="I21" s="202">
        <f>IF(SUMPRODUCT(Allocators!$E$25:$AV$25,Allocators!$E39:$AV39)&gt;1,1,0)</f>
        <v>0</v>
      </c>
      <c r="J21" s="202">
        <f>IF(SUMPRODUCT(Allocators!$E$26:$AV$26,Allocators!$E39:$AV39)&gt;1,1,0)</f>
        <v>0</v>
      </c>
      <c r="K21" s="202">
        <f>IF(SUMPRODUCT(Allocators!$E$27:$AV$27,Allocators!$E39:$AV39)&gt;1,1,0)</f>
        <v>0</v>
      </c>
      <c r="L21" s="202">
        <f>IF(SUMPRODUCT(Allocators!$E$28:$AV$28,Allocators!$E39:$AV39)&gt;1,1,0)</f>
        <v>0</v>
      </c>
      <c r="M21" s="25"/>
    </row>
    <row r="22" spans="1:13" outlineLevel="1" x14ac:dyDescent="0.2">
      <c r="A22" s="27"/>
      <c r="B22" s="53" t="s">
        <v>169</v>
      </c>
      <c r="C22" s="24" t="s">
        <v>152</v>
      </c>
      <c r="D22" s="24">
        <f>MAX($D$17:D21)+1</f>
        <v>5</v>
      </c>
      <c r="E22" s="202">
        <f>IF(SUMPRODUCT(Allocators!$E$21:$AV$21,Allocators!$E40:$AV40)&gt;1,1,0)</f>
        <v>1</v>
      </c>
      <c r="F22" s="202">
        <f>IF(SUMPRODUCT(Allocators!$E$22:$AV$22,Allocators!$E40:$AV40)&gt;1,1,0)</f>
        <v>1</v>
      </c>
      <c r="G22" s="202">
        <f>IF(SUMPRODUCT(Allocators!$E$23:$AV$23,Allocators!$E40:$AV40)&gt;1,1,0)</f>
        <v>1</v>
      </c>
      <c r="H22" s="202">
        <f>IF(SUMPRODUCT(Allocators!$E$24:$AV$24,Allocators!$E40:$AV40)&gt;1,1,0)</f>
        <v>1</v>
      </c>
      <c r="I22" s="202">
        <f>IF(SUMPRODUCT(Allocators!$E$25:$AV$25,Allocators!$E40:$AV40)&gt;1,1,0)</f>
        <v>1</v>
      </c>
      <c r="J22" s="202">
        <f>IF(SUMPRODUCT(Allocators!$E$26:$AV$26,Allocators!$E40:$AV40)&gt;1,1,0)</f>
        <v>1</v>
      </c>
      <c r="K22" s="202">
        <f>IF(SUMPRODUCT(Allocators!$E$27:$AV$27,Allocators!$E40:$AV40)&gt;1,1,0)</f>
        <v>1</v>
      </c>
      <c r="L22" s="202">
        <f>IF(SUMPRODUCT(Allocators!$E$28:$AV$28,Allocators!$E40:$AV40)&gt;1,1,0)</f>
        <v>1</v>
      </c>
      <c r="M22" s="25"/>
    </row>
    <row r="23" spans="1:13" outlineLevel="1" x14ac:dyDescent="0.2">
      <c r="A23" s="27"/>
      <c r="B23" s="49" t="s">
        <v>170</v>
      </c>
      <c r="C23" s="29"/>
      <c r="D23" s="75"/>
      <c r="E23" s="25"/>
      <c r="F23" s="25"/>
      <c r="G23" s="25"/>
      <c r="H23" s="25"/>
      <c r="I23" s="25"/>
      <c r="J23" s="25"/>
      <c r="K23" s="25"/>
      <c r="L23" s="25"/>
      <c r="M23" s="25"/>
    </row>
    <row r="24" spans="1:13" outlineLevel="1" x14ac:dyDescent="0.2">
      <c r="A24" s="27"/>
      <c r="B24" s="53" t="s">
        <v>167</v>
      </c>
      <c r="C24" s="24" t="s">
        <v>152</v>
      </c>
      <c r="D24" s="24">
        <f>MAX($D$17:D23)+1</f>
        <v>6</v>
      </c>
      <c r="E24" s="202">
        <f>IF(SUMPRODUCT(Allocators!$E$21:$AV$21,Allocators!$E42:$AV42)&gt;1,1,0)</f>
        <v>1</v>
      </c>
      <c r="F24" s="202">
        <f>IF(SUMPRODUCT(Allocators!$E$22:$AV$22,Allocators!$E42:$AV42)&gt;1,1,0)</f>
        <v>1</v>
      </c>
      <c r="G24" s="202">
        <f>IF(SUMPRODUCT(Allocators!$E$23:$AV$23,Allocators!$E42:$AV42)&gt;1,1,0)</f>
        <v>1</v>
      </c>
      <c r="H24" s="202">
        <f>IF(SUMPRODUCT(Allocators!$E$24:$AV$24,Allocators!$E42:$AV42)&gt;1,1,0)</f>
        <v>1</v>
      </c>
      <c r="I24" s="202">
        <f>IF(SUMPRODUCT(Allocators!$E$25:$AV$25,Allocators!$E42:$AV42)&gt;1,1,0)</f>
        <v>1</v>
      </c>
      <c r="J24" s="202">
        <f>IF(SUMPRODUCT(Allocators!$E$26:$AV$26,Allocators!$E42:$AV42)&gt;1,1,0)</f>
        <v>0</v>
      </c>
      <c r="K24" s="202">
        <f>IF(SUMPRODUCT(Allocators!$E$27:$AV$27,Allocators!$E42:$AV42)&gt;1,1,0)</f>
        <v>0</v>
      </c>
      <c r="L24" s="202">
        <f>IF(SUMPRODUCT(Allocators!$E$28:$AV$28,Allocators!$E42:$AV42)&gt;1,1,0)</f>
        <v>1</v>
      </c>
      <c r="M24" s="25"/>
    </row>
    <row r="25" spans="1:13" outlineLevel="1" x14ac:dyDescent="0.2">
      <c r="A25" s="27"/>
      <c r="B25" s="53" t="s">
        <v>168</v>
      </c>
      <c r="C25" s="24" t="s">
        <v>152</v>
      </c>
      <c r="D25" s="24">
        <f>MAX($D$17:D24)+1</f>
        <v>7</v>
      </c>
      <c r="E25" s="202">
        <f>IF(SUMPRODUCT(Allocators!$E$21:$AV$21,Allocators!$E43:$AV43)&gt;1,1,0)</f>
        <v>0</v>
      </c>
      <c r="F25" s="202">
        <f>IF(SUMPRODUCT(Allocators!$E$22:$AV$22,Allocators!$E43:$AV43)&gt;1,1,0)</f>
        <v>0</v>
      </c>
      <c r="G25" s="202">
        <f>IF(SUMPRODUCT(Allocators!$E$23:$AV$23,Allocators!$E43:$AV43)&gt;1,1,0)</f>
        <v>0</v>
      </c>
      <c r="H25" s="202">
        <f>IF(SUMPRODUCT(Allocators!$E$24:$AV$24,Allocators!$E43:$AV43)&gt;1,1,0)</f>
        <v>0</v>
      </c>
      <c r="I25" s="202">
        <f>IF(SUMPRODUCT(Allocators!$E$25:$AV$25,Allocators!$E43:$AV43)&gt;1,1,0)</f>
        <v>0</v>
      </c>
      <c r="J25" s="202">
        <f>IF(SUMPRODUCT(Allocators!$E$26:$AV$26,Allocators!$E43:$AV43)&gt;1,1,0)</f>
        <v>0</v>
      </c>
      <c r="K25" s="202">
        <f>IF(SUMPRODUCT(Allocators!$E$27:$AV$27,Allocators!$E43:$AV43)&gt;1,1,0)</f>
        <v>0</v>
      </c>
      <c r="L25" s="202">
        <f>IF(SUMPRODUCT(Allocators!$E$28:$AV$28,Allocators!$E43:$AV43)&gt;1,1,0)</f>
        <v>0</v>
      </c>
      <c r="M25" s="25"/>
    </row>
    <row r="26" spans="1:13" outlineLevel="1" x14ac:dyDescent="0.2">
      <c r="A26" s="27"/>
      <c r="B26" s="53" t="s">
        <v>169</v>
      </c>
      <c r="C26" s="24" t="s">
        <v>152</v>
      </c>
      <c r="D26" s="24">
        <f>MAX($D$17:D25)+1</f>
        <v>8</v>
      </c>
      <c r="E26" s="202">
        <f>IF(SUMPRODUCT(Allocators!$E$21:$AV$21,Allocators!$E44:$AV44)&gt;1,1,0)</f>
        <v>1</v>
      </c>
      <c r="F26" s="202">
        <f>IF(SUMPRODUCT(Allocators!$E$22:$AV$22,Allocators!$E44:$AV44)&gt;1,1,0)</f>
        <v>1</v>
      </c>
      <c r="G26" s="202">
        <f>IF(SUMPRODUCT(Allocators!$E$23:$AV$23,Allocators!$E44:$AV44)&gt;1,1,0)</f>
        <v>1</v>
      </c>
      <c r="H26" s="202">
        <f>IF(SUMPRODUCT(Allocators!$E$24:$AV$24,Allocators!$E44:$AV44)&gt;1,1,0)</f>
        <v>1</v>
      </c>
      <c r="I26" s="202">
        <f>IF(SUMPRODUCT(Allocators!$E$25:$AV$25,Allocators!$E44:$AV44)&gt;1,1,0)</f>
        <v>1</v>
      </c>
      <c r="J26" s="202">
        <f>IF(SUMPRODUCT(Allocators!$E$26:$AV$26,Allocators!$E44:$AV44)&gt;1,1,0)</f>
        <v>0</v>
      </c>
      <c r="K26" s="202">
        <f>IF(SUMPRODUCT(Allocators!$E$27:$AV$27,Allocators!$E44:$AV44)&gt;1,1,0)</f>
        <v>0</v>
      </c>
      <c r="L26" s="202">
        <f>IF(SUMPRODUCT(Allocators!$E$28:$AV$28,Allocators!$E44:$AV44)&gt;1,1,0)</f>
        <v>1</v>
      </c>
      <c r="M26" s="25"/>
    </row>
    <row r="27" spans="1:13" outlineLevel="1" x14ac:dyDescent="0.2">
      <c r="A27" s="27"/>
      <c r="B27" s="49" t="s">
        <v>171</v>
      </c>
      <c r="C27" s="29"/>
      <c r="D27" s="75"/>
      <c r="E27" s="25"/>
      <c r="F27" s="25"/>
      <c r="G27" s="25"/>
      <c r="H27" s="25"/>
      <c r="I27" s="25"/>
      <c r="J27" s="25"/>
      <c r="K27" s="25"/>
      <c r="L27" s="25"/>
      <c r="M27" s="25"/>
    </row>
    <row r="28" spans="1:13" outlineLevel="1" x14ac:dyDescent="0.2">
      <c r="A28" s="27"/>
      <c r="B28" s="53" t="s">
        <v>167</v>
      </c>
      <c r="C28" s="24" t="s">
        <v>152</v>
      </c>
      <c r="D28" s="24">
        <f>MAX($D$17:D27)+1</f>
        <v>9</v>
      </c>
      <c r="E28" s="202">
        <f>IF(SUMPRODUCT(Allocators!$E$21:$AV$21,Allocators!$E46:$AV46)&gt;1,1,0)</f>
        <v>1</v>
      </c>
      <c r="F28" s="202">
        <f>IF(SUMPRODUCT(Allocators!$E$22:$AV$22,Allocators!$E46:$AV46)&gt;1,1,0)</f>
        <v>1</v>
      </c>
      <c r="G28" s="202">
        <f>IF(SUMPRODUCT(Allocators!$E$23:$AV$23,Allocators!$E46:$AV46)&gt;1,1,0)</f>
        <v>1</v>
      </c>
      <c r="H28" s="202">
        <f>IF(SUMPRODUCT(Allocators!$E$24:$AV$24,Allocators!$E46:$AV46)&gt;1,1,0)</f>
        <v>1</v>
      </c>
      <c r="I28" s="202">
        <f>IF(SUMPRODUCT(Allocators!$E$25:$AV$25,Allocators!$E46:$AV46)&gt;1,1,0)</f>
        <v>1</v>
      </c>
      <c r="J28" s="202">
        <f>IF(SUMPRODUCT(Allocators!$E$26:$AV$26,Allocators!$E46:$AV46)&gt;1,1,0)</f>
        <v>1</v>
      </c>
      <c r="K28" s="202">
        <f>IF(SUMPRODUCT(Allocators!$E$27:$AV$27,Allocators!$E46:$AV46)&gt;1,1,0)</f>
        <v>1</v>
      </c>
      <c r="L28" s="202">
        <f>IF(SUMPRODUCT(Allocators!$E$28:$AV$28,Allocators!$E46:$AV46)&gt;1,1,0)</f>
        <v>1</v>
      </c>
      <c r="M28" s="25"/>
    </row>
    <row r="29" spans="1:13" outlineLevel="1" x14ac:dyDescent="0.2">
      <c r="A29" s="27"/>
      <c r="B29" s="53" t="s">
        <v>168</v>
      </c>
      <c r="C29" s="24" t="s">
        <v>152</v>
      </c>
      <c r="D29" s="24">
        <f>MAX($D$17:D28)+1</f>
        <v>10</v>
      </c>
      <c r="E29" s="202">
        <f>IF(SUMPRODUCT(Allocators!$E$21:$AV$21,Allocators!$E47:$AV47)&gt;1,1,0)</f>
        <v>0</v>
      </c>
      <c r="F29" s="202">
        <f>IF(SUMPRODUCT(Allocators!$E$22:$AV$22,Allocators!$E47:$AV47)&gt;1,1,0)</f>
        <v>0</v>
      </c>
      <c r="G29" s="202">
        <f>IF(SUMPRODUCT(Allocators!$E$23:$AV$23,Allocators!$E47:$AV47)&gt;1,1,0)</f>
        <v>0</v>
      </c>
      <c r="H29" s="202">
        <f>IF(SUMPRODUCT(Allocators!$E$24:$AV$24,Allocators!$E47:$AV47)&gt;1,1,0)</f>
        <v>0</v>
      </c>
      <c r="I29" s="202">
        <f>IF(SUMPRODUCT(Allocators!$E$25:$AV$25,Allocators!$E47:$AV47)&gt;1,1,0)</f>
        <v>0</v>
      </c>
      <c r="J29" s="202">
        <f>IF(SUMPRODUCT(Allocators!$E$26:$AV$26,Allocators!$E47:$AV47)&gt;1,1,0)</f>
        <v>0</v>
      </c>
      <c r="K29" s="202">
        <f>IF(SUMPRODUCT(Allocators!$E$27:$AV$27,Allocators!$E47:$AV47)&gt;1,1,0)</f>
        <v>0</v>
      </c>
      <c r="L29" s="202">
        <f>IF(SUMPRODUCT(Allocators!$E$28:$AV$28,Allocators!$E47:$AV47)&gt;1,1,0)</f>
        <v>0</v>
      </c>
      <c r="M29" s="25"/>
    </row>
    <row r="30" spans="1:13" outlineLevel="1" x14ac:dyDescent="0.2">
      <c r="A30" s="27"/>
      <c r="B30" s="53" t="s">
        <v>172</v>
      </c>
      <c r="C30" s="24" t="s">
        <v>152</v>
      </c>
      <c r="D30" s="24">
        <f>MAX($D$17:D29)+1</f>
        <v>11</v>
      </c>
      <c r="E30" s="202">
        <f>IF(SUMPRODUCT(Allocators!$E$21:$AV$21,Allocators!$E48:$AV48)&gt;1,1,0)</f>
        <v>1</v>
      </c>
      <c r="F30" s="202">
        <f>IF(SUMPRODUCT(Allocators!$E$22:$AV$22,Allocators!$E48:$AV48)&gt;1,1,0)</f>
        <v>1</v>
      </c>
      <c r="G30" s="202">
        <f>IF(SUMPRODUCT(Allocators!$E$23:$AV$23,Allocators!$E48:$AV48)&gt;1,1,0)</f>
        <v>1</v>
      </c>
      <c r="H30" s="202">
        <f>IF(SUMPRODUCT(Allocators!$E$24:$AV$24,Allocators!$E48:$AV48)&gt;1,1,0)</f>
        <v>1</v>
      </c>
      <c r="I30" s="202">
        <f>IF(SUMPRODUCT(Allocators!$E$25:$AV$25,Allocators!$E48:$AV48)&gt;1,1,0)</f>
        <v>1</v>
      </c>
      <c r="J30" s="202">
        <f>IF(SUMPRODUCT(Allocators!$E$26:$AV$26,Allocators!$E48:$AV48)&gt;1,1,0)</f>
        <v>1</v>
      </c>
      <c r="K30" s="202">
        <f>IF(SUMPRODUCT(Allocators!$E$27:$AV$27,Allocators!$E48:$AV48)&gt;1,1,0)</f>
        <v>1</v>
      </c>
      <c r="L30" s="202">
        <f>IF(SUMPRODUCT(Allocators!$E$28:$AV$28,Allocators!$E48:$AV48)&gt;1,1,0)</f>
        <v>1</v>
      </c>
      <c r="M30" s="25"/>
    </row>
    <row r="31" spans="1:13" outlineLevel="1" x14ac:dyDescent="0.2">
      <c r="A31" s="27"/>
      <c r="B31" s="53" t="s">
        <v>173</v>
      </c>
      <c r="C31" s="24" t="s">
        <v>152</v>
      </c>
      <c r="D31" s="24">
        <f>MAX($D$17:D30)+1</f>
        <v>12</v>
      </c>
      <c r="E31" s="202">
        <f>IF(SUMPRODUCT(Allocators!$E$21:$AV$21,Allocators!$E49:$AV49)&gt;1,1,0)</f>
        <v>1</v>
      </c>
      <c r="F31" s="202">
        <f>IF(SUMPRODUCT(Allocators!$E$22:$AV$22,Allocators!$E49:$AV49)&gt;1,1,0)</f>
        <v>1</v>
      </c>
      <c r="G31" s="202">
        <f>IF(SUMPRODUCT(Allocators!$E$23:$AV$23,Allocators!$E49:$AV49)&gt;1,1,0)</f>
        <v>1</v>
      </c>
      <c r="H31" s="202">
        <f>IF(SUMPRODUCT(Allocators!$E$24:$AV$24,Allocators!$E49:$AV49)&gt;1,1,0)</f>
        <v>1</v>
      </c>
      <c r="I31" s="202">
        <f>IF(SUMPRODUCT(Allocators!$E$25:$AV$25,Allocators!$E49:$AV49)&gt;1,1,0)</f>
        <v>1</v>
      </c>
      <c r="J31" s="202">
        <f>IF(SUMPRODUCT(Allocators!$E$26:$AV$26,Allocators!$E49:$AV49)&gt;1,1,0)</f>
        <v>0</v>
      </c>
      <c r="K31" s="202">
        <f>IF(SUMPRODUCT(Allocators!$E$27:$AV$27,Allocators!$E49:$AV49)&gt;1,1,0)</f>
        <v>0</v>
      </c>
      <c r="L31" s="202">
        <f>IF(SUMPRODUCT(Allocators!$E$28:$AV$28,Allocators!$E49:$AV49)&gt;1,1,0)</f>
        <v>1</v>
      </c>
      <c r="M31" s="25"/>
    </row>
    <row r="32" spans="1:13" outlineLevel="1" x14ac:dyDescent="0.2">
      <c r="A32" s="27"/>
      <c r="B32" s="53" t="s">
        <v>174</v>
      </c>
      <c r="C32" s="24" t="s">
        <v>152</v>
      </c>
      <c r="D32" s="24">
        <f>MAX($D$17:D31)+1</f>
        <v>13</v>
      </c>
      <c r="E32" s="202">
        <f>IF(SUMPRODUCT(Allocators!$E$21:$AV$21,Allocators!$E50:$AV50)&gt;1,1,0)</f>
        <v>1</v>
      </c>
      <c r="F32" s="202">
        <f>IF(SUMPRODUCT(Allocators!$E$22:$AV$22,Allocators!$E50:$AV50)&gt;1,1,0)</f>
        <v>1</v>
      </c>
      <c r="G32" s="202">
        <f>IF(SUMPRODUCT(Allocators!$E$23:$AV$23,Allocators!$E50:$AV50)&gt;1,1,0)</f>
        <v>1</v>
      </c>
      <c r="H32" s="202">
        <f>IF(SUMPRODUCT(Allocators!$E$24:$AV$24,Allocators!$E50:$AV50)&gt;1,1,0)</f>
        <v>1</v>
      </c>
      <c r="I32" s="202">
        <f>IF(SUMPRODUCT(Allocators!$E$25:$AV$25,Allocators!$E50:$AV50)&gt;1,1,0)</f>
        <v>1</v>
      </c>
      <c r="J32" s="202">
        <f>IF(SUMPRODUCT(Allocators!$E$26:$AV$26,Allocators!$E50:$AV50)&gt;1,1,0)</f>
        <v>0</v>
      </c>
      <c r="K32" s="202">
        <f>IF(SUMPRODUCT(Allocators!$E$27:$AV$27,Allocators!$E50:$AV50)&gt;1,1,0)</f>
        <v>0</v>
      </c>
      <c r="L32" s="202">
        <f>IF(SUMPRODUCT(Allocators!$E$28:$AV$28,Allocators!$E50:$AV50)&gt;1,1,0)</f>
        <v>1</v>
      </c>
      <c r="M32" s="25"/>
    </row>
    <row r="33" spans="1:13" outlineLevel="1" x14ac:dyDescent="0.2">
      <c r="A33" s="27"/>
      <c r="B33" s="49" t="s">
        <v>175</v>
      </c>
      <c r="C33" s="29"/>
      <c r="D33" s="75"/>
      <c r="E33" s="25"/>
      <c r="F33" s="25"/>
      <c r="G33" s="25"/>
      <c r="H33" s="25"/>
      <c r="I33" s="25"/>
      <c r="J33" s="25"/>
      <c r="K33" s="25"/>
      <c r="L33" s="25"/>
      <c r="M33" s="25"/>
    </row>
    <row r="34" spans="1:13" outlineLevel="1" x14ac:dyDescent="0.2">
      <c r="A34" s="27"/>
      <c r="B34" s="53" t="s">
        <v>167</v>
      </c>
      <c r="C34" s="24" t="s">
        <v>152</v>
      </c>
      <c r="D34" s="24">
        <f>MAX($D$17:D33)+1</f>
        <v>14</v>
      </c>
      <c r="E34" s="202">
        <f>IF(SUMPRODUCT(Allocators!$E$21:$AV$21,Allocators!$E52:$AV52)&gt;1,1,0)</f>
        <v>1</v>
      </c>
      <c r="F34" s="202">
        <f>IF(SUMPRODUCT(Allocators!$E$22:$AV$22,Allocators!$E52:$AV52)&gt;1,1,0)</f>
        <v>1</v>
      </c>
      <c r="G34" s="202">
        <f>IF(SUMPRODUCT(Allocators!$E$23:$AV$23,Allocators!$E52:$AV52)&gt;1,1,0)</f>
        <v>1</v>
      </c>
      <c r="H34" s="202">
        <f>IF(SUMPRODUCT(Allocators!$E$24:$AV$24,Allocators!$E52:$AV52)&gt;1,1,0)</f>
        <v>1</v>
      </c>
      <c r="I34" s="202">
        <f>IF(SUMPRODUCT(Allocators!$E$25:$AV$25,Allocators!$E52:$AV52)&gt;1,1,0)</f>
        <v>1</v>
      </c>
      <c r="J34" s="202">
        <f>IF(SUMPRODUCT(Allocators!$E$26:$AV$26,Allocators!$E52:$AV52)&gt;1,1,0)</f>
        <v>1</v>
      </c>
      <c r="K34" s="202">
        <f>IF(SUMPRODUCT(Allocators!$E$27:$AV$27,Allocators!$E52:$AV52)&gt;1,1,0)</f>
        <v>1</v>
      </c>
      <c r="L34" s="202">
        <f>IF(SUMPRODUCT(Allocators!$E$28:$AV$28,Allocators!$E52:$AV52)&gt;1,1,0)</f>
        <v>1</v>
      </c>
      <c r="M34" s="25"/>
    </row>
    <row r="35" spans="1:13" outlineLevel="1" x14ac:dyDescent="0.2">
      <c r="A35" s="27"/>
      <c r="B35" s="53" t="s">
        <v>168</v>
      </c>
      <c r="C35" s="24" t="s">
        <v>152</v>
      </c>
      <c r="D35" s="24">
        <f>MAX($D$17:D34)+1</f>
        <v>15</v>
      </c>
      <c r="E35" s="202">
        <f>IF(SUMPRODUCT(Allocators!$E$21:$AV$21,Allocators!$E53:$AV53)&gt;1,1,0)</f>
        <v>0</v>
      </c>
      <c r="F35" s="202">
        <f>IF(SUMPRODUCT(Allocators!$E$22:$AV$22,Allocators!$E53:$AV53)&gt;1,1,0)</f>
        <v>0</v>
      </c>
      <c r="G35" s="202">
        <f>IF(SUMPRODUCT(Allocators!$E$23:$AV$23,Allocators!$E53:$AV53)&gt;1,1,0)</f>
        <v>0</v>
      </c>
      <c r="H35" s="202">
        <f>IF(SUMPRODUCT(Allocators!$E$24:$AV$24,Allocators!$E53:$AV53)&gt;1,1,0)</f>
        <v>0</v>
      </c>
      <c r="I35" s="202">
        <f>IF(SUMPRODUCT(Allocators!$E$25:$AV$25,Allocators!$E53:$AV53)&gt;1,1,0)</f>
        <v>0</v>
      </c>
      <c r="J35" s="202">
        <f>IF(SUMPRODUCT(Allocators!$E$26:$AV$26,Allocators!$E53:$AV53)&gt;1,1,0)</f>
        <v>0</v>
      </c>
      <c r="K35" s="202">
        <f>IF(SUMPRODUCT(Allocators!$E$27:$AV$27,Allocators!$E53:$AV53)&gt;1,1,0)</f>
        <v>0</v>
      </c>
      <c r="L35" s="202">
        <f>IF(SUMPRODUCT(Allocators!$E$28:$AV$28,Allocators!$E53:$AV53)&gt;1,1,0)</f>
        <v>0</v>
      </c>
      <c r="M35" s="25"/>
    </row>
    <row r="36" spans="1:13" outlineLevel="1" x14ac:dyDescent="0.2">
      <c r="A36" s="27"/>
      <c r="B36" s="53" t="s">
        <v>169</v>
      </c>
      <c r="C36" s="24" t="s">
        <v>152</v>
      </c>
      <c r="D36" s="24">
        <f>MAX($D$17:D35)+1</f>
        <v>16</v>
      </c>
      <c r="E36" s="202">
        <f>IF(SUMPRODUCT(Allocators!$E$21:$AV$21,Allocators!$E54:$AV54)&gt;1,1,0)</f>
        <v>1</v>
      </c>
      <c r="F36" s="202">
        <f>IF(SUMPRODUCT(Allocators!$E$22:$AV$22,Allocators!$E54:$AV54)&gt;1,1,0)</f>
        <v>1</v>
      </c>
      <c r="G36" s="202">
        <f>IF(SUMPRODUCT(Allocators!$E$23:$AV$23,Allocators!$E54:$AV54)&gt;1,1,0)</f>
        <v>1</v>
      </c>
      <c r="H36" s="202">
        <f>IF(SUMPRODUCT(Allocators!$E$24:$AV$24,Allocators!$E54:$AV54)&gt;1,1,0)</f>
        <v>1</v>
      </c>
      <c r="I36" s="202">
        <f>IF(SUMPRODUCT(Allocators!$E$25:$AV$25,Allocators!$E54:$AV54)&gt;1,1,0)</f>
        <v>1</v>
      </c>
      <c r="J36" s="202">
        <f>IF(SUMPRODUCT(Allocators!$E$26:$AV$26,Allocators!$E54:$AV54)&gt;1,1,0)</f>
        <v>1</v>
      </c>
      <c r="K36" s="202">
        <f>IF(SUMPRODUCT(Allocators!$E$27:$AV$27,Allocators!$E54:$AV54)&gt;1,1,0)</f>
        <v>1</v>
      </c>
      <c r="L36" s="202">
        <f>IF(SUMPRODUCT(Allocators!$E$28:$AV$28,Allocators!$E54:$AV54)&gt;1,1,0)</f>
        <v>1</v>
      </c>
      <c r="M36" s="25"/>
    </row>
    <row r="37" spans="1:13" outlineLevel="1" x14ac:dyDescent="0.2">
      <c r="A37" s="27"/>
      <c r="B37" s="49" t="s">
        <v>176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</row>
    <row r="38" spans="1:13" outlineLevel="1" x14ac:dyDescent="0.2">
      <c r="A38" s="27"/>
      <c r="B38" s="53" t="s">
        <v>167</v>
      </c>
      <c r="C38" s="24" t="s">
        <v>152</v>
      </c>
      <c r="D38" s="24">
        <f>MAX($D$17:D37)+1</f>
        <v>17</v>
      </c>
      <c r="E38" s="202">
        <f>IF(SUMPRODUCT(Allocators!$E$21:$AV$21,Allocators!$E56:$AV56)&gt;1,1,0)</f>
        <v>1</v>
      </c>
      <c r="F38" s="202">
        <f>IF(SUMPRODUCT(Allocators!$E$22:$AV$22,Allocators!$E56:$AV56)&gt;1,1,0)</f>
        <v>1</v>
      </c>
      <c r="G38" s="202">
        <f>IF(SUMPRODUCT(Allocators!$E$23:$AV$23,Allocators!$E56:$AV56)&gt;1,1,0)</f>
        <v>1</v>
      </c>
      <c r="H38" s="202">
        <f>IF(SUMPRODUCT(Allocators!$E$24:$AV$24,Allocators!$E56:$AV56)&gt;1,1,0)</f>
        <v>1</v>
      </c>
      <c r="I38" s="202">
        <f>IF(SUMPRODUCT(Allocators!$E$25:$AV$25,Allocators!$E56:$AV56)&gt;1,1,0)</f>
        <v>1</v>
      </c>
      <c r="J38" s="202">
        <f>IF(SUMPRODUCT(Allocators!$E$26:$AV$26,Allocators!$E56:$AV56)&gt;1,1,0)</f>
        <v>1</v>
      </c>
      <c r="K38" s="202">
        <f>IF(SUMPRODUCT(Allocators!$E$27:$AV$27,Allocators!$E56:$AV56)&gt;1,1,0)</f>
        <v>1</v>
      </c>
      <c r="L38" s="202">
        <f>IF(SUMPRODUCT(Allocators!$E$28:$AV$28,Allocators!$E56:$AV56)&gt;1,1,0)</f>
        <v>1</v>
      </c>
      <c r="M38" s="25"/>
    </row>
    <row r="39" spans="1:13" outlineLevel="1" x14ac:dyDescent="0.2">
      <c r="A39" s="27"/>
      <c r="B39" s="53" t="s">
        <v>168</v>
      </c>
      <c r="C39" s="24" t="s">
        <v>152</v>
      </c>
      <c r="D39" s="24">
        <f>MAX($D$17:D38)+1</f>
        <v>18</v>
      </c>
      <c r="E39" s="202">
        <f>IF(SUMPRODUCT(Allocators!$E$21:$AV$21,Allocators!$E57:$AV57)&gt;1,1,0)</f>
        <v>0</v>
      </c>
      <c r="F39" s="202">
        <f>IF(SUMPRODUCT(Allocators!$E$22:$AV$22,Allocators!$E57:$AV57)&gt;1,1,0)</f>
        <v>0</v>
      </c>
      <c r="G39" s="202">
        <f>IF(SUMPRODUCT(Allocators!$E$23:$AV$23,Allocators!$E57:$AV57)&gt;1,1,0)</f>
        <v>0</v>
      </c>
      <c r="H39" s="202">
        <f>IF(SUMPRODUCT(Allocators!$E$24:$AV$24,Allocators!$E57:$AV57)&gt;1,1,0)</f>
        <v>0</v>
      </c>
      <c r="I39" s="202">
        <f>IF(SUMPRODUCT(Allocators!$E$25:$AV$25,Allocators!$E57:$AV57)&gt;1,1,0)</f>
        <v>0</v>
      </c>
      <c r="J39" s="202">
        <f>IF(SUMPRODUCT(Allocators!$E$26:$AV$26,Allocators!$E57:$AV57)&gt;1,1,0)</f>
        <v>0</v>
      </c>
      <c r="K39" s="202">
        <f>IF(SUMPRODUCT(Allocators!$E$27:$AV$27,Allocators!$E57:$AV57)&gt;1,1,0)</f>
        <v>0</v>
      </c>
      <c r="L39" s="202">
        <f>IF(SUMPRODUCT(Allocators!$E$28:$AV$28,Allocators!$E57:$AV57)&gt;1,1,0)</f>
        <v>0</v>
      </c>
      <c r="M39" s="25"/>
    </row>
    <row r="40" spans="1:13" outlineLevel="1" x14ac:dyDescent="0.2">
      <c r="A40" s="27"/>
      <c r="B40" s="53" t="s">
        <v>169</v>
      </c>
      <c r="C40" s="24" t="s">
        <v>152</v>
      </c>
      <c r="D40" s="24">
        <f>MAX($D$17:D39)+1</f>
        <v>19</v>
      </c>
      <c r="E40" s="202">
        <f>IF(SUMPRODUCT(Allocators!$E$21:$AV$21,Allocators!$E58:$AV58)&gt;1,1,0)</f>
        <v>1</v>
      </c>
      <c r="F40" s="202">
        <f>IF(SUMPRODUCT(Allocators!$E$22:$AV$22,Allocators!$E58:$AV58)&gt;1,1,0)</f>
        <v>1</v>
      </c>
      <c r="G40" s="202">
        <f>IF(SUMPRODUCT(Allocators!$E$23:$AV$23,Allocators!$E58:$AV58)&gt;1,1,0)</f>
        <v>1</v>
      </c>
      <c r="H40" s="202">
        <f>IF(SUMPRODUCT(Allocators!$E$24:$AV$24,Allocators!$E58:$AV58)&gt;1,1,0)</f>
        <v>1</v>
      </c>
      <c r="I40" s="202">
        <f>IF(SUMPRODUCT(Allocators!$E$25:$AV$25,Allocators!$E58:$AV58)&gt;1,1,0)</f>
        <v>1</v>
      </c>
      <c r="J40" s="202">
        <f>IF(SUMPRODUCT(Allocators!$E$26:$AV$26,Allocators!$E58:$AV58)&gt;1,1,0)</f>
        <v>1</v>
      </c>
      <c r="K40" s="202">
        <f>IF(SUMPRODUCT(Allocators!$E$27:$AV$27,Allocators!$E58:$AV58)&gt;1,1,0)</f>
        <v>1</v>
      </c>
      <c r="L40" s="202">
        <f>IF(SUMPRODUCT(Allocators!$E$28:$AV$28,Allocators!$E58:$AV58)&gt;1,1,0)</f>
        <v>1</v>
      </c>
      <c r="M40" s="25"/>
    </row>
    <row r="41" spans="1:13" outlineLevel="1" x14ac:dyDescent="0.2">
      <c r="A41" s="27"/>
      <c r="B41" s="49" t="s">
        <v>177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</row>
    <row r="42" spans="1:13" outlineLevel="1" x14ac:dyDescent="0.2">
      <c r="A42" s="27"/>
      <c r="B42" s="53" t="s">
        <v>178</v>
      </c>
      <c r="C42" s="24" t="s">
        <v>152</v>
      </c>
      <c r="D42" s="24">
        <f>MAX($D$17:D41)+1</f>
        <v>20</v>
      </c>
      <c r="E42" s="202">
        <f>IF(SUMPRODUCT(Allocators!$E$21:$AV$21,Allocators!$E60:$AV60)&gt;1,1,0)</f>
        <v>1</v>
      </c>
      <c r="F42" s="202">
        <f>IF(SUMPRODUCT(Allocators!$E$22:$AV$22,Allocators!$E60:$AV60)&gt;1,1,0)</f>
        <v>1</v>
      </c>
      <c r="G42" s="202">
        <f>IF(SUMPRODUCT(Allocators!$E$23:$AV$23,Allocators!$E60:$AV60)&gt;1,1,0)</f>
        <v>1</v>
      </c>
      <c r="H42" s="202">
        <f>IF(SUMPRODUCT(Allocators!$E$24:$AV$24,Allocators!$E60:$AV60)&gt;1,1,0)</f>
        <v>1</v>
      </c>
      <c r="I42" s="202">
        <f>IF(SUMPRODUCT(Allocators!$E$25:$AV$25,Allocators!$E60:$AV60)&gt;1,1,0)</f>
        <v>1</v>
      </c>
      <c r="J42" s="202">
        <f>IF(SUMPRODUCT(Allocators!$E$26:$AV$26,Allocators!$E60:$AV60)&gt;1,1,0)</f>
        <v>1</v>
      </c>
      <c r="K42" s="202">
        <f>IF(SUMPRODUCT(Allocators!$E$27:$AV$27,Allocators!$E60:$AV60)&gt;1,1,0)</f>
        <v>1</v>
      </c>
      <c r="L42" s="202">
        <f>IF(SUMPRODUCT(Allocators!$E$28:$AV$28,Allocators!$E60:$AV60)&gt;1,1,0)</f>
        <v>1</v>
      </c>
      <c r="M42" s="25"/>
    </row>
    <row r="43" spans="1:13" outlineLevel="1" x14ac:dyDescent="0.2">
      <c r="A43" s="27"/>
      <c r="B43" s="53" t="s">
        <v>168</v>
      </c>
      <c r="C43" s="24" t="s">
        <v>152</v>
      </c>
      <c r="D43" s="24">
        <f>MAX($D$17:D42)+1</f>
        <v>21</v>
      </c>
      <c r="E43" s="202">
        <f>IF(SUMPRODUCT(Allocators!$E$21:$AV$21,Allocators!$E61:$AV61)&gt;1,1,0)</f>
        <v>0</v>
      </c>
      <c r="F43" s="202">
        <f>IF(SUMPRODUCT(Allocators!$E$22:$AV$22,Allocators!$E61:$AV61)&gt;1,1,0)</f>
        <v>0</v>
      </c>
      <c r="G43" s="202">
        <f>IF(SUMPRODUCT(Allocators!$E$23:$AV$23,Allocators!$E61:$AV61)&gt;1,1,0)</f>
        <v>0</v>
      </c>
      <c r="H43" s="202">
        <f>IF(SUMPRODUCT(Allocators!$E$24:$AV$24,Allocators!$E61:$AV61)&gt;1,1,0)</f>
        <v>0</v>
      </c>
      <c r="I43" s="202">
        <f>IF(SUMPRODUCT(Allocators!$E$25:$AV$25,Allocators!$E61:$AV61)&gt;1,1,0)</f>
        <v>0</v>
      </c>
      <c r="J43" s="202">
        <f>IF(SUMPRODUCT(Allocators!$E$26:$AV$26,Allocators!$E61:$AV61)&gt;1,1,0)</f>
        <v>0</v>
      </c>
      <c r="K43" s="202">
        <f>IF(SUMPRODUCT(Allocators!$E$27:$AV$27,Allocators!$E61:$AV61)&gt;1,1,0)</f>
        <v>0</v>
      </c>
      <c r="L43" s="202">
        <f>IF(SUMPRODUCT(Allocators!$E$28:$AV$28,Allocators!$E61:$AV61)&gt;1,1,0)</f>
        <v>0</v>
      </c>
      <c r="M43" s="25"/>
    </row>
    <row r="44" spans="1:13" outlineLevel="1" x14ac:dyDescent="0.2">
      <c r="A44" s="27"/>
      <c r="B44" s="53" t="s">
        <v>179</v>
      </c>
      <c r="C44" s="24" t="s">
        <v>152</v>
      </c>
      <c r="D44" s="24">
        <f>MAX($D$17:D43)+1</f>
        <v>22</v>
      </c>
      <c r="E44" s="202">
        <f>IF(SUMPRODUCT(Allocators!$E$21:$AV$21,Allocators!$E62:$AV62)&gt;1,1,0)</f>
        <v>1</v>
      </c>
      <c r="F44" s="202">
        <f>IF(SUMPRODUCT(Allocators!$E$22:$AV$22,Allocators!$E62:$AV62)&gt;1,1,0)</f>
        <v>1</v>
      </c>
      <c r="G44" s="202">
        <f>IF(SUMPRODUCT(Allocators!$E$23:$AV$23,Allocators!$E62:$AV62)&gt;1,1,0)</f>
        <v>1</v>
      </c>
      <c r="H44" s="202">
        <f>IF(SUMPRODUCT(Allocators!$E$24:$AV$24,Allocators!$E62:$AV62)&gt;1,1,0)</f>
        <v>1</v>
      </c>
      <c r="I44" s="202">
        <f>IF(SUMPRODUCT(Allocators!$E$25:$AV$25,Allocators!$E62:$AV62)&gt;1,1,0)</f>
        <v>1</v>
      </c>
      <c r="J44" s="202">
        <f>IF(SUMPRODUCT(Allocators!$E$26:$AV$26,Allocators!$E62:$AV62)&gt;1,1,0)</f>
        <v>1</v>
      </c>
      <c r="K44" s="202">
        <f>IF(SUMPRODUCT(Allocators!$E$27:$AV$27,Allocators!$E62:$AV62)&gt;1,1,0)</f>
        <v>1</v>
      </c>
      <c r="L44" s="202">
        <f>IF(SUMPRODUCT(Allocators!$E$28:$AV$28,Allocators!$E62:$AV62)&gt;1,1,0)</f>
        <v>1</v>
      </c>
      <c r="M44" s="25"/>
    </row>
    <row r="45" spans="1:13" outlineLevel="1" x14ac:dyDescent="0.2">
      <c r="A45" s="27"/>
      <c r="B45" s="53" t="s">
        <v>180</v>
      </c>
      <c r="C45" s="24" t="s">
        <v>152</v>
      </c>
      <c r="D45" s="24">
        <f>MAX($D$17:D44)+1</f>
        <v>23</v>
      </c>
      <c r="E45" s="202">
        <f>IF(SUMPRODUCT(Allocators!$E$21:$AV$21,Allocators!$E63:$AV63)&gt;1,1,0)</f>
        <v>0</v>
      </c>
      <c r="F45" s="202">
        <f>IF(SUMPRODUCT(Allocators!$E$22:$AV$22,Allocators!$E63:$AV63)&gt;1,1,0)</f>
        <v>0</v>
      </c>
      <c r="G45" s="202">
        <f>IF(SUMPRODUCT(Allocators!$E$23:$AV$23,Allocators!$E63:$AV63)&gt;1,1,0)</f>
        <v>0</v>
      </c>
      <c r="H45" s="202">
        <f>IF(SUMPRODUCT(Allocators!$E$24:$AV$24,Allocators!$E63:$AV63)&gt;1,1,0)</f>
        <v>0</v>
      </c>
      <c r="I45" s="202">
        <f>IF(SUMPRODUCT(Allocators!$E$25:$AV$25,Allocators!$E63:$AV63)&gt;1,1,0)</f>
        <v>0</v>
      </c>
      <c r="J45" s="202">
        <f>IF(SUMPRODUCT(Allocators!$E$26:$AV$26,Allocators!$E63:$AV63)&gt;1,1,0)</f>
        <v>1</v>
      </c>
      <c r="K45" s="202">
        <f>IF(SUMPRODUCT(Allocators!$E$27:$AV$27,Allocators!$E63:$AV63)&gt;1,1,0)</f>
        <v>1</v>
      </c>
      <c r="L45" s="202">
        <f>IF(SUMPRODUCT(Allocators!$E$28:$AV$28,Allocators!$E63:$AV63)&gt;1,1,0)</f>
        <v>1</v>
      </c>
      <c r="M45" s="25"/>
    </row>
    <row r="46" spans="1:13" outlineLevel="1" x14ac:dyDescent="0.2">
      <c r="A46" s="27"/>
      <c r="B46" s="53" t="s">
        <v>174</v>
      </c>
      <c r="C46" s="24" t="s">
        <v>152</v>
      </c>
      <c r="D46" s="24">
        <f>MAX($D$17:D45)+1</f>
        <v>24</v>
      </c>
      <c r="E46" s="202">
        <f>IF(SUMPRODUCT(Allocators!$E$21:$AV$21,Allocators!$E64:$AV64)&gt;1,1,0)</f>
        <v>1</v>
      </c>
      <c r="F46" s="202">
        <f>IF(SUMPRODUCT(Allocators!$E$22:$AV$22,Allocators!$E64:$AV64)&gt;1,1,0)</f>
        <v>1</v>
      </c>
      <c r="G46" s="202">
        <f>IF(SUMPRODUCT(Allocators!$E$23:$AV$23,Allocators!$E64:$AV64)&gt;1,1,0)</f>
        <v>1</v>
      </c>
      <c r="H46" s="202">
        <f>IF(SUMPRODUCT(Allocators!$E$24:$AV$24,Allocators!$E64:$AV64)&gt;1,1,0)</f>
        <v>1</v>
      </c>
      <c r="I46" s="202">
        <f>IF(SUMPRODUCT(Allocators!$E$25:$AV$25,Allocators!$E64:$AV64)&gt;1,1,0)</f>
        <v>1</v>
      </c>
      <c r="J46" s="202">
        <f>IF(SUMPRODUCT(Allocators!$E$26:$AV$26,Allocators!$E64:$AV64)&gt;1,1,0)</f>
        <v>0</v>
      </c>
      <c r="K46" s="202">
        <f>IF(SUMPRODUCT(Allocators!$E$27:$AV$27,Allocators!$E64:$AV64)&gt;1,1,0)</f>
        <v>0</v>
      </c>
      <c r="L46" s="202">
        <f>IF(SUMPRODUCT(Allocators!$E$28:$AV$28,Allocators!$E64:$AV64)&gt;1,1,0)</f>
        <v>1</v>
      </c>
      <c r="M46" s="25"/>
    </row>
    <row r="47" spans="1:13" outlineLevel="1" x14ac:dyDescent="0.2">
      <c r="A47" s="27"/>
      <c r="B47" s="49" t="s">
        <v>181</v>
      </c>
      <c r="C47" s="29"/>
      <c r="D47" s="75"/>
      <c r="E47" s="25"/>
      <c r="F47" s="25"/>
      <c r="G47" s="25"/>
      <c r="H47" s="25"/>
      <c r="I47" s="25"/>
      <c r="J47" s="25"/>
      <c r="K47" s="25"/>
      <c r="L47" s="25"/>
      <c r="M47" s="25"/>
    </row>
    <row r="48" spans="1:13" outlineLevel="1" x14ac:dyDescent="0.2">
      <c r="A48" s="27"/>
      <c r="B48" s="53" t="s">
        <v>167</v>
      </c>
      <c r="C48" s="24" t="s">
        <v>152</v>
      </c>
      <c r="D48" s="24">
        <f>MAX($D$17:D47)+1</f>
        <v>25</v>
      </c>
      <c r="E48" s="202">
        <f>IF(SUMPRODUCT(Allocators!$E$21:$AV$21,Allocators!$E66:$AV66)&gt;1,1,0)</f>
        <v>1</v>
      </c>
      <c r="F48" s="202">
        <f>IF(SUMPRODUCT(Allocators!$E$22:$AV$22,Allocators!$E66:$AV66)&gt;1,1,0)</f>
        <v>1</v>
      </c>
      <c r="G48" s="202">
        <f>IF(SUMPRODUCT(Allocators!$E$23:$AV$23,Allocators!$E66:$AV66)&gt;1,1,0)</f>
        <v>1</v>
      </c>
      <c r="H48" s="202">
        <f>IF(SUMPRODUCT(Allocators!$E$24:$AV$24,Allocators!$E66:$AV66)&gt;1,1,0)</f>
        <v>1</v>
      </c>
      <c r="I48" s="202">
        <f>IF(SUMPRODUCT(Allocators!$E$25:$AV$25,Allocators!$E66:$AV66)&gt;1,1,0)</f>
        <v>1</v>
      </c>
      <c r="J48" s="202">
        <f>IF(SUMPRODUCT(Allocators!$E$26:$AV$26,Allocators!$E66:$AV66)&gt;1,1,0)</f>
        <v>1</v>
      </c>
      <c r="K48" s="202">
        <f>IF(SUMPRODUCT(Allocators!$E$27:$AV$27,Allocators!$E66:$AV66)&gt;1,1,0)</f>
        <v>1</v>
      </c>
      <c r="L48" s="202">
        <f>IF(SUMPRODUCT(Allocators!$E$28:$AV$28,Allocators!$E66:$AV66)&gt;1,1,0)</f>
        <v>1</v>
      </c>
      <c r="M48" s="25"/>
    </row>
    <row r="49" spans="1:13" outlineLevel="1" x14ac:dyDescent="0.2">
      <c r="A49" s="27"/>
      <c r="B49" s="53" t="s">
        <v>168</v>
      </c>
      <c r="C49" s="24" t="s">
        <v>152</v>
      </c>
      <c r="D49" s="24">
        <f>MAX($D$17:D48)+1</f>
        <v>26</v>
      </c>
      <c r="E49" s="202">
        <f>IF(SUMPRODUCT(Allocators!$E$21:$AV$21,Allocators!$E67:$AV67)&gt;1,1,0)</f>
        <v>0</v>
      </c>
      <c r="F49" s="202">
        <f>IF(SUMPRODUCT(Allocators!$E$22:$AV$22,Allocators!$E67:$AV67)&gt;1,1,0)</f>
        <v>0</v>
      </c>
      <c r="G49" s="202">
        <f>IF(SUMPRODUCT(Allocators!$E$23:$AV$23,Allocators!$E67:$AV67)&gt;1,1,0)</f>
        <v>0</v>
      </c>
      <c r="H49" s="202">
        <f>IF(SUMPRODUCT(Allocators!$E$24:$AV$24,Allocators!$E67:$AV67)&gt;1,1,0)</f>
        <v>0</v>
      </c>
      <c r="I49" s="202">
        <f>IF(SUMPRODUCT(Allocators!$E$25:$AV$25,Allocators!$E67:$AV67)&gt;1,1,0)</f>
        <v>0</v>
      </c>
      <c r="J49" s="202">
        <f>IF(SUMPRODUCT(Allocators!$E$26:$AV$26,Allocators!$E67:$AV67)&gt;1,1,0)</f>
        <v>0</v>
      </c>
      <c r="K49" s="202">
        <f>IF(SUMPRODUCT(Allocators!$E$27:$AV$27,Allocators!$E67:$AV67)&gt;1,1,0)</f>
        <v>0</v>
      </c>
      <c r="L49" s="202">
        <f>IF(SUMPRODUCT(Allocators!$E$28:$AV$28,Allocators!$E67:$AV67)&gt;1,1,0)</f>
        <v>0</v>
      </c>
      <c r="M49" s="25"/>
    </row>
    <row r="50" spans="1:13" outlineLevel="1" x14ac:dyDescent="0.2">
      <c r="A50" s="27"/>
      <c r="B50" s="53" t="s">
        <v>169</v>
      </c>
      <c r="C50" s="24" t="s">
        <v>152</v>
      </c>
      <c r="D50" s="24">
        <f>MAX($D$17:D49)+1</f>
        <v>27</v>
      </c>
      <c r="E50" s="202">
        <f>IF(SUMPRODUCT(Allocators!$E$21:$AV$21,Allocators!$E68:$AV68)&gt;1,1,0)</f>
        <v>1</v>
      </c>
      <c r="F50" s="202">
        <f>IF(SUMPRODUCT(Allocators!$E$22:$AV$22,Allocators!$E68:$AV68)&gt;1,1,0)</f>
        <v>1</v>
      </c>
      <c r="G50" s="202">
        <f>IF(SUMPRODUCT(Allocators!$E$23:$AV$23,Allocators!$E68:$AV68)&gt;1,1,0)</f>
        <v>1</v>
      </c>
      <c r="H50" s="202">
        <f>IF(SUMPRODUCT(Allocators!$E$24:$AV$24,Allocators!$E68:$AV68)&gt;1,1,0)</f>
        <v>1</v>
      </c>
      <c r="I50" s="202">
        <f>IF(SUMPRODUCT(Allocators!$E$25:$AV$25,Allocators!$E68:$AV68)&gt;1,1,0)</f>
        <v>1</v>
      </c>
      <c r="J50" s="202">
        <f>IF(SUMPRODUCT(Allocators!$E$26:$AV$26,Allocators!$E68:$AV68)&gt;1,1,0)</f>
        <v>1</v>
      </c>
      <c r="K50" s="202">
        <f>IF(SUMPRODUCT(Allocators!$E$27:$AV$27,Allocators!$E68:$AV68)&gt;1,1,0)</f>
        <v>1</v>
      </c>
      <c r="L50" s="202">
        <f>IF(SUMPRODUCT(Allocators!$E$28:$AV$28,Allocators!$E68:$AV68)&gt;1,1,0)</f>
        <v>1</v>
      </c>
      <c r="M50" s="25"/>
    </row>
    <row r="51" spans="1:13" outlineLevel="1" x14ac:dyDescent="0.2">
      <c r="A51" s="27"/>
      <c r="B51" s="49" t="s">
        <v>182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</row>
    <row r="52" spans="1:13" outlineLevel="1" x14ac:dyDescent="0.2">
      <c r="A52" s="27"/>
      <c r="B52" s="53" t="s">
        <v>183</v>
      </c>
      <c r="C52" s="24" t="s">
        <v>152</v>
      </c>
      <c r="D52" s="24">
        <f>MAX($D$17:D51)+1</f>
        <v>28</v>
      </c>
      <c r="E52" s="202">
        <f>IF(SUMPRODUCT(Allocators!$E$21:$AV$21,Allocators!$E70:$AV70)&gt;1,1,0)</f>
        <v>1</v>
      </c>
      <c r="F52" s="202">
        <f>IF(SUMPRODUCT(Allocators!$E$22:$AV$22,Allocators!$E70:$AV70)&gt;1,1,0)</f>
        <v>1</v>
      </c>
      <c r="G52" s="202">
        <f>IF(SUMPRODUCT(Allocators!$E$23:$AV$23,Allocators!$E70:$AV70)&gt;1,1,0)</f>
        <v>1</v>
      </c>
      <c r="H52" s="202">
        <f>IF(SUMPRODUCT(Allocators!$E$24:$AV$24,Allocators!$E70:$AV70)&gt;1,1,0)</f>
        <v>1</v>
      </c>
      <c r="I52" s="202">
        <f>IF(SUMPRODUCT(Allocators!$E$25:$AV$25,Allocators!$E70:$AV70)&gt;1,1,0)</f>
        <v>1</v>
      </c>
      <c r="J52" s="202">
        <f>IF(SUMPRODUCT(Allocators!$E$26:$AV$26,Allocators!$E70:$AV70)&gt;1,1,0)</f>
        <v>1</v>
      </c>
      <c r="K52" s="202">
        <f>IF(SUMPRODUCT(Allocators!$E$27:$AV$27,Allocators!$E70:$AV70)&gt;1,1,0)</f>
        <v>1</v>
      </c>
      <c r="L52" s="202">
        <f>IF(SUMPRODUCT(Allocators!$E$28:$AV$28,Allocators!$E70:$AV70)&gt;1,1,0)</f>
        <v>1</v>
      </c>
      <c r="M52" s="25"/>
    </row>
    <row r="53" spans="1:13" outlineLevel="1" x14ac:dyDescent="0.2">
      <c r="A53" s="27"/>
      <c r="B53" s="53" t="s">
        <v>168</v>
      </c>
      <c r="C53" s="24" t="s">
        <v>152</v>
      </c>
      <c r="D53" s="24">
        <f>MAX($D$17:D52)+1</f>
        <v>29</v>
      </c>
      <c r="E53" s="202">
        <f>IF(SUMPRODUCT(Allocators!$E$21:$AV$21,Allocators!$E71:$AV71)&gt;1,1,0)</f>
        <v>0</v>
      </c>
      <c r="F53" s="202">
        <f>IF(SUMPRODUCT(Allocators!$E$22:$AV$22,Allocators!$E71:$AV71)&gt;1,1,0)</f>
        <v>0</v>
      </c>
      <c r="G53" s="202">
        <f>IF(SUMPRODUCT(Allocators!$E$23:$AV$23,Allocators!$E71:$AV71)&gt;1,1,0)</f>
        <v>0</v>
      </c>
      <c r="H53" s="202">
        <f>IF(SUMPRODUCT(Allocators!$E$24:$AV$24,Allocators!$E71:$AV71)&gt;1,1,0)</f>
        <v>0</v>
      </c>
      <c r="I53" s="202">
        <f>IF(SUMPRODUCT(Allocators!$E$25:$AV$25,Allocators!$E71:$AV71)&gt;1,1,0)</f>
        <v>0</v>
      </c>
      <c r="J53" s="202">
        <f>IF(SUMPRODUCT(Allocators!$E$26:$AV$26,Allocators!$E71:$AV71)&gt;1,1,0)</f>
        <v>0</v>
      </c>
      <c r="K53" s="202">
        <f>IF(SUMPRODUCT(Allocators!$E$27:$AV$27,Allocators!$E71:$AV71)&gt;1,1,0)</f>
        <v>0</v>
      </c>
      <c r="L53" s="202">
        <f>IF(SUMPRODUCT(Allocators!$E$28:$AV$28,Allocators!$E71:$AV71)&gt;1,1,0)</f>
        <v>0</v>
      </c>
      <c r="M53" s="25"/>
    </row>
    <row r="54" spans="1:13" outlineLevel="1" x14ac:dyDescent="0.2">
      <c r="A54" s="27"/>
      <c r="B54" s="53" t="s">
        <v>172</v>
      </c>
      <c r="C54" s="24" t="s">
        <v>152</v>
      </c>
      <c r="D54" s="24">
        <f>MAX($D$17:D53)+1</f>
        <v>30</v>
      </c>
      <c r="E54" s="202">
        <f>IF(SUMPRODUCT(Allocators!$E$21:$AV$21,Allocators!$E72:$AV72)&gt;1,1,0)</f>
        <v>1</v>
      </c>
      <c r="F54" s="202">
        <f>IF(SUMPRODUCT(Allocators!$E$22:$AV$22,Allocators!$E72:$AV72)&gt;1,1,0)</f>
        <v>1</v>
      </c>
      <c r="G54" s="202">
        <f>IF(SUMPRODUCT(Allocators!$E$23:$AV$23,Allocators!$E72:$AV72)&gt;1,1,0)</f>
        <v>1</v>
      </c>
      <c r="H54" s="202">
        <f>IF(SUMPRODUCT(Allocators!$E$24:$AV$24,Allocators!$E72:$AV72)&gt;1,1,0)</f>
        <v>1</v>
      </c>
      <c r="I54" s="202">
        <f>IF(SUMPRODUCT(Allocators!$E$25:$AV$25,Allocators!$E72:$AV72)&gt;1,1,0)</f>
        <v>1</v>
      </c>
      <c r="J54" s="202">
        <f>IF(SUMPRODUCT(Allocators!$E$26:$AV$26,Allocators!$E72:$AV72)&gt;1,1,0)</f>
        <v>1</v>
      </c>
      <c r="K54" s="202">
        <f>IF(SUMPRODUCT(Allocators!$E$27:$AV$27,Allocators!$E72:$AV72)&gt;1,1,0)</f>
        <v>1</v>
      </c>
      <c r="L54" s="202">
        <f>IF(SUMPRODUCT(Allocators!$E$28:$AV$28,Allocators!$E72:$AV72)&gt;1,1,0)</f>
        <v>1</v>
      </c>
      <c r="M54" s="25"/>
    </row>
    <row r="55" spans="1:13" outlineLevel="1" x14ac:dyDescent="0.2">
      <c r="A55" s="27"/>
      <c r="B55" s="53" t="s">
        <v>184</v>
      </c>
      <c r="C55" s="24" t="s">
        <v>152</v>
      </c>
      <c r="D55" s="24">
        <f>MAX($D$17:D54)+1</f>
        <v>31</v>
      </c>
      <c r="E55" s="202">
        <f>IF(SUMPRODUCT(Allocators!$E$21:$AV$21,Allocators!$E73:$AV73)&gt;1,1,0)</f>
        <v>0</v>
      </c>
      <c r="F55" s="202">
        <f>IF(SUMPRODUCT(Allocators!$E$22:$AV$22,Allocators!$E73:$AV73)&gt;1,1,0)</f>
        <v>0</v>
      </c>
      <c r="G55" s="202">
        <f>IF(SUMPRODUCT(Allocators!$E$23:$AV$23,Allocators!$E73:$AV73)&gt;1,1,0)</f>
        <v>0</v>
      </c>
      <c r="H55" s="202">
        <f>IF(SUMPRODUCT(Allocators!$E$24:$AV$24,Allocators!$E73:$AV73)&gt;1,1,0)</f>
        <v>0</v>
      </c>
      <c r="I55" s="202">
        <f>IF(SUMPRODUCT(Allocators!$E$25:$AV$25,Allocators!$E73:$AV73)&gt;1,1,0)</f>
        <v>0</v>
      </c>
      <c r="J55" s="202">
        <f>IF(SUMPRODUCT(Allocators!$E$26:$AV$26,Allocators!$E73:$AV73)&gt;1,1,0)</f>
        <v>1</v>
      </c>
      <c r="K55" s="202">
        <f>IF(SUMPRODUCT(Allocators!$E$27:$AV$27,Allocators!$E73:$AV73)&gt;1,1,0)</f>
        <v>1</v>
      </c>
      <c r="L55" s="202">
        <f>IF(SUMPRODUCT(Allocators!$E$28:$AV$28,Allocators!$E73:$AV73)&gt;1,1,0)</f>
        <v>1</v>
      </c>
      <c r="M55" s="25"/>
    </row>
    <row r="56" spans="1:13" outlineLevel="1" x14ac:dyDescent="0.2">
      <c r="A56" s="27"/>
      <c r="B56" s="53" t="s">
        <v>180</v>
      </c>
      <c r="C56" s="24" t="s">
        <v>152</v>
      </c>
      <c r="D56" s="24">
        <f>MAX($D$17:D55)+1</f>
        <v>32</v>
      </c>
      <c r="E56" s="202">
        <f>IF(SUMPRODUCT(Allocators!$E$21:$AV$21,Allocators!$E74:$AV74)&gt;1,1,0)</f>
        <v>0</v>
      </c>
      <c r="F56" s="202">
        <f>IF(SUMPRODUCT(Allocators!$E$22:$AV$22,Allocators!$E74:$AV74)&gt;1,1,0)</f>
        <v>0</v>
      </c>
      <c r="G56" s="202">
        <f>IF(SUMPRODUCT(Allocators!$E$23:$AV$23,Allocators!$E74:$AV74)&gt;1,1,0)</f>
        <v>0</v>
      </c>
      <c r="H56" s="202">
        <f>IF(SUMPRODUCT(Allocators!$E$24:$AV$24,Allocators!$E74:$AV74)&gt;1,1,0)</f>
        <v>0</v>
      </c>
      <c r="I56" s="202">
        <f>IF(SUMPRODUCT(Allocators!$E$25:$AV$25,Allocators!$E74:$AV74)&gt;1,1,0)</f>
        <v>0</v>
      </c>
      <c r="J56" s="202">
        <f>IF(SUMPRODUCT(Allocators!$E$26:$AV$26,Allocators!$E74:$AV74)&gt;1,1,0)</f>
        <v>1</v>
      </c>
      <c r="K56" s="202">
        <f>IF(SUMPRODUCT(Allocators!$E$27:$AV$27,Allocators!$E74:$AV74)&gt;1,1,0)</f>
        <v>1</v>
      </c>
      <c r="L56" s="202">
        <f>IF(SUMPRODUCT(Allocators!$E$28:$AV$28,Allocators!$E74:$AV74)&gt;1,1,0)</f>
        <v>1</v>
      </c>
      <c r="M56" s="25"/>
    </row>
    <row r="57" spans="1:13" outlineLevel="1" x14ac:dyDescent="0.2">
      <c r="A57" s="27"/>
      <c r="B57" s="53" t="s">
        <v>173</v>
      </c>
      <c r="C57" s="24" t="s">
        <v>152</v>
      </c>
      <c r="D57" s="24">
        <f>MAX($D$17:D56)+1</f>
        <v>33</v>
      </c>
      <c r="E57" s="202">
        <f>IF(SUMPRODUCT(Allocators!$E$21:$AV$21,Allocators!$E75:$AV75)&gt;1,1,0)</f>
        <v>1</v>
      </c>
      <c r="F57" s="202">
        <f>IF(SUMPRODUCT(Allocators!$E$22:$AV$22,Allocators!$E75:$AV75)&gt;1,1,0)</f>
        <v>1</v>
      </c>
      <c r="G57" s="202">
        <f>IF(SUMPRODUCT(Allocators!$E$23:$AV$23,Allocators!$E75:$AV75)&gt;1,1,0)</f>
        <v>1</v>
      </c>
      <c r="H57" s="202">
        <f>IF(SUMPRODUCT(Allocators!$E$24:$AV$24,Allocators!$E75:$AV75)&gt;1,1,0)</f>
        <v>1</v>
      </c>
      <c r="I57" s="202">
        <f>IF(SUMPRODUCT(Allocators!$E$25:$AV$25,Allocators!$E75:$AV75)&gt;1,1,0)</f>
        <v>1</v>
      </c>
      <c r="J57" s="202">
        <f>IF(SUMPRODUCT(Allocators!$E$26:$AV$26,Allocators!$E75:$AV75)&gt;1,1,0)</f>
        <v>0</v>
      </c>
      <c r="K57" s="202">
        <f>IF(SUMPRODUCT(Allocators!$E$27:$AV$27,Allocators!$E75:$AV75)&gt;1,1,0)</f>
        <v>0</v>
      </c>
      <c r="L57" s="202">
        <f>IF(SUMPRODUCT(Allocators!$E$28:$AV$28,Allocators!$E75:$AV75)&gt;1,1,0)</f>
        <v>1</v>
      </c>
      <c r="M57" s="25"/>
    </row>
    <row r="58" spans="1:13" outlineLevel="1" x14ac:dyDescent="0.2">
      <c r="A58" s="27"/>
      <c r="B58" s="53" t="s">
        <v>174</v>
      </c>
      <c r="C58" s="24" t="s">
        <v>152</v>
      </c>
      <c r="D58" s="24">
        <f>MAX($D$17:D57)+1</f>
        <v>34</v>
      </c>
      <c r="E58" s="202">
        <f>IF(SUMPRODUCT(Allocators!$E$21:$AV$21,Allocators!$E76:$AV76)&gt;1,1,0)</f>
        <v>1</v>
      </c>
      <c r="F58" s="202">
        <f>IF(SUMPRODUCT(Allocators!$E$22:$AV$22,Allocators!$E76:$AV76)&gt;1,1,0)</f>
        <v>1</v>
      </c>
      <c r="G58" s="202">
        <f>IF(SUMPRODUCT(Allocators!$E$23:$AV$23,Allocators!$E76:$AV76)&gt;1,1,0)</f>
        <v>1</v>
      </c>
      <c r="H58" s="202">
        <f>IF(SUMPRODUCT(Allocators!$E$24:$AV$24,Allocators!$E76:$AV76)&gt;1,1,0)</f>
        <v>1</v>
      </c>
      <c r="I58" s="202">
        <f>IF(SUMPRODUCT(Allocators!$E$25:$AV$25,Allocators!$E76:$AV76)&gt;1,1,0)</f>
        <v>1</v>
      </c>
      <c r="J58" s="202">
        <f>IF(SUMPRODUCT(Allocators!$E$26:$AV$26,Allocators!$E76:$AV76)&gt;1,1,0)</f>
        <v>0</v>
      </c>
      <c r="K58" s="202">
        <f>IF(SUMPRODUCT(Allocators!$E$27:$AV$27,Allocators!$E76:$AV76)&gt;1,1,0)</f>
        <v>0</v>
      </c>
      <c r="L58" s="202">
        <f>IF(SUMPRODUCT(Allocators!$E$28:$AV$28,Allocators!$E76:$AV76)&gt;1,1,0)</f>
        <v>1</v>
      </c>
      <c r="M58" s="25"/>
    </row>
    <row r="59" spans="1:13" outlineLevel="1" x14ac:dyDescent="0.2">
      <c r="A59" s="27"/>
      <c r="B59" s="49" t="s">
        <v>185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</row>
    <row r="60" spans="1:13" outlineLevel="1" x14ac:dyDescent="0.2">
      <c r="A60" s="27"/>
      <c r="B60" s="53" t="s">
        <v>167</v>
      </c>
      <c r="C60" s="24" t="s">
        <v>152</v>
      </c>
      <c r="D60" s="24">
        <f>MAX($D$17:D59)+1</f>
        <v>35</v>
      </c>
      <c r="E60" s="202">
        <f>IF(SUMPRODUCT(Allocators!$E$21:$AV$21,Allocators!$E78:$AV78)&gt;1,1,0)</f>
        <v>1</v>
      </c>
      <c r="F60" s="202">
        <f>IF(SUMPRODUCT(Allocators!$E$22:$AV$22,Allocators!$E78:$AV78)&gt;1,1,0)</f>
        <v>1</v>
      </c>
      <c r="G60" s="202">
        <f>IF(SUMPRODUCT(Allocators!$E$23:$AV$23,Allocators!$E78:$AV78)&gt;1,1,0)</f>
        <v>1</v>
      </c>
      <c r="H60" s="202">
        <f>IF(SUMPRODUCT(Allocators!$E$24:$AV$24,Allocators!$E78:$AV78)&gt;1,1,0)</f>
        <v>1</v>
      </c>
      <c r="I60" s="202">
        <f>IF(SUMPRODUCT(Allocators!$E$25:$AV$25,Allocators!$E78:$AV78)&gt;1,1,0)</f>
        <v>1</v>
      </c>
      <c r="J60" s="202">
        <f>IF(SUMPRODUCT(Allocators!$E$26:$AV$26,Allocators!$E78:$AV78)&gt;1,1,0)</f>
        <v>1</v>
      </c>
      <c r="K60" s="202">
        <f>IF(SUMPRODUCT(Allocators!$E$27:$AV$27,Allocators!$E78:$AV78)&gt;1,1,0)</f>
        <v>1</v>
      </c>
      <c r="L60" s="202">
        <f>IF(SUMPRODUCT(Allocators!$E$28:$AV$28,Allocators!$E78:$AV78)&gt;1,1,0)</f>
        <v>1</v>
      </c>
      <c r="M60" s="25"/>
    </row>
    <row r="61" spans="1:13" outlineLevel="1" x14ac:dyDescent="0.2">
      <c r="A61" s="27"/>
      <c r="B61" s="53" t="s">
        <v>168</v>
      </c>
      <c r="C61" s="24" t="s">
        <v>152</v>
      </c>
      <c r="D61" s="24">
        <f>MAX($D$17:D60)+1</f>
        <v>36</v>
      </c>
      <c r="E61" s="202">
        <f>IF(SUMPRODUCT(Allocators!$E$21:$AV$21,Allocators!$E79:$AV79)&gt;1,1,0)</f>
        <v>0</v>
      </c>
      <c r="F61" s="202">
        <f>IF(SUMPRODUCT(Allocators!$E$22:$AV$22,Allocators!$E79:$AV79)&gt;1,1,0)</f>
        <v>0</v>
      </c>
      <c r="G61" s="202">
        <f>IF(SUMPRODUCT(Allocators!$E$23:$AV$23,Allocators!$E79:$AV79)&gt;1,1,0)</f>
        <v>0</v>
      </c>
      <c r="H61" s="202">
        <f>IF(SUMPRODUCT(Allocators!$E$24:$AV$24,Allocators!$E79:$AV79)&gt;1,1,0)</f>
        <v>0</v>
      </c>
      <c r="I61" s="202">
        <f>IF(SUMPRODUCT(Allocators!$E$25:$AV$25,Allocators!$E79:$AV79)&gt;1,1,0)</f>
        <v>0</v>
      </c>
      <c r="J61" s="202">
        <f>IF(SUMPRODUCT(Allocators!$E$26:$AV$26,Allocators!$E79:$AV79)&gt;1,1,0)</f>
        <v>0</v>
      </c>
      <c r="K61" s="202">
        <f>IF(SUMPRODUCT(Allocators!$E$27:$AV$27,Allocators!$E79:$AV79)&gt;1,1,0)</f>
        <v>0</v>
      </c>
      <c r="L61" s="202">
        <f>IF(SUMPRODUCT(Allocators!$E$28:$AV$28,Allocators!$E79:$AV79)&gt;1,1,0)</f>
        <v>0</v>
      </c>
      <c r="M61" s="25"/>
    </row>
    <row r="62" spans="1:13" outlineLevel="1" x14ac:dyDescent="0.2">
      <c r="A62" s="27"/>
      <c r="B62" s="53" t="s">
        <v>179</v>
      </c>
      <c r="C62" s="24" t="s">
        <v>152</v>
      </c>
      <c r="D62" s="24">
        <f>MAX($D$17:D61)+1</f>
        <v>37</v>
      </c>
      <c r="E62" s="202">
        <f>IF(SUMPRODUCT(Allocators!$E$21:$AV$21,Allocators!$E80:$AV80)&gt;1,1,0)</f>
        <v>1</v>
      </c>
      <c r="F62" s="202">
        <f>IF(SUMPRODUCT(Allocators!$E$22:$AV$22,Allocators!$E80:$AV80)&gt;1,1,0)</f>
        <v>1</v>
      </c>
      <c r="G62" s="202">
        <f>IF(SUMPRODUCT(Allocators!$E$23:$AV$23,Allocators!$E80:$AV80)&gt;1,1,0)</f>
        <v>1</v>
      </c>
      <c r="H62" s="202">
        <f>IF(SUMPRODUCT(Allocators!$E$24:$AV$24,Allocators!$E80:$AV80)&gt;1,1,0)</f>
        <v>1</v>
      </c>
      <c r="I62" s="202">
        <f>IF(SUMPRODUCT(Allocators!$E$25:$AV$25,Allocators!$E80:$AV80)&gt;1,1,0)</f>
        <v>1</v>
      </c>
      <c r="J62" s="202">
        <f>IF(SUMPRODUCT(Allocators!$E$26:$AV$26,Allocators!$E80:$AV80)&gt;1,1,0)</f>
        <v>1</v>
      </c>
      <c r="K62" s="202">
        <f>IF(SUMPRODUCT(Allocators!$E$27:$AV$27,Allocators!$E80:$AV80)&gt;1,1,0)</f>
        <v>1</v>
      </c>
      <c r="L62" s="202">
        <f>IF(SUMPRODUCT(Allocators!$E$28:$AV$28,Allocators!$E80:$AV80)&gt;1,1,0)</f>
        <v>1</v>
      </c>
      <c r="M62" s="25"/>
    </row>
    <row r="63" spans="1:13" outlineLevel="1" x14ac:dyDescent="0.2">
      <c r="A63" s="27"/>
      <c r="B63" s="53" t="s">
        <v>174</v>
      </c>
      <c r="C63" s="24" t="s">
        <v>152</v>
      </c>
      <c r="D63" s="24">
        <f>MAX($D$17:D62)+1</f>
        <v>38</v>
      </c>
      <c r="E63" s="202">
        <f>IF(SUMPRODUCT(Allocators!$E$21:$AV$21,Allocators!$E81:$AV81)&gt;1,1,0)</f>
        <v>1</v>
      </c>
      <c r="F63" s="202">
        <f>IF(SUMPRODUCT(Allocators!$E$22:$AV$22,Allocators!$E81:$AV81)&gt;1,1,0)</f>
        <v>1</v>
      </c>
      <c r="G63" s="202">
        <f>IF(SUMPRODUCT(Allocators!$E$23:$AV$23,Allocators!$E81:$AV81)&gt;1,1,0)</f>
        <v>1</v>
      </c>
      <c r="H63" s="202">
        <f>IF(SUMPRODUCT(Allocators!$E$24:$AV$24,Allocators!$E81:$AV81)&gt;1,1,0)</f>
        <v>1</v>
      </c>
      <c r="I63" s="202">
        <f>IF(SUMPRODUCT(Allocators!$E$25:$AV$25,Allocators!$E81:$AV81)&gt;1,1,0)</f>
        <v>1</v>
      </c>
      <c r="J63" s="202">
        <f>IF(SUMPRODUCT(Allocators!$E$26:$AV$26,Allocators!$E81:$AV81)&gt;1,1,0)</f>
        <v>0</v>
      </c>
      <c r="K63" s="202">
        <f>IF(SUMPRODUCT(Allocators!$E$27:$AV$27,Allocators!$E81:$AV81)&gt;1,1,0)</f>
        <v>0</v>
      </c>
      <c r="L63" s="202">
        <f>IF(SUMPRODUCT(Allocators!$E$28:$AV$28,Allocators!$E81:$AV81)&gt;1,1,0)</f>
        <v>1</v>
      </c>
      <c r="M63" s="25"/>
    </row>
    <row r="64" spans="1:13" outlineLevel="1" x14ac:dyDescent="0.2">
      <c r="A64" s="27"/>
      <c r="B64" s="28"/>
      <c r="C64" s="29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x14ac:dyDescent="0.2">
      <c r="A65" s="6">
        <f ca="1">MAX($A$1:A64)+subsection</f>
        <v>7.0299999999999994</v>
      </c>
      <c r="B65" s="6" t="s">
        <v>257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51"/>
    </row>
    <row r="66" spans="1:13" x14ac:dyDescent="0.2">
      <c r="A66" s="27"/>
      <c r="C66" s="29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outlineLevel="1" x14ac:dyDescent="0.2">
      <c r="A67" s="27"/>
      <c r="B67" s="50" t="s">
        <v>258</v>
      </c>
      <c r="C67" s="29"/>
      <c r="D67" s="25"/>
      <c r="E67" s="166" t="s">
        <v>317</v>
      </c>
      <c r="F67" s="25"/>
      <c r="G67" s="25"/>
      <c r="H67" s="25"/>
      <c r="I67" s="25"/>
      <c r="J67" s="25"/>
      <c r="K67" s="25"/>
      <c r="L67" s="25"/>
      <c r="M67" s="25"/>
    </row>
    <row r="68" spans="1:13" outlineLevel="1" x14ac:dyDescent="0.2">
      <c r="A68" s="27"/>
      <c r="B68" s="28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outlineLevel="1" x14ac:dyDescent="0.2">
      <c r="A69" s="27"/>
      <c r="B69" s="48" t="s">
        <v>161</v>
      </c>
      <c r="C69" s="29"/>
      <c r="D69" s="54" t="s">
        <v>162</v>
      </c>
      <c r="E69" s="25"/>
      <c r="F69" s="25"/>
      <c r="G69" s="25"/>
      <c r="H69" s="25"/>
      <c r="I69" s="25"/>
      <c r="J69" s="25"/>
      <c r="K69" s="25"/>
      <c r="L69" s="25"/>
      <c r="M69" s="25"/>
    </row>
    <row r="70" spans="1:13" outlineLevel="1" x14ac:dyDescent="0.2">
      <c r="A70" s="27"/>
      <c r="B70" s="49" t="s">
        <v>164</v>
      </c>
      <c r="C70" s="24" t="s">
        <v>152</v>
      </c>
      <c r="D70" s="75">
        <v>1</v>
      </c>
      <c r="E70" s="217">
        <f>IF(SUM($E17:$L17)=1,E17,0)</f>
        <v>0</v>
      </c>
      <c r="F70" s="217">
        <f t="shared" ref="F70:L71" si="1">IF(SUM($E17:$L17)=1,F17,0)</f>
        <v>0</v>
      </c>
      <c r="G70" s="217">
        <f t="shared" si="1"/>
        <v>0</v>
      </c>
      <c r="H70" s="217">
        <f t="shared" si="1"/>
        <v>0</v>
      </c>
      <c r="I70" s="217">
        <f t="shared" si="1"/>
        <v>0</v>
      </c>
      <c r="J70" s="217">
        <f t="shared" si="1"/>
        <v>0</v>
      </c>
      <c r="K70" s="217">
        <f t="shared" si="1"/>
        <v>0</v>
      </c>
      <c r="L70" s="217">
        <f t="shared" si="1"/>
        <v>0</v>
      </c>
      <c r="M70" s="25"/>
    </row>
    <row r="71" spans="1:13" outlineLevel="1" x14ac:dyDescent="0.2">
      <c r="A71" s="27"/>
      <c r="B71" s="49" t="s">
        <v>165</v>
      </c>
      <c r="C71" s="24" t="s">
        <v>152</v>
      </c>
      <c r="D71" s="24">
        <f>MAX($D$70:D70)+1</f>
        <v>2</v>
      </c>
      <c r="E71" s="217">
        <f>IF(SUM($E18:$L18)=1,E18,0)</f>
        <v>0</v>
      </c>
      <c r="F71" s="217">
        <f t="shared" si="1"/>
        <v>0</v>
      </c>
      <c r="G71" s="217">
        <f t="shared" si="1"/>
        <v>0</v>
      </c>
      <c r="H71" s="217">
        <f t="shared" si="1"/>
        <v>0</v>
      </c>
      <c r="I71" s="217">
        <f t="shared" si="1"/>
        <v>0</v>
      </c>
      <c r="J71" s="217">
        <f t="shared" si="1"/>
        <v>0</v>
      </c>
      <c r="K71" s="217">
        <f t="shared" si="1"/>
        <v>0</v>
      </c>
      <c r="L71" s="217">
        <f t="shared" si="1"/>
        <v>0</v>
      </c>
      <c r="M71" s="25"/>
    </row>
    <row r="72" spans="1:13" outlineLevel="1" x14ac:dyDescent="0.2">
      <c r="A72" s="27"/>
      <c r="B72" s="49" t="s">
        <v>166</v>
      </c>
      <c r="C72" s="29"/>
      <c r="D72" s="75"/>
      <c r="E72" s="218"/>
      <c r="F72" s="218"/>
      <c r="G72" s="218"/>
      <c r="H72" s="218"/>
      <c r="I72" s="218"/>
      <c r="J72" s="218"/>
      <c r="K72" s="218"/>
      <c r="L72" s="218"/>
      <c r="M72" s="25"/>
    </row>
    <row r="73" spans="1:13" outlineLevel="1" x14ac:dyDescent="0.2">
      <c r="A73" s="27"/>
      <c r="B73" s="53" t="s">
        <v>167</v>
      </c>
      <c r="C73" s="24" t="s">
        <v>152</v>
      </c>
      <c r="D73" s="24">
        <f>MAX($D$70:D72)+1</f>
        <v>3</v>
      </c>
      <c r="E73" s="217">
        <f t="shared" ref="E73:L73" si="2">IF(SUM($E20:$L20)=1,E20,0)</f>
        <v>0</v>
      </c>
      <c r="F73" s="217">
        <f t="shared" si="2"/>
        <v>0</v>
      </c>
      <c r="G73" s="217">
        <f t="shared" si="2"/>
        <v>0</v>
      </c>
      <c r="H73" s="217">
        <f t="shared" si="2"/>
        <v>0</v>
      </c>
      <c r="I73" s="217">
        <f t="shared" si="2"/>
        <v>0</v>
      </c>
      <c r="J73" s="217">
        <f t="shared" si="2"/>
        <v>0</v>
      </c>
      <c r="K73" s="217">
        <f t="shared" si="2"/>
        <v>0</v>
      </c>
      <c r="L73" s="217">
        <f t="shared" si="2"/>
        <v>0</v>
      </c>
      <c r="M73" s="25"/>
    </row>
    <row r="74" spans="1:13" outlineLevel="1" x14ac:dyDescent="0.2">
      <c r="A74" s="27"/>
      <c r="B74" s="53" t="s">
        <v>168</v>
      </c>
      <c r="C74" s="24" t="s">
        <v>152</v>
      </c>
      <c r="D74" s="24">
        <f>MAX($D$70:D73)+1</f>
        <v>4</v>
      </c>
      <c r="E74" s="217">
        <f t="shared" ref="E74:L74" si="3">IF(SUM($E21:$L21)=1,E21,0)</f>
        <v>0</v>
      </c>
      <c r="F74" s="217">
        <f t="shared" si="3"/>
        <v>0</v>
      </c>
      <c r="G74" s="217">
        <f t="shared" si="3"/>
        <v>0</v>
      </c>
      <c r="H74" s="217">
        <f t="shared" si="3"/>
        <v>0</v>
      </c>
      <c r="I74" s="217">
        <f t="shared" si="3"/>
        <v>0</v>
      </c>
      <c r="J74" s="217">
        <f t="shared" si="3"/>
        <v>0</v>
      </c>
      <c r="K74" s="217">
        <f t="shared" si="3"/>
        <v>0</v>
      </c>
      <c r="L74" s="217">
        <f t="shared" si="3"/>
        <v>0</v>
      </c>
      <c r="M74" s="25"/>
    </row>
    <row r="75" spans="1:13" outlineLevel="1" x14ac:dyDescent="0.2">
      <c r="A75" s="27"/>
      <c r="B75" s="53" t="s">
        <v>169</v>
      </c>
      <c r="C75" s="24" t="s">
        <v>152</v>
      </c>
      <c r="D75" s="24">
        <f>MAX($D$70:D74)+1</f>
        <v>5</v>
      </c>
      <c r="E75" s="217">
        <f t="shared" ref="E75:L75" si="4">IF(SUM($E22:$L22)=1,E22,0)</f>
        <v>0</v>
      </c>
      <c r="F75" s="217">
        <f t="shared" si="4"/>
        <v>0</v>
      </c>
      <c r="G75" s="217">
        <f t="shared" si="4"/>
        <v>0</v>
      </c>
      <c r="H75" s="217">
        <f t="shared" si="4"/>
        <v>0</v>
      </c>
      <c r="I75" s="217">
        <f t="shared" si="4"/>
        <v>0</v>
      </c>
      <c r="J75" s="217">
        <f t="shared" si="4"/>
        <v>0</v>
      </c>
      <c r="K75" s="217">
        <f t="shared" si="4"/>
        <v>0</v>
      </c>
      <c r="L75" s="217">
        <f t="shared" si="4"/>
        <v>0</v>
      </c>
      <c r="M75" s="25"/>
    </row>
    <row r="76" spans="1:13" outlineLevel="1" x14ac:dyDescent="0.2">
      <c r="A76" s="27"/>
      <c r="B76" s="49" t="s">
        <v>170</v>
      </c>
      <c r="C76" s="29"/>
      <c r="D76" s="75"/>
      <c r="E76" s="218"/>
      <c r="F76" s="218"/>
      <c r="G76" s="218"/>
      <c r="H76" s="218"/>
      <c r="I76" s="218"/>
      <c r="J76" s="218"/>
      <c r="K76" s="218"/>
      <c r="L76" s="218"/>
      <c r="M76" s="25"/>
    </row>
    <row r="77" spans="1:13" outlineLevel="1" x14ac:dyDescent="0.2">
      <c r="A77" s="27"/>
      <c r="B77" s="53" t="s">
        <v>167</v>
      </c>
      <c r="C77" s="24" t="s">
        <v>152</v>
      </c>
      <c r="D77" s="24">
        <f>MAX($D$70:D76)+1</f>
        <v>6</v>
      </c>
      <c r="E77" s="217">
        <f>IF(SUM($E24:$L24)=1,E24,0)</f>
        <v>0</v>
      </c>
      <c r="F77" s="217">
        <f t="shared" ref="F77:L77" si="5">IF(SUM($E24:$L24)=1,F24,0)</f>
        <v>0</v>
      </c>
      <c r="G77" s="217">
        <f t="shared" si="5"/>
        <v>0</v>
      </c>
      <c r="H77" s="217">
        <f t="shared" si="5"/>
        <v>0</v>
      </c>
      <c r="I77" s="217">
        <f t="shared" si="5"/>
        <v>0</v>
      </c>
      <c r="J77" s="217">
        <f t="shared" si="5"/>
        <v>0</v>
      </c>
      <c r="K77" s="217">
        <f t="shared" si="5"/>
        <v>0</v>
      </c>
      <c r="L77" s="217">
        <f t="shared" si="5"/>
        <v>0</v>
      </c>
      <c r="M77" s="25"/>
    </row>
    <row r="78" spans="1:13" outlineLevel="1" x14ac:dyDescent="0.2">
      <c r="A78" s="27"/>
      <c r="B78" s="53" t="s">
        <v>168</v>
      </c>
      <c r="C78" s="24" t="s">
        <v>152</v>
      </c>
      <c r="D78" s="24">
        <f>MAX($D$70:D77)+1</f>
        <v>7</v>
      </c>
      <c r="E78" s="217">
        <f t="shared" ref="E78:L78" si="6">IF(SUM($E25:$L25)=1,E25,0)</f>
        <v>0</v>
      </c>
      <c r="F78" s="217">
        <f t="shared" si="6"/>
        <v>0</v>
      </c>
      <c r="G78" s="217">
        <f t="shared" si="6"/>
        <v>0</v>
      </c>
      <c r="H78" s="217">
        <f t="shared" si="6"/>
        <v>0</v>
      </c>
      <c r="I78" s="217">
        <f t="shared" si="6"/>
        <v>0</v>
      </c>
      <c r="J78" s="217">
        <f t="shared" si="6"/>
        <v>0</v>
      </c>
      <c r="K78" s="217">
        <f t="shared" si="6"/>
        <v>0</v>
      </c>
      <c r="L78" s="217">
        <f t="shared" si="6"/>
        <v>0</v>
      </c>
      <c r="M78" s="25"/>
    </row>
    <row r="79" spans="1:13" outlineLevel="1" x14ac:dyDescent="0.2">
      <c r="A79" s="27"/>
      <c r="B79" s="53" t="s">
        <v>169</v>
      </c>
      <c r="C79" s="24" t="s">
        <v>152</v>
      </c>
      <c r="D79" s="24">
        <f>MAX($D$70:D78)+1</f>
        <v>8</v>
      </c>
      <c r="E79" s="217">
        <f t="shared" ref="E79:L79" si="7">IF(SUM($E26:$L26)=1,E26,0)</f>
        <v>0</v>
      </c>
      <c r="F79" s="217">
        <f t="shared" si="7"/>
        <v>0</v>
      </c>
      <c r="G79" s="217">
        <f t="shared" si="7"/>
        <v>0</v>
      </c>
      <c r="H79" s="217">
        <f t="shared" si="7"/>
        <v>0</v>
      </c>
      <c r="I79" s="217">
        <f t="shared" si="7"/>
        <v>0</v>
      </c>
      <c r="J79" s="217">
        <f t="shared" si="7"/>
        <v>0</v>
      </c>
      <c r="K79" s="217">
        <f t="shared" si="7"/>
        <v>0</v>
      </c>
      <c r="L79" s="217">
        <f t="shared" si="7"/>
        <v>0</v>
      </c>
      <c r="M79" s="25"/>
    </row>
    <row r="80" spans="1:13" outlineLevel="1" x14ac:dyDescent="0.2">
      <c r="A80" s="27"/>
      <c r="B80" s="49" t="s">
        <v>171</v>
      </c>
      <c r="C80" s="29"/>
      <c r="D80" s="75"/>
      <c r="E80" s="218"/>
      <c r="F80" s="218"/>
      <c r="G80" s="218"/>
      <c r="H80" s="218"/>
      <c r="I80" s="218"/>
      <c r="J80" s="218"/>
      <c r="K80" s="218"/>
      <c r="L80" s="218"/>
      <c r="M80" s="25"/>
    </row>
    <row r="81" spans="1:13" outlineLevel="1" x14ac:dyDescent="0.2">
      <c r="A81" s="27"/>
      <c r="B81" s="53" t="s">
        <v>167</v>
      </c>
      <c r="C81" s="24" t="s">
        <v>152</v>
      </c>
      <c r="D81" s="24">
        <f>MAX($D$70:D80)+1</f>
        <v>9</v>
      </c>
      <c r="E81" s="217">
        <f t="shared" ref="E81:L81" si="8">IF(SUM($E28:$L28)=1,E28,0)</f>
        <v>0</v>
      </c>
      <c r="F81" s="217">
        <f t="shared" si="8"/>
        <v>0</v>
      </c>
      <c r="G81" s="217">
        <f t="shared" si="8"/>
        <v>0</v>
      </c>
      <c r="H81" s="217">
        <f t="shared" si="8"/>
        <v>0</v>
      </c>
      <c r="I81" s="217">
        <f t="shared" si="8"/>
        <v>0</v>
      </c>
      <c r="J81" s="217">
        <f t="shared" si="8"/>
        <v>0</v>
      </c>
      <c r="K81" s="217">
        <f t="shared" si="8"/>
        <v>0</v>
      </c>
      <c r="L81" s="217">
        <f t="shared" si="8"/>
        <v>0</v>
      </c>
      <c r="M81" s="25"/>
    </row>
    <row r="82" spans="1:13" outlineLevel="1" x14ac:dyDescent="0.2">
      <c r="A82" s="27"/>
      <c r="B82" s="53" t="s">
        <v>168</v>
      </c>
      <c r="C82" s="24" t="s">
        <v>152</v>
      </c>
      <c r="D82" s="24">
        <f>MAX($D$70:D81)+1</f>
        <v>10</v>
      </c>
      <c r="E82" s="217">
        <f t="shared" ref="E82:L82" si="9">IF(SUM($E29:$L29)=1,E29,0)</f>
        <v>0</v>
      </c>
      <c r="F82" s="217">
        <f t="shared" si="9"/>
        <v>0</v>
      </c>
      <c r="G82" s="217">
        <f t="shared" si="9"/>
        <v>0</v>
      </c>
      <c r="H82" s="217">
        <f t="shared" si="9"/>
        <v>0</v>
      </c>
      <c r="I82" s="217">
        <f t="shared" si="9"/>
        <v>0</v>
      </c>
      <c r="J82" s="217">
        <f t="shared" si="9"/>
        <v>0</v>
      </c>
      <c r="K82" s="217">
        <f t="shared" si="9"/>
        <v>0</v>
      </c>
      <c r="L82" s="217">
        <f t="shared" si="9"/>
        <v>0</v>
      </c>
      <c r="M82" s="25"/>
    </row>
    <row r="83" spans="1:13" outlineLevel="1" x14ac:dyDescent="0.2">
      <c r="A83" s="27"/>
      <c r="B83" s="53" t="s">
        <v>172</v>
      </c>
      <c r="C83" s="24" t="s">
        <v>152</v>
      </c>
      <c r="D83" s="24">
        <f>MAX($D$70:D82)+1</f>
        <v>11</v>
      </c>
      <c r="E83" s="217">
        <f t="shared" ref="E83:L83" si="10">IF(SUM($E30:$L30)=1,E30,0)</f>
        <v>0</v>
      </c>
      <c r="F83" s="217">
        <f t="shared" si="10"/>
        <v>0</v>
      </c>
      <c r="G83" s="217">
        <f t="shared" si="10"/>
        <v>0</v>
      </c>
      <c r="H83" s="217">
        <f t="shared" si="10"/>
        <v>0</v>
      </c>
      <c r="I83" s="217">
        <f t="shared" si="10"/>
        <v>0</v>
      </c>
      <c r="J83" s="217">
        <f t="shared" si="10"/>
        <v>0</v>
      </c>
      <c r="K83" s="217">
        <f t="shared" si="10"/>
        <v>0</v>
      </c>
      <c r="L83" s="217">
        <f t="shared" si="10"/>
        <v>0</v>
      </c>
      <c r="M83" s="25"/>
    </row>
    <row r="84" spans="1:13" outlineLevel="1" x14ac:dyDescent="0.2">
      <c r="A84" s="27"/>
      <c r="B84" s="53" t="s">
        <v>173</v>
      </c>
      <c r="C84" s="24" t="s">
        <v>152</v>
      </c>
      <c r="D84" s="24">
        <f>MAX($D$70:D83)+1</f>
        <v>12</v>
      </c>
      <c r="E84" s="217">
        <f t="shared" ref="E84:L84" si="11">IF(SUM($E31:$L31)=1,E31,0)</f>
        <v>0</v>
      </c>
      <c r="F84" s="217">
        <f t="shared" si="11"/>
        <v>0</v>
      </c>
      <c r="G84" s="217">
        <f t="shared" si="11"/>
        <v>0</v>
      </c>
      <c r="H84" s="217">
        <f t="shared" si="11"/>
        <v>0</v>
      </c>
      <c r="I84" s="217">
        <f t="shared" si="11"/>
        <v>0</v>
      </c>
      <c r="J84" s="217">
        <f t="shared" si="11"/>
        <v>0</v>
      </c>
      <c r="K84" s="217">
        <f t="shared" si="11"/>
        <v>0</v>
      </c>
      <c r="L84" s="217">
        <f t="shared" si="11"/>
        <v>0</v>
      </c>
      <c r="M84" s="25"/>
    </row>
    <row r="85" spans="1:13" outlineLevel="1" x14ac:dyDescent="0.2">
      <c r="A85" s="27"/>
      <c r="B85" s="53" t="s">
        <v>174</v>
      </c>
      <c r="C85" s="24" t="s">
        <v>152</v>
      </c>
      <c r="D85" s="24">
        <f>MAX($D$70:D84)+1</f>
        <v>13</v>
      </c>
      <c r="E85" s="217">
        <f t="shared" ref="E85:L85" si="12">IF(SUM($E32:$L32)=1,E32,0)</f>
        <v>0</v>
      </c>
      <c r="F85" s="217">
        <f t="shared" si="12"/>
        <v>0</v>
      </c>
      <c r="G85" s="217">
        <f t="shared" si="12"/>
        <v>0</v>
      </c>
      <c r="H85" s="217">
        <f t="shared" si="12"/>
        <v>0</v>
      </c>
      <c r="I85" s="217">
        <f t="shared" si="12"/>
        <v>0</v>
      </c>
      <c r="J85" s="217">
        <f t="shared" si="12"/>
        <v>0</v>
      </c>
      <c r="K85" s="217">
        <f t="shared" si="12"/>
        <v>0</v>
      </c>
      <c r="L85" s="217">
        <f t="shared" si="12"/>
        <v>0</v>
      </c>
      <c r="M85" s="25"/>
    </row>
    <row r="86" spans="1:13" outlineLevel="1" x14ac:dyDescent="0.2">
      <c r="A86" s="27"/>
      <c r="B86" s="49" t="s">
        <v>175</v>
      </c>
      <c r="C86" s="29"/>
      <c r="D86" s="75"/>
      <c r="E86" s="218"/>
      <c r="F86" s="218"/>
      <c r="G86" s="218"/>
      <c r="H86" s="218"/>
      <c r="I86" s="218"/>
      <c r="J86" s="218"/>
      <c r="K86" s="218"/>
      <c r="L86" s="218"/>
      <c r="M86" s="25"/>
    </row>
    <row r="87" spans="1:13" outlineLevel="1" x14ac:dyDescent="0.2">
      <c r="A87" s="27"/>
      <c r="B87" s="53" t="s">
        <v>167</v>
      </c>
      <c r="C87" s="24" t="s">
        <v>152</v>
      </c>
      <c r="D87" s="24">
        <f>MAX($D$70:D86)+1</f>
        <v>14</v>
      </c>
      <c r="E87" s="217">
        <f t="shared" ref="E87:L87" si="13">IF(SUM($E34:$L34)=1,E34,0)</f>
        <v>0</v>
      </c>
      <c r="F87" s="217">
        <f t="shared" si="13"/>
        <v>0</v>
      </c>
      <c r="G87" s="217">
        <f t="shared" si="13"/>
        <v>0</v>
      </c>
      <c r="H87" s="217">
        <f t="shared" si="13"/>
        <v>0</v>
      </c>
      <c r="I87" s="217">
        <f t="shared" si="13"/>
        <v>0</v>
      </c>
      <c r="J87" s="217">
        <f t="shared" si="13"/>
        <v>0</v>
      </c>
      <c r="K87" s="217">
        <f t="shared" si="13"/>
        <v>0</v>
      </c>
      <c r="L87" s="217">
        <f t="shared" si="13"/>
        <v>0</v>
      </c>
      <c r="M87" s="25"/>
    </row>
    <row r="88" spans="1:13" outlineLevel="1" x14ac:dyDescent="0.2">
      <c r="A88" s="27"/>
      <c r="B88" s="53" t="s">
        <v>168</v>
      </c>
      <c r="C88" s="24" t="s">
        <v>152</v>
      </c>
      <c r="D88" s="24">
        <f>MAX($D$70:D87)+1</f>
        <v>15</v>
      </c>
      <c r="E88" s="217">
        <f t="shared" ref="E88:L88" si="14">IF(SUM($E35:$L35)=1,E35,0)</f>
        <v>0</v>
      </c>
      <c r="F88" s="217">
        <f t="shared" si="14"/>
        <v>0</v>
      </c>
      <c r="G88" s="217">
        <f t="shared" si="14"/>
        <v>0</v>
      </c>
      <c r="H88" s="217">
        <f t="shared" si="14"/>
        <v>0</v>
      </c>
      <c r="I88" s="217">
        <f t="shared" si="14"/>
        <v>0</v>
      </c>
      <c r="J88" s="217">
        <f t="shared" si="14"/>
        <v>0</v>
      </c>
      <c r="K88" s="217">
        <f t="shared" si="14"/>
        <v>0</v>
      </c>
      <c r="L88" s="217">
        <f t="shared" si="14"/>
        <v>0</v>
      </c>
      <c r="M88" s="25"/>
    </row>
    <row r="89" spans="1:13" outlineLevel="1" x14ac:dyDescent="0.2">
      <c r="A89" s="27"/>
      <c r="B89" s="53" t="s">
        <v>169</v>
      </c>
      <c r="C89" s="24" t="s">
        <v>152</v>
      </c>
      <c r="D89" s="24">
        <f>MAX($D$70:D88)+1</f>
        <v>16</v>
      </c>
      <c r="E89" s="217">
        <f t="shared" ref="E89:L89" si="15">IF(SUM($E36:$L36)=1,E36,0)</f>
        <v>0</v>
      </c>
      <c r="F89" s="217">
        <f t="shared" si="15"/>
        <v>0</v>
      </c>
      <c r="G89" s="217">
        <f t="shared" si="15"/>
        <v>0</v>
      </c>
      <c r="H89" s="217">
        <f t="shared" si="15"/>
        <v>0</v>
      </c>
      <c r="I89" s="217">
        <f t="shared" si="15"/>
        <v>0</v>
      </c>
      <c r="J89" s="217">
        <f t="shared" si="15"/>
        <v>0</v>
      </c>
      <c r="K89" s="217">
        <f t="shared" si="15"/>
        <v>0</v>
      </c>
      <c r="L89" s="217">
        <f t="shared" si="15"/>
        <v>0</v>
      </c>
      <c r="M89" s="25"/>
    </row>
    <row r="90" spans="1:13" outlineLevel="1" x14ac:dyDescent="0.2">
      <c r="A90" s="27"/>
      <c r="B90" s="49" t="s">
        <v>176</v>
      </c>
      <c r="C90" s="29"/>
      <c r="D90" s="75"/>
      <c r="E90" s="218"/>
      <c r="F90" s="218"/>
      <c r="G90" s="218"/>
      <c r="H90" s="218"/>
      <c r="I90" s="218"/>
      <c r="J90" s="218"/>
      <c r="K90" s="218"/>
      <c r="L90" s="218"/>
      <c r="M90" s="25"/>
    </row>
    <row r="91" spans="1:13" outlineLevel="1" x14ac:dyDescent="0.2">
      <c r="A91" s="27"/>
      <c r="B91" s="53" t="s">
        <v>167</v>
      </c>
      <c r="C91" s="24" t="s">
        <v>152</v>
      </c>
      <c r="D91" s="24">
        <f>MAX($D$70:D90)+1</f>
        <v>17</v>
      </c>
      <c r="E91" s="217">
        <f t="shared" ref="E91:L91" si="16">IF(SUM($E38:$L38)=1,E38,0)</f>
        <v>0</v>
      </c>
      <c r="F91" s="217">
        <f t="shared" si="16"/>
        <v>0</v>
      </c>
      <c r="G91" s="217">
        <f t="shared" si="16"/>
        <v>0</v>
      </c>
      <c r="H91" s="217">
        <f t="shared" si="16"/>
        <v>0</v>
      </c>
      <c r="I91" s="217">
        <f t="shared" si="16"/>
        <v>0</v>
      </c>
      <c r="J91" s="217">
        <f t="shared" si="16"/>
        <v>0</v>
      </c>
      <c r="K91" s="217">
        <f t="shared" si="16"/>
        <v>0</v>
      </c>
      <c r="L91" s="217">
        <f t="shared" si="16"/>
        <v>0</v>
      </c>
      <c r="M91" s="25"/>
    </row>
    <row r="92" spans="1:13" outlineLevel="1" x14ac:dyDescent="0.2">
      <c r="A92" s="27"/>
      <c r="B92" s="53" t="s">
        <v>168</v>
      </c>
      <c r="C92" s="24" t="s">
        <v>152</v>
      </c>
      <c r="D92" s="24">
        <f>MAX($D$70:D91)+1</f>
        <v>18</v>
      </c>
      <c r="E92" s="217">
        <f t="shared" ref="E92:L92" si="17">IF(SUM($E39:$L39)=1,E39,0)</f>
        <v>0</v>
      </c>
      <c r="F92" s="217">
        <f t="shared" si="17"/>
        <v>0</v>
      </c>
      <c r="G92" s="217">
        <f t="shared" si="17"/>
        <v>0</v>
      </c>
      <c r="H92" s="217">
        <f t="shared" si="17"/>
        <v>0</v>
      </c>
      <c r="I92" s="217">
        <f t="shared" si="17"/>
        <v>0</v>
      </c>
      <c r="J92" s="217">
        <f t="shared" si="17"/>
        <v>0</v>
      </c>
      <c r="K92" s="217">
        <f t="shared" si="17"/>
        <v>0</v>
      </c>
      <c r="L92" s="217">
        <f t="shared" si="17"/>
        <v>0</v>
      </c>
      <c r="M92" s="25"/>
    </row>
    <row r="93" spans="1:13" outlineLevel="1" x14ac:dyDescent="0.2">
      <c r="A93" s="27"/>
      <c r="B93" s="53" t="s">
        <v>169</v>
      </c>
      <c r="C93" s="24" t="s">
        <v>152</v>
      </c>
      <c r="D93" s="24">
        <f>MAX($D$70:D92)+1</f>
        <v>19</v>
      </c>
      <c r="E93" s="217">
        <f t="shared" ref="E93:L93" si="18">IF(SUM($E40:$L40)=1,E40,0)</f>
        <v>0</v>
      </c>
      <c r="F93" s="217">
        <f t="shared" si="18"/>
        <v>0</v>
      </c>
      <c r="G93" s="217">
        <f t="shared" si="18"/>
        <v>0</v>
      </c>
      <c r="H93" s="217">
        <f t="shared" si="18"/>
        <v>0</v>
      </c>
      <c r="I93" s="217">
        <f t="shared" si="18"/>
        <v>0</v>
      </c>
      <c r="J93" s="217">
        <f t="shared" si="18"/>
        <v>0</v>
      </c>
      <c r="K93" s="217">
        <f t="shared" si="18"/>
        <v>0</v>
      </c>
      <c r="L93" s="217">
        <f t="shared" si="18"/>
        <v>0</v>
      </c>
      <c r="M93" s="25"/>
    </row>
    <row r="94" spans="1:13" outlineLevel="1" x14ac:dyDescent="0.2">
      <c r="A94" s="27"/>
      <c r="B94" s="49" t="s">
        <v>177</v>
      </c>
      <c r="C94" s="29"/>
      <c r="D94" s="75"/>
      <c r="E94" s="218"/>
      <c r="F94" s="218"/>
      <c r="G94" s="218"/>
      <c r="H94" s="218"/>
      <c r="I94" s="218"/>
      <c r="J94" s="218"/>
      <c r="K94" s="218"/>
      <c r="L94" s="218"/>
      <c r="M94" s="25"/>
    </row>
    <row r="95" spans="1:13" outlineLevel="1" x14ac:dyDescent="0.2">
      <c r="A95" s="27"/>
      <c r="B95" s="53" t="s">
        <v>178</v>
      </c>
      <c r="C95" s="24" t="s">
        <v>152</v>
      </c>
      <c r="D95" s="24">
        <f>MAX($D$70:D94)+1</f>
        <v>20</v>
      </c>
      <c r="E95" s="217">
        <f t="shared" ref="E95:L95" si="19">IF(SUM($E42:$L42)=1,E42,0)</f>
        <v>0</v>
      </c>
      <c r="F95" s="217">
        <f t="shared" si="19"/>
        <v>0</v>
      </c>
      <c r="G95" s="217">
        <f t="shared" si="19"/>
        <v>0</v>
      </c>
      <c r="H95" s="217">
        <f t="shared" si="19"/>
        <v>0</v>
      </c>
      <c r="I95" s="217">
        <f t="shared" si="19"/>
        <v>0</v>
      </c>
      <c r="J95" s="217">
        <f t="shared" si="19"/>
        <v>0</v>
      </c>
      <c r="K95" s="217">
        <f t="shared" si="19"/>
        <v>0</v>
      </c>
      <c r="L95" s="217">
        <f t="shared" si="19"/>
        <v>0</v>
      </c>
      <c r="M95" s="25"/>
    </row>
    <row r="96" spans="1:13" outlineLevel="1" x14ac:dyDescent="0.2">
      <c r="A96" s="27"/>
      <c r="B96" s="53" t="s">
        <v>168</v>
      </c>
      <c r="C96" s="24" t="s">
        <v>152</v>
      </c>
      <c r="D96" s="24">
        <f>MAX($D$70:D95)+1</f>
        <v>21</v>
      </c>
      <c r="E96" s="217">
        <f t="shared" ref="E96:L96" si="20">IF(SUM($E43:$L43)=1,E43,0)</f>
        <v>0</v>
      </c>
      <c r="F96" s="217">
        <f t="shared" si="20"/>
        <v>0</v>
      </c>
      <c r="G96" s="217">
        <f t="shared" si="20"/>
        <v>0</v>
      </c>
      <c r="H96" s="217">
        <f t="shared" si="20"/>
        <v>0</v>
      </c>
      <c r="I96" s="217">
        <f t="shared" si="20"/>
        <v>0</v>
      </c>
      <c r="J96" s="217">
        <f t="shared" si="20"/>
        <v>0</v>
      </c>
      <c r="K96" s="217">
        <f t="shared" si="20"/>
        <v>0</v>
      </c>
      <c r="L96" s="217">
        <f t="shared" si="20"/>
        <v>0</v>
      </c>
      <c r="M96" s="25"/>
    </row>
    <row r="97" spans="1:13" outlineLevel="1" x14ac:dyDescent="0.2">
      <c r="A97" s="27"/>
      <c r="B97" s="53" t="s">
        <v>179</v>
      </c>
      <c r="C97" s="24" t="s">
        <v>152</v>
      </c>
      <c r="D97" s="24">
        <f>MAX($D$70:D96)+1</f>
        <v>22</v>
      </c>
      <c r="E97" s="217">
        <f t="shared" ref="E97:L97" si="21">IF(SUM($E44:$L44)=1,E44,0)</f>
        <v>0</v>
      </c>
      <c r="F97" s="217">
        <f t="shared" si="21"/>
        <v>0</v>
      </c>
      <c r="G97" s="217">
        <f t="shared" si="21"/>
        <v>0</v>
      </c>
      <c r="H97" s="217">
        <f t="shared" si="21"/>
        <v>0</v>
      </c>
      <c r="I97" s="217">
        <f t="shared" si="21"/>
        <v>0</v>
      </c>
      <c r="J97" s="217">
        <f t="shared" si="21"/>
        <v>0</v>
      </c>
      <c r="K97" s="217">
        <f t="shared" si="21"/>
        <v>0</v>
      </c>
      <c r="L97" s="217">
        <f t="shared" si="21"/>
        <v>0</v>
      </c>
      <c r="M97" s="25"/>
    </row>
    <row r="98" spans="1:13" outlineLevel="1" x14ac:dyDescent="0.2">
      <c r="A98" s="27"/>
      <c r="B98" s="53" t="s">
        <v>180</v>
      </c>
      <c r="C98" s="24" t="s">
        <v>152</v>
      </c>
      <c r="D98" s="24">
        <f>MAX($D$70:D97)+1</f>
        <v>23</v>
      </c>
      <c r="E98" s="217">
        <f t="shared" ref="E98:L98" si="22">IF(SUM($E45:$L45)=1,E45,0)</f>
        <v>0</v>
      </c>
      <c r="F98" s="217">
        <f t="shared" si="22"/>
        <v>0</v>
      </c>
      <c r="G98" s="217">
        <f t="shared" si="22"/>
        <v>0</v>
      </c>
      <c r="H98" s="217">
        <f t="shared" si="22"/>
        <v>0</v>
      </c>
      <c r="I98" s="217">
        <f t="shared" si="22"/>
        <v>0</v>
      </c>
      <c r="J98" s="217">
        <f t="shared" si="22"/>
        <v>0</v>
      </c>
      <c r="K98" s="217">
        <f t="shared" si="22"/>
        <v>0</v>
      </c>
      <c r="L98" s="217">
        <f t="shared" si="22"/>
        <v>0</v>
      </c>
      <c r="M98" s="25"/>
    </row>
    <row r="99" spans="1:13" outlineLevel="1" x14ac:dyDescent="0.2">
      <c r="A99" s="27"/>
      <c r="B99" s="53" t="s">
        <v>174</v>
      </c>
      <c r="C99" s="24" t="s">
        <v>152</v>
      </c>
      <c r="D99" s="24">
        <f>MAX($D$70:D98)+1</f>
        <v>24</v>
      </c>
      <c r="E99" s="217">
        <f t="shared" ref="E99:L99" si="23">IF(SUM($E46:$L46)=1,E46,0)</f>
        <v>0</v>
      </c>
      <c r="F99" s="217">
        <f t="shared" si="23"/>
        <v>0</v>
      </c>
      <c r="G99" s="217">
        <f t="shared" si="23"/>
        <v>0</v>
      </c>
      <c r="H99" s="217">
        <f t="shared" si="23"/>
        <v>0</v>
      </c>
      <c r="I99" s="217">
        <f t="shared" si="23"/>
        <v>0</v>
      </c>
      <c r="J99" s="217">
        <f t="shared" si="23"/>
        <v>0</v>
      </c>
      <c r="K99" s="217">
        <f t="shared" si="23"/>
        <v>0</v>
      </c>
      <c r="L99" s="217">
        <f t="shared" si="23"/>
        <v>0</v>
      </c>
      <c r="M99" s="25"/>
    </row>
    <row r="100" spans="1:13" outlineLevel="1" x14ac:dyDescent="0.2">
      <c r="A100" s="27"/>
      <c r="B100" s="49" t="s">
        <v>181</v>
      </c>
      <c r="C100" s="29"/>
      <c r="D100" s="75"/>
      <c r="E100" s="218"/>
      <c r="F100" s="218"/>
      <c r="G100" s="218"/>
      <c r="H100" s="218"/>
      <c r="I100" s="218"/>
      <c r="J100" s="218"/>
      <c r="K100" s="218"/>
      <c r="L100" s="218"/>
      <c r="M100" s="25"/>
    </row>
    <row r="101" spans="1:13" outlineLevel="1" x14ac:dyDescent="0.2">
      <c r="A101" s="27"/>
      <c r="B101" s="53" t="s">
        <v>167</v>
      </c>
      <c r="C101" s="24" t="s">
        <v>152</v>
      </c>
      <c r="D101" s="24">
        <f>MAX($D$70:D100)+1</f>
        <v>25</v>
      </c>
      <c r="E101" s="217">
        <f t="shared" ref="E101:L101" si="24">IF(SUM($E48:$L48)=1,E48,0)</f>
        <v>0</v>
      </c>
      <c r="F101" s="217">
        <f t="shared" si="24"/>
        <v>0</v>
      </c>
      <c r="G101" s="217">
        <f t="shared" si="24"/>
        <v>0</v>
      </c>
      <c r="H101" s="217">
        <f t="shared" si="24"/>
        <v>0</v>
      </c>
      <c r="I101" s="217">
        <f t="shared" si="24"/>
        <v>0</v>
      </c>
      <c r="J101" s="217">
        <f t="shared" si="24"/>
        <v>0</v>
      </c>
      <c r="K101" s="217">
        <f t="shared" si="24"/>
        <v>0</v>
      </c>
      <c r="L101" s="217">
        <f t="shared" si="24"/>
        <v>0</v>
      </c>
      <c r="M101" s="25"/>
    </row>
    <row r="102" spans="1:13" outlineLevel="1" x14ac:dyDescent="0.2">
      <c r="A102" s="27"/>
      <c r="B102" s="53" t="s">
        <v>168</v>
      </c>
      <c r="C102" s="24" t="s">
        <v>152</v>
      </c>
      <c r="D102" s="24">
        <f>MAX($D$70:D101)+1</f>
        <v>26</v>
      </c>
      <c r="E102" s="217">
        <f t="shared" ref="E102:L102" si="25">IF(SUM($E49:$L49)=1,E49,0)</f>
        <v>0</v>
      </c>
      <c r="F102" s="217">
        <f t="shared" si="25"/>
        <v>0</v>
      </c>
      <c r="G102" s="217">
        <f t="shared" si="25"/>
        <v>0</v>
      </c>
      <c r="H102" s="217">
        <f t="shared" si="25"/>
        <v>0</v>
      </c>
      <c r="I102" s="217">
        <f t="shared" si="25"/>
        <v>0</v>
      </c>
      <c r="J102" s="217">
        <f t="shared" si="25"/>
        <v>0</v>
      </c>
      <c r="K102" s="217">
        <f t="shared" si="25"/>
        <v>0</v>
      </c>
      <c r="L102" s="217">
        <f t="shared" si="25"/>
        <v>0</v>
      </c>
      <c r="M102" s="25"/>
    </row>
    <row r="103" spans="1:13" outlineLevel="1" x14ac:dyDescent="0.2">
      <c r="A103" s="27"/>
      <c r="B103" s="53" t="s">
        <v>169</v>
      </c>
      <c r="C103" s="24" t="s">
        <v>152</v>
      </c>
      <c r="D103" s="24">
        <f>MAX($D$70:D102)+1</f>
        <v>27</v>
      </c>
      <c r="E103" s="217">
        <f t="shared" ref="E103:L103" si="26">IF(SUM($E50:$L50)=1,E50,0)</f>
        <v>0</v>
      </c>
      <c r="F103" s="217">
        <f t="shared" si="26"/>
        <v>0</v>
      </c>
      <c r="G103" s="217">
        <f t="shared" si="26"/>
        <v>0</v>
      </c>
      <c r="H103" s="217">
        <f t="shared" si="26"/>
        <v>0</v>
      </c>
      <c r="I103" s="217">
        <f t="shared" si="26"/>
        <v>0</v>
      </c>
      <c r="J103" s="217">
        <f t="shared" si="26"/>
        <v>0</v>
      </c>
      <c r="K103" s="217">
        <f t="shared" si="26"/>
        <v>0</v>
      </c>
      <c r="L103" s="217">
        <f t="shared" si="26"/>
        <v>0</v>
      </c>
      <c r="M103" s="25"/>
    </row>
    <row r="104" spans="1:13" outlineLevel="1" x14ac:dyDescent="0.2">
      <c r="A104" s="27"/>
      <c r="B104" s="49" t="s">
        <v>182</v>
      </c>
      <c r="C104" s="29"/>
      <c r="D104" s="75"/>
      <c r="E104" s="218"/>
      <c r="F104" s="218"/>
      <c r="G104" s="218"/>
      <c r="H104" s="218"/>
      <c r="I104" s="218"/>
      <c r="J104" s="218"/>
      <c r="K104" s="218"/>
      <c r="L104" s="218"/>
      <c r="M104" s="25"/>
    </row>
    <row r="105" spans="1:13" outlineLevel="1" x14ac:dyDescent="0.2">
      <c r="A105" s="27"/>
      <c r="B105" s="53" t="s">
        <v>183</v>
      </c>
      <c r="C105" s="24" t="s">
        <v>152</v>
      </c>
      <c r="D105" s="24">
        <f>MAX($D$70:D104)+1</f>
        <v>28</v>
      </c>
      <c r="E105" s="217">
        <f t="shared" ref="E105:L105" si="27">IF(SUM($E52:$L52)=1,E52,0)</f>
        <v>0</v>
      </c>
      <c r="F105" s="217">
        <f t="shared" si="27"/>
        <v>0</v>
      </c>
      <c r="G105" s="217">
        <f t="shared" si="27"/>
        <v>0</v>
      </c>
      <c r="H105" s="217">
        <f t="shared" si="27"/>
        <v>0</v>
      </c>
      <c r="I105" s="217">
        <f t="shared" si="27"/>
        <v>0</v>
      </c>
      <c r="J105" s="217">
        <f t="shared" si="27"/>
        <v>0</v>
      </c>
      <c r="K105" s="217">
        <f t="shared" si="27"/>
        <v>0</v>
      </c>
      <c r="L105" s="217">
        <f t="shared" si="27"/>
        <v>0</v>
      </c>
      <c r="M105" s="25"/>
    </row>
    <row r="106" spans="1:13" outlineLevel="1" x14ac:dyDescent="0.2">
      <c r="A106" s="27"/>
      <c r="B106" s="53" t="s">
        <v>168</v>
      </c>
      <c r="C106" s="24" t="s">
        <v>152</v>
      </c>
      <c r="D106" s="24">
        <f>MAX($D$70:D105)+1</f>
        <v>29</v>
      </c>
      <c r="E106" s="217">
        <f t="shared" ref="E106:L106" si="28">IF(SUM($E53:$L53)=1,E53,0)</f>
        <v>0</v>
      </c>
      <c r="F106" s="217">
        <f t="shared" si="28"/>
        <v>0</v>
      </c>
      <c r="G106" s="217">
        <f t="shared" si="28"/>
        <v>0</v>
      </c>
      <c r="H106" s="217">
        <f t="shared" si="28"/>
        <v>0</v>
      </c>
      <c r="I106" s="217">
        <f t="shared" si="28"/>
        <v>0</v>
      </c>
      <c r="J106" s="217">
        <f t="shared" si="28"/>
        <v>0</v>
      </c>
      <c r="K106" s="217">
        <f t="shared" si="28"/>
        <v>0</v>
      </c>
      <c r="L106" s="217">
        <f t="shared" si="28"/>
        <v>0</v>
      </c>
      <c r="M106" s="25"/>
    </row>
    <row r="107" spans="1:13" outlineLevel="1" x14ac:dyDescent="0.2">
      <c r="A107" s="27"/>
      <c r="B107" s="53" t="s">
        <v>172</v>
      </c>
      <c r="C107" s="24" t="s">
        <v>152</v>
      </c>
      <c r="D107" s="24">
        <f>MAX($D$70:D106)+1</f>
        <v>30</v>
      </c>
      <c r="E107" s="217">
        <f t="shared" ref="E107:L107" si="29">IF(SUM($E54:$L54)=1,E54,0)</f>
        <v>0</v>
      </c>
      <c r="F107" s="217">
        <f t="shared" si="29"/>
        <v>0</v>
      </c>
      <c r="G107" s="217">
        <f t="shared" si="29"/>
        <v>0</v>
      </c>
      <c r="H107" s="217">
        <f t="shared" si="29"/>
        <v>0</v>
      </c>
      <c r="I107" s="217">
        <f t="shared" si="29"/>
        <v>0</v>
      </c>
      <c r="J107" s="217">
        <f t="shared" si="29"/>
        <v>0</v>
      </c>
      <c r="K107" s="217">
        <f t="shared" si="29"/>
        <v>0</v>
      </c>
      <c r="L107" s="217">
        <f t="shared" si="29"/>
        <v>0</v>
      </c>
      <c r="M107" s="25"/>
    </row>
    <row r="108" spans="1:13" outlineLevel="1" x14ac:dyDescent="0.2">
      <c r="A108" s="27"/>
      <c r="B108" s="53" t="s">
        <v>184</v>
      </c>
      <c r="C108" s="24" t="s">
        <v>152</v>
      </c>
      <c r="D108" s="24">
        <f>MAX($D$70:D107)+1</f>
        <v>31</v>
      </c>
      <c r="E108" s="217">
        <f t="shared" ref="E108:L108" si="30">IF(SUM($E55:$L55)=1,E55,0)</f>
        <v>0</v>
      </c>
      <c r="F108" s="217">
        <f t="shared" si="30"/>
        <v>0</v>
      </c>
      <c r="G108" s="217">
        <f t="shared" si="30"/>
        <v>0</v>
      </c>
      <c r="H108" s="217">
        <f t="shared" si="30"/>
        <v>0</v>
      </c>
      <c r="I108" s="217">
        <f t="shared" si="30"/>
        <v>0</v>
      </c>
      <c r="J108" s="217">
        <f t="shared" si="30"/>
        <v>0</v>
      </c>
      <c r="K108" s="217">
        <f t="shared" si="30"/>
        <v>0</v>
      </c>
      <c r="L108" s="217">
        <f t="shared" si="30"/>
        <v>0</v>
      </c>
      <c r="M108" s="25"/>
    </row>
    <row r="109" spans="1:13" outlineLevel="1" x14ac:dyDescent="0.2">
      <c r="A109" s="27"/>
      <c r="B109" s="53" t="s">
        <v>180</v>
      </c>
      <c r="C109" s="24" t="s">
        <v>152</v>
      </c>
      <c r="D109" s="24">
        <f>MAX($D$70:D108)+1</f>
        <v>32</v>
      </c>
      <c r="E109" s="217">
        <f t="shared" ref="E109:L109" si="31">IF(SUM($E56:$L56)=1,E56,0)</f>
        <v>0</v>
      </c>
      <c r="F109" s="217">
        <f t="shared" si="31"/>
        <v>0</v>
      </c>
      <c r="G109" s="217">
        <f t="shared" si="31"/>
        <v>0</v>
      </c>
      <c r="H109" s="217">
        <f t="shared" si="31"/>
        <v>0</v>
      </c>
      <c r="I109" s="217">
        <f t="shared" si="31"/>
        <v>0</v>
      </c>
      <c r="J109" s="217">
        <f t="shared" si="31"/>
        <v>0</v>
      </c>
      <c r="K109" s="217">
        <f t="shared" si="31"/>
        <v>0</v>
      </c>
      <c r="L109" s="217">
        <f t="shared" si="31"/>
        <v>0</v>
      </c>
      <c r="M109" s="25"/>
    </row>
    <row r="110" spans="1:13" outlineLevel="1" x14ac:dyDescent="0.2">
      <c r="A110" s="27"/>
      <c r="B110" s="53" t="s">
        <v>173</v>
      </c>
      <c r="C110" s="24" t="s">
        <v>152</v>
      </c>
      <c r="D110" s="24">
        <f>MAX($D$70:D109)+1</f>
        <v>33</v>
      </c>
      <c r="E110" s="217">
        <f t="shared" ref="E110:L110" si="32">IF(SUM($E57:$L57)=1,E57,0)</f>
        <v>0</v>
      </c>
      <c r="F110" s="217">
        <f t="shared" si="32"/>
        <v>0</v>
      </c>
      <c r="G110" s="217">
        <f t="shared" si="32"/>
        <v>0</v>
      </c>
      <c r="H110" s="217">
        <f t="shared" si="32"/>
        <v>0</v>
      </c>
      <c r="I110" s="217">
        <f t="shared" si="32"/>
        <v>0</v>
      </c>
      <c r="J110" s="217">
        <f t="shared" si="32"/>
        <v>0</v>
      </c>
      <c r="K110" s="217">
        <f t="shared" si="32"/>
        <v>0</v>
      </c>
      <c r="L110" s="217">
        <f t="shared" si="32"/>
        <v>0</v>
      </c>
      <c r="M110" s="25"/>
    </row>
    <row r="111" spans="1:13" outlineLevel="1" x14ac:dyDescent="0.2">
      <c r="A111" s="27"/>
      <c r="B111" s="53" t="s">
        <v>174</v>
      </c>
      <c r="C111" s="24" t="s">
        <v>152</v>
      </c>
      <c r="D111" s="24">
        <f>MAX($D$70:D110)+1</f>
        <v>34</v>
      </c>
      <c r="E111" s="217">
        <f t="shared" ref="E111:L111" si="33">IF(SUM($E58:$L58)=1,E58,0)</f>
        <v>0</v>
      </c>
      <c r="F111" s="217">
        <f t="shared" si="33"/>
        <v>0</v>
      </c>
      <c r="G111" s="217">
        <f t="shared" si="33"/>
        <v>0</v>
      </c>
      <c r="H111" s="217">
        <f t="shared" si="33"/>
        <v>0</v>
      </c>
      <c r="I111" s="217">
        <f t="shared" si="33"/>
        <v>0</v>
      </c>
      <c r="J111" s="217">
        <f t="shared" si="33"/>
        <v>0</v>
      </c>
      <c r="K111" s="217">
        <f t="shared" si="33"/>
        <v>0</v>
      </c>
      <c r="L111" s="217">
        <f t="shared" si="33"/>
        <v>0</v>
      </c>
      <c r="M111" s="25"/>
    </row>
    <row r="112" spans="1:13" outlineLevel="1" x14ac:dyDescent="0.2">
      <c r="A112" s="27"/>
      <c r="B112" s="49" t="s">
        <v>185</v>
      </c>
      <c r="C112" s="29"/>
      <c r="D112" s="75"/>
      <c r="E112" s="218"/>
      <c r="F112" s="218"/>
      <c r="G112" s="218"/>
      <c r="H112" s="218"/>
      <c r="I112" s="218"/>
      <c r="J112" s="218"/>
      <c r="K112" s="218"/>
      <c r="L112" s="218"/>
      <c r="M112" s="25"/>
    </row>
    <row r="113" spans="1:13" outlineLevel="1" x14ac:dyDescent="0.2">
      <c r="A113" s="27"/>
      <c r="B113" s="53" t="s">
        <v>167</v>
      </c>
      <c r="C113" s="24" t="s">
        <v>152</v>
      </c>
      <c r="D113" s="24">
        <f>MAX($D$70:D112)+1</f>
        <v>35</v>
      </c>
      <c r="E113" s="217">
        <f t="shared" ref="E113:L113" si="34">IF(SUM($E60:$L60)=1,E60,0)</f>
        <v>0</v>
      </c>
      <c r="F113" s="217">
        <f t="shared" si="34"/>
        <v>0</v>
      </c>
      <c r="G113" s="217">
        <f t="shared" si="34"/>
        <v>0</v>
      </c>
      <c r="H113" s="217">
        <f t="shared" si="34"/>
        <v>0</v>
      </c>
      <c r="I113" s="217">
        <f t="shared" si="34"/>
        <v>0</v>
      </c>
      <c r="J113" s="217">
        <f t="shared" si="34"/>
        <v>0</v>
      </c>
      <c r="K113" s="217">
        <f t="shared" si="34"/>
        <v>0</v>
      </c>
      <c r="L113" s="217">
        <f t="shared" si="34"/>
        <v>0</v>
      </c>
      <c r="M113" s="25"/>
    </row>
    <row r="114" spans="1:13" outlineLevel="1" x14ac:dyDescent="0.2">
      <c r="A114" s="27"/>
      <c r="B114" s="53" t="s">
        <v>168</v>
      </c>
      <c r="C114" s="24" t="s">
        <v>152</v>
      </c>
      <c r="D114" s="24">
        <f>MAX($D$70:D113)+1</f>
        <v>36</v>
      </c>
      <c r="E114" s="217">
        <f t="shared" ref="E114:L114" si="35">IF(SUM($E61:$L61)=1,E61,0)</f>
        <v>0</v>
      </c>
      <c r="F114" s="217">
        <f t="shared" si="35"/>
        <v>0</v>
      </c>
      <c r="G114" s="217">
        <f t="shared" si="35"/>
        <v>0</v>
      </c>
      <c r="H114" s="217">
        <f t="shared" si="35"/>
        <v>0</v>
      </c>
      <c r="I114" s="217">
        <f t="shared" si="35"/>
        <v>0</v>
      </c>
      <c r="J114" s="217">
        <f t="shared" si="35"/>
        <v>0</v>
      </c>
      <c r="K114" s="217">
        <f t="shared" si="35"/>
        <v>0</v>
      </c>
      <c r="L114" s="217">
        <f t="shared" si="35"/>
        <v>0</v>
      </c>
      <c r="M114" s="25"/>
    </row>
    <row r="115" spans="1:13" outlineLevel="1" x14ac:dyDescent="0.2">
      <c r="A115" s="27"/>
      <c r="B115" s="53" t="s">
        <v>179</v>
      </c>
      <c r="C115" s="24" t="s">
        <v>152</v>
      </c>
      <c r="D115" s="24">
        <f>MAX($D$70:D114)+1</f>
        <v>37</v>
      </c>
      <c r="E115" s="217">
        <f t="shared" ref="E115:L115" si="36">IF(SUM($E62:$L62)=1,E62,0)</f>
        <v>0</v>
      </c>
      <c r="F115" s="217">
        <f t="shared" si="36"/>
        <v>0</v>
      </c>
      <c r="G115" s="217">
        <f t="shared" si="36"/>
        <v>0</v>
      </c>
      <c r="H115" s="217">
        <f t="shared" si="36"/>
        <v>0</v>
      </c>
      <c r="I115" s="217">
        <f t="shared" si="36"/>
        <v>0</v>
      </c>
      <c r="J115" s="217">
        <f t="shared" si="36"/>
        <v>0</v>
      </c>
      <c r="K115" s="217">
        <f t="shared" si="36"/>
        <v>0</v>
      </c>
      <c r="L115" s="217">
        <f t="shared" si="36"/>
        <v>0</v>
      </c>
      <c r="M115" s="25"/>
    </row>
    <row r="116" spans="1:13" outlineLevel="1" x14ac:dyDescent="0.2">
      <c r="A116" s="27"/>
      <c r="B116" s="53" t="s">
        <v>174</v>
      </c>
      <c r="C116" s="24" t="s">
        <v>152</v>
      </c>
      <c r="D116" s="24">
        <f>MAX($D$70:D115)+1</f>
        <v>38</v>
      </c>
      <c r="E116" s="217">
        <f t="shared" ref="E116:L116" si="37">IF(SUM($E63:$L63)=1,E63,0)</f>
        <v>0</v>
      </c>
      <c r="F116" s="217">
        <f t="shared" si="37"/>
        <v>0</v>
      </c>
      <c r="G116" s="217">
        <f t="shared" si="37"/>
        <v>0</v>
      </c>
      <c r="H116" s="217">
        <f t="shared" si="37"/>
        <v>0</v>
      </c>
      <c r="I116" s="217">
        <f t="shared" si="37"/>
        <v>0</v>
      </c>
      <c r="J116" s="217">
        <f t="shared" si="37"/>
        <v>0</v>
      </c>
      <c r="K116" s="217">
        <f t="shared" si="37"/>
        <v>0</v>
      </c>
      <c r="L116" s="217">
        <f t="shared" si="37"/>
        <v>0</v>
      </c>
      <c r="M116" s="25"/>
    </row>
    <row r="117" spans="1:13" outlineLevel="1" x14ac:dyDescent="0.2">
      <c r="A117" s="27"/>
      <c r="B117" s="28"/>
      <c r="C117" s="29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2">
      <c r="A118" s="6">
        <f ca="1">MAX($A$1:A64)+subsection</f>
        <v>7.0299999999999994</v>
      </c>
      <c r="B118" s="6" t="s">
        <v>259</v>
      </c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51"/>
    </row>
    <row r="119" spans="1:13" x14ac:dyDescent="0.2">
      <c r="A119" s="27"/>
      <c r="C119" s="29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 outlineLevel="1" x14ac:dyDescent="0.2">
      <c r="A120" s="27"/>
      <c r="B120" s="50" t="s">
        <v>260</v>
      </c>
      <c r="C120" s="29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outlineLevel="1" x14ac:dyDescent="0.2">
      <c r="A121" s="27"/>
      <c r="B121" s="28"/>
      <c r="C121" s="29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outlineLevel="1" x14ac:dyDescent="0.2">
      <c r="A122" s="27"/>
      <c r="B122" s="48" t="s">
        <v>187</v>
      </c>
      <c r="C122" s="29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outlineLevel="1" x14ac:dyDescent="0.2">
      <c r="A123" s="27"/>
      <c r="B123" s="28"/>
      <c r="C123" s="29"/>
      <c r="D123" s="54" t="s">
        <v>188</v>
      </c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outlineLevel="1" x14ac:dyDescent="0.2">
      <c r="A124" s="27"/>
      <c r="B124" s="49" t="s">
        <v>189</v>
      </c>
      <c r="C124" s="24" t="s">
        <v>152</v>
      </c>
      <c r="D124" s="75">
        <v>1</v>
      </c>
      <c r="E124" s="202">
        <f>IF(SUMPRODUCT(Allocators!$E$21:$AV$21,Allocators!$E89:$AV89)&gt;1,1,0)</f>
        <v>0</v>
      </c>
      <c r="F124" s="202">
        <f>IF(SUMPRODUCT(Allocators!$E$22:$AV$22,Allocators!$E89:$AV89)&gt;1,1,0)</f>
        <v>0</v>
      </c>
      <c r="G124" s="202">
        <f>IF(SUMPRODUCT(Allocators!$E$23:$AV$23,Allocators!$E89:$AV89)&gt;1,1,0)</f>
        <v>0</v>
      </c>
      <c r="H124" s="202">
        <f>IF(SUMPRODUCT(Allocators!$E$24:$AV$24,Allocators!$E89:$AV89)&gt;1,1,0)</f>
        <v>0</v>
      </c>
      <c r="I124" s="202">
        <f>IF(SUMPRODUCT(Allocators!$E$25:$AV$25,Allocators!$E89:$AV89)&gt;1,1,0)</f>
        <v>0</v>
      </c>
      <c r="J124" s="202">
        <f>IF(SUMPRODUCT(Allocators!$E$26:$AV$26,Allocators!$E89:$AV89)&gt;1,1,0)</f>
        <v>1</v>
      </c>
      <c r="K124" s="202">
        <f>IF(SUMPRODUCT(Allocators!$E$27:$AV$27,Allocators!$E89:$AV89)&gt;1,1,0)</f>
        <v>0</v>
      </c>
      <c r="L124" s="202">
        <f>IF(SUMPRODUCT(Allocators!$E$28:$AV$28,Allocators!$E89:$AV89)&gt;1,1,0)</f>
        <v>0</v>
      </c>
      <c r="M124" s="25"/>
    </row>
    <row r="125" spans="1:13" outlineLevel="1" x14ac:dyDescent="0.2">
      <c r="A125" s="27"/>
      <c r="B125" s="49" t="s">
        <v>190</v>
      </c>
      <c r="C125" s="24" t="s">
        <v>152</v>
      </c>
      <c r="D125" s="24">
        <f>MAX($D$124:D124)+1</f>
        <v>2</v>
      </c>
      <c r="E125" s="202">
        <f>IF(SUMPRODUCT(Allocators!$E$21:$AV$21,Allocators!$E90:$AV90)&gt;1,1,0)</f>
        <v>0</v>
      </c>
      <c r="F125" s="202">
        <f>IF(SUMPRODUCT(Allocators!$E$22:$AV$22,Allocators!$E90:$AV90)&gt;1,1,0)</f>
        <v>0</v>
      </c>
      <c r="G125" s="202">
        <f>IF(SUMPRODUCT(Allocators!$E$23:$AV$23,Allocators!$E90:$AV90)&gt;1,1,0)</f>
        <v>0</v>
      </c>
      <c r="H125" s="202">
        <f>IF(SUMPRODUCT(Allocators!$E$24:$AV$24,Allocators!$E90:$AV90)&gt;1,1,0)</f>
        <v>0</v>
      </c>
      <c r="I125" s="202">
        <f>IF(SUMPRODUCT(Allocators!$E$25:$AV$25,Allocators!$E90:$AV90)&gt;1,1,0)</f>
        <v>0</v>
      </c>
      <c r="J125" s="202">
        <f>IF(SUMPRODUCT(Allocators!$E$26:$AV$26,Allocators!$E90:$AV90)&gt;1,1,0)</f>
        <v>1</v>
      </c>
      <c r="K125" s="202">
        <f>IF(SUMPRODUCT(Allocators!$E$27:$AV$27,Allocators!$E90:$AV90)&gt;1,1,0)</f>
        <v>0</v>
      </c>
      <c r="L125" s="202">
        <f>IF(SUMPRODUCT(Allocators!$E$28:$AV$28,Allocators!$E90:$AV90)&gt;1,1,0)</f>
        <v>0</v>
      </c>
      <c r="M125" s="25"/>
    </row>
    <row r="126" spans="1:13" outlineLevel="1" x14ac:dyDescent="0.2">
      <c r="A126" s="27"/>
      <c r="B126" s="49" t="s">
        <v>191</v>
      </c>
      <c r="C126" s="24" t="s">
        <v>152</v>
      </c>
      <c r="D126" s="24">
        <f>MAX($D$124:D125)+1</f>
        <v>3</v>
      </c>
      <c r="E126" s="202">
        <f>IF(SUMPRODUCT(Allocators!$E$21:$AV$21,Allocators!$E91:$AV91)&gt;1,1,0)</f>
        <v>0</v>
      </c>
      <c r="F126" s="202">
        <f>IF(SUMPRODUCT(Allocators!$E$22:$AV$22,Allocators!$E91:$AV91)&gt;1,1,0)</f>
        <v>0</v>
      </c>
      <c r="G126" s="202">
        <f>IF(SUMPRODUCT(Allocators!$E$23:$AV$23,Allocators!$E91:$AV91)&gt;1,1,0)</f>
        <v>0</v>
      </c>
      <c r="H126" s="202">
        <f>IF(SUMPRODUCT(Allocators!$E$24:$AV$24,Allocators!$E91:$AV91)&gt;1,1,0)</f>
        <v>0</v>
      </c>
      <c r="I126" s="202">
        <f>IF(SUMPRODUCT(Allocators!$E$25:$AV$25,Allocators!$E91:$AV91)&gt;1,1,0)</f>
        <v>0</v>
      </c>
      <c r="J126" s="202">
        <f>IF(SUMPRODUCT(Allocators!$E$26:$AV$26,Allocators!$E91:$AV91)&gt;1,1,0)</f>
        <v>1</v>
      </c>
      <c r="K126" s="202">
        <f>IF(SUMPRODUCT(Allocators!$E$27:$AV$27,Allocators!$E91:$AV91)&gt;1,1,0)</f>
        <v>1</v>
      </c>
      <c r="L126" s="202">
        <f>IF(SUMPRODUCT(Allocators!$E$28:$AV$28,Allocators!$E91:$AV91)&gt;1,1,0)</f>
        <v>0</v>
      </c>
      <c r="M126" s="25"/>
    </row>
    <row r="127" spans="1:13" outlineLevel="1" x14ac:dyDescent="0.2">
      <c r="A127" s="27"/>
      <c r="B127" s="49" t="s">
        <v>192</v>
      </c>
      <c r="C127" s="24" t="s">
        <v>152</v>
      </c>
      <c r="D127" s="24">
        <f>MAX($D$124:D126)+1</f>
        <v>4</v>
      </c>
      <c r="E127" s="202">
        <f>IF(SUMPRODUCT(Allocators!$E$21:$AV$21,Allocators!$E92:$AV92)&gt;1,1,0)</f>
        <v>0</v>
      </c>
      <c r="F127" s="202">
        <f>IF(SUMPRODUCT(Allocators!$E$22:$AV$22,Allocators!$E92:$AV92)&gt;1,1,0)</f>
        <v>0</v>
      </c>
      <c r="G127" s="202">
        <f>IF(SUMPRODUCT(Allocators!$E$23:$AV$23,Allocators!$E92:$AV92)&gt;1,1,0)</f>
        <v>0</v>
      </c>
      <c r="H127" s="202">
        <f>IF(SUMPRODUCT(Allocators!$E$24:$AV$24,Allocators!$E92:$AV92)&gt;1,1,0)</f>
        <v>0</v>
      </c>
      <c r="I127" s="202">
        <f>IF(SUMPRODUCT(Allocators!$E$25:$AV$25,Allocators!$E92:$AV92)&gt;1,1,0)</f>
        <v>0</v>
      </c>
      <c r="J127" s="202">
        <f>IF(SUMPRODUCT(Allocators!$E$26:$AV$26,Allocators!$E92:$AV92)&gt;1,1,0)</f>
        <v>1</v>
      </c>
      <c r="K127" s="202">
        <f>IF(SUMPRODUCT(Allocators!$E$27:$AV$27,Allocators!$E92:$AV92)&gt;1,1,0)</f>
        <v>1</v>
      </c>
      <c r="L127" s="202">
        <f>IF(SUMPRODUCT(Allocators!$E$28:$AV$28,Allocators!$E92:$AV92)&gt;1,1,0)</f>
        <v>0</v>
      </c>
      <c r="M127" s="25"/>
    </row>
    <row r="128" spans="1:13" outlineLevel="1" x14ac:dyDescent="0.2">
      <c r="A128" s="27"/>
      <c r="B128" s="49" t="s">
        <v>193</v>
      </c>
      <c r="C128" s="24" t="s">
        <v>152</v>
      </c>
      <c r="D128" s="24">
        <f>MAX($D$124:D127)+1</f>
        <v>5</v>
      </c>
      <c r="E128" s="202">
        <f>IF(SUMPRODUCT(Allocators!$E$21:$AV$21,Allocators!$E93:$AV93)&gt;1,1,0)</f>
        <v>0</v>
      </c>
      <c r="F128" s="202">
        <f>IF(SUMPRODUCT(Allocators!$E$22:$AV$22,Allocators!$E93:$AV93)&gt;1,1,0)</f>
        <v>0</v>
      </c>
      <c r="G128" s="202">
        <f>IF(SUMPRODUCT(Allocators!$E$23:$AV$23,Allocators!$E93:$AV93)&gt;1,1,0)</f>
        <v>0</v>
      </c>
      <c r="H128" s="202">
        <f>IF(SUMPRODUCT(Allocators!$E$24:$AV$24,Allocators!$E93:$AV93)&gt;1,1,0)</f>
        <v>0</v>
      </c>
      <c r="I128" s="202">
        <f>IF(SUMPRODUCT(Allocators!$E$25:$AV$25,Allocators!$E93:$AV93)&gt;1,1,0)</f>
        <v>0</v>
      </c>
      <c r="J128" s="202">
        <f>IF(SUMPRODUCT(Allocators!$E$26:$AV$26,Allocators!$E93:$AV93)&gt;1,1,0)</f>
        <v>1</v>
      </c>
      <c r="K128" s="202">
        <f>IF(SUMPRODUCT(Allocators!$E$27:$AV$27,Allocators!$E93:$AV93)&gt;1,1,0)</f>
        <v>1</v>
      </c>
      <c r="L128" s="202">
        <f>IF(SUMPRODUCT(Allocators!$E$28:$AV$28,Allocators!$E93:$AV93)&gt;1,1,0)</f>
        <v>0</v>
      </c>
      <c r="M128" s="25"/>
    </row>
    <row r="129" spans="1:13" outlineLevel="1" x14ac:dyDescent="0.2">
      <c r="A129" s="27"/>
      <c r="B129" s="49" t="s">
        <v>194</v>
      </c>
      <c r="C129" s="24" t="s">
        <v>152</v>
      </c>
      <c r="D129" s="24">
        <f>MAX($D$124:D128)+1</f>
        <v>6</v>
      </c>
      <c r="E129" s="202">
        <f>IF(SUMPRODUCT(Allocators!$E$21:$AV$21,Allocators!$E94:$AV94)&gt;1,1,0)</f>
        <v>0</v>
      </c>
      <c r="F129" s="202">
        <f>IF(SUMPRODUCT(Allocators!$E$22:$AV$22,Allocators!$E94:$AV94)&gt;1,1,0)</f>
        <v>0</v>
      </c>
      <c r="G129" s="202">
        <f>IF(SUMPRODUCT(Allocators!$E$23:$AV$23,Allocators!$E94:$AV94)&gt;1,1,0)</f>
        <v>0</v>
      </c>
      <c r="H129" s="202">
        <f>IF(SUMPRODUCT(Allocators!$E$24:$AV$24,Allocators!$E94:$AV94)&gt;1,1,0)</f>
        <v>0</v>
      </c>
      <c r="I129" s="202">
        <f>IF(SUMPRODUCT(Allocators!$E$25:$AV$25,Allocators!$E94:$AV94)&gt;1,1,0)</f>
        <v>0</v>
      </c>
      <c r="J129" s="202">
        <f>IF(SUMPRODUCT(Allocators!$E$26:$AV$26,Allocators!$E94:$AV94)&gt;1,1,0)</f>
        <v>1</v>
      </c>
      <c r="K129" s="202">
        <f>IF(SUMPRODUCT(Allocators!$E$27:$AV$27,Allocators!$E94:$AV94)&gt;1,1,0)</f>
        <v>1</v>
      </c>
      <c r="L129" s="202">
        <f>IF(SUMPRODUCT(Allocators!$E$28:$AV$28,Allocators!$E94:$AV94)&gt;1,1,0)</f>
        <v>0</v>
      </c>
      <c r="M129" s="25"/>
    </row>
    <row r="130" spans="1:13" outlineLevel="1" x14ac:dyDescent="0.2">
      <c r="A130" s="27"/>
      <c r="B130" s="49" t="s">
        <v>195</v>
      </c>
      <c r="C130" s="24" t="s">
        <v>152</v>
      </c>
      <c r="D130" s="24">
        <f>MAX($D$124:D129)+1</f>
        <v>7</v>
      </c>
      <c r="E130" s="202">
        <f>IF(SUMPRODUCT(Allocators!$E$21:$AV$21,Allocators!$E95:$AV95)&gt;1,1,0)</f>
        <v>0</v>
      </c>
      <c r="F130" s="202">
        <f>IF(SUMPRODUCT(Allocators!$E$22:$AV$22,Allocators!$E95:$AV95)&gt;1,1,0)</f>
        <v>0</v>
      </c>
      <c r="G130" s="202">
        <f>IF(SUMPRODUCT(Allocators!$E$23:$AV$23,Allocators!$E95:$AV95)&gt;1,1,0)</f>
        <v>0</v>
      </c>
      <c r="H130" s="202">
        <f>IF(SUMPRODUCT(Allocators!$E$24:$AV$24,Allocators!$E95:$AV95)&gt;1,1,0)</f>
        <v>0</v>
      </c>
      <c r="I130" s="202">
        <f>IF(SUMPRODUCT(Allocators!$E$25:$AV$25,Allocators!$E95:$AV95)&gt;1,1,0)</f>
        <v>0</v>
      </c>
      <c r="J130" s="202">
        <f>IF(SUMPRODUCT(Allocators!$E$26:$AV$26,Allocators!$E95:$AV95)&gt;1,1,0)</f>
        <v>0</v>
      </c>
      <c r="K130" s="202">
        <f>IF(SUMPRODUCT(Allocators!$E$27:$AV$27,Allocators!$E95:$AV95)&gt;1,1,0)</f>
        <v>0</v>
      </c>
      <c r="L130" s="202">
        <f>IF(SUMPRODUCT(Allocators!$E$28:$AV$28,Allocators!$E95:$AV95)&gt;1,1,0)</f>
        <v>1</v>
      </c>
      <c r="M130" s="25"/>
    </row>
    <row r="131" spans="1:13" outlineLevel="1" x14ac:dyDescent="0.2">
      <c r="A131" s="27"/>
      <c r="B131" s="49" t="s">
        <v>196</v>
      </c>
      <c r="C131" s="24" t="s">
        <v>152</v>
      </c>
      <c r="D131" s="24">
        <f>MAX($D$124:D130)+1</f>
        <v>8</v>
      </c>
      <c r="E131" s="202">
        <f>IF(SUMPRODUCT(Allocators!$E$21:$AV$21,Allocators!$E96:$AV96)&gt;1,1,0)</f>
        <v>0</v>
      </c>
      <c r="F131" s="202">
        <f>IF(SUMPRODUCT(Allocators!$E$22:$AV$22,Allocators!$E96:$AV96)&gt;1,1,0)</f>
        <v>0</v>
      </c>
      <c r="G131" s="202">
        <f>IF(SUMPRODUCT(Allocators!$E$23:$AV$23,Allocators!$E96:$AV96)&gt;1,1,0)</f>
        <v>0</v>
      </c>
      <c r="H131" s="202">
        <f>IF(SUMPRODUCT(Allocators!$E$24:$AV$24,Allocators!$E96:$AV96)&gt;1,1,0)</f>
        <v>0</v>
      </c>
      <c r="I131" s="202">
        <f>IF(SUMPRODUCT(Allocators!$E$25:$AV$25,Allocators!$E96:$AV96)&gt;1,1,0)</f>
        <v>0</v>
      </c>
      <c r="J131" s="202">
        <f>IF(SUMPRODUCT(Allocators!$E$26:$AV$26,Allocators!$E96:$AV96)&gt;1,1,0)</f>
        <v>0</v>
      </c>
      <c r="K131" s="202">
        <f>IF(SUMPRODUCT(Allocators!$E$27:$AV$27,Allocators!$E96:$AV96)&gt;1,1,0)</f>
        <v>0</v>
      </c>
      <c r="L131" s="202">
        <f>IF(SUMPRODUCT(Allocators!$E$28:$AV$28,Allocators!$E96:$AV96)&gt;1,1,0)</f>
        <v>1</v>
      </c>
      <c r="M131" s="25"/>
    </row>
    <row r="132" spans="1:13" outlineLevel="1" x14ac:dyDescent="0.2">
      <c r="A132" s="27"/>
      <c r="B132" s="49" t="s">
        <v>197</v>
      </c>
      <c r="C132" s="24" t="s">
        <v>152</v>
      </c>
      <c r="D132" s="24">
        <f>MAX($D$124:D131)+1</f>
        <v>9</v>
      </c>
      <c r="E132" s="202">
        <f>IF(SUMPRODUCT(Allocators!$E$21:$AV$21,Allocators!$E97:$AV97)&gt;1,1,0)</f>
        <v>1</v>
      </c>
      <c r="F132" s="202">
        <f>IF(SUMPRODUCT(Allocators!$E$22:$AV$22,Allocators!$E97:$AV97)&gt;1,1,0)</f>
        <v>1</v>
      </c>
      <c r="G132" s="202">
        <f>IF(SUMPRODUCT(Allocators!$E$23:$AV$23,Allocators!$E97:$AV97)&gt;1,1,0)</f>
        <v>1</v>
      </c>
      <c r="H132" s="202">
        <f>IF(SUMPRODUCT(Allocators!$E$24:$AV$24,Allocators!$E97:$AV97)&gt;1,1,0)</f>
        <v>1</v>
      </c>
      <c r="I132" s="202">
        <f>IF(SUMPRODUCT(Allocators!$E$25:$AV$25,Allocators!$E97:$AV97)&gt;1,1,0)</f>
        <v>1</v>
      </c>
      <c r="J132" s="202">
        <f>IF(SUMPRODUCT(Allocators!$E$26:$AV$26,Allocators!$E97:$AV97)&gt;1,1,0)</f>
        <v>0</v>
      </c>
      <c r="K132" s="202">
        <f>IF(SUMPRODUCT(Allocators!$E$27:$AV$27,Allocators!$E97:$AV97)&gt;1,1,0)</f>
        <v>0</v>
      </c>
      <c r="L132" s="202">
        <f>IF(SUMPRODUCT(Allocators!$E$28:$AV$28,Allocators!$E97:$AV97)&gt;1,1,0)</f>
        <v>1</v>
      </c>
      <c r="M132" s="25"/>
    </row>
    <row r="133" spans="1:13" outlineLevel="1" x14ac:dyDescent="0.2">
      <c r="A133" s="27"/>
      <c r="B133" s="49" t="s">
        <v>198</v>
      </c>
      <c r="C133" s="24" t="s">
        <v>152</v>
      </c>
      <c r="D133" s="24">
        <f>MAX($D$124:D132)+1</f>
        <v>10</v>
      </c>
      <c r="E133" s="202">
        <f>IF(SUMPRODUCT(Allocators!$E$21:$AV$21,Allocators!$E98:$AV98)&gt;1,1,0)</f>
        <v>1</v>
      </c>
      <c r="F133" s="202">
        <f>IF(SUMPRODUCT(Allocators!$E$22:$AV$22,Allocators!$E98:$AV98)&gt;1,1,0)</f>
        <v>1</v>
      </c>
      <c r="G133" s="202">
        <f>IF(SUMPRODUCT(Allocators!$E$23:$AV$23,Allocators!$E98:$AV98)&gt;1,1,0)</f>
        <v>1</v>
      </c>
      <c r="H133" s="202">
        <f>IF(SUMPRODUCT(Allocators!$E$24:$AV$24,Allocators!$E98:$AV98)&gt;1,1,0)</f>
        <v>1</v>
      </c>
      <c r="I133" s="202">
        <f>IF(SUMPRODUCT(Allocators!$E$25:$AV$25,Allocators!$E98:$AV98)&gt;1,1,0)</f>
        <v>1</v>
      </c>
      <c r="J133" s="202">
        <f>IF(SUMPRODUCT(Allocators!$E$26:$AV$26,Allocators!$E98:$AV98)&gt;1,1,0)</f>
        <v>0</v>
      </c>
      <c r="K133" s="202">
        <f>IF(SUMPRODUCT(Allocators!$E$27:$AV$27,Allocators!$E98:$AV98)&gt;1,1,0)</f>
        <v>0</v>
      </c>
      <c r="L133" s="202">
        <f>IF(SUMPRODUCT(Allocators!$E$28:$AV$28,Allocators!$E98:$AV98)&gt;1,1,0)</f>
        <v>1</v>
      </c>
      <c r="M133" s="25"/>
    </row>
    <row r="134" spans="1:13" outlineLevel="1" x14ac:dyDescent="0.2">
      <c r="A134" s="27"/>
      <c r="B134" s="49" t="s">
        <v>199</v>
      </c>
      <c r="C134" s="24" t="s">
        <v>152</v>
      </c>
      <c r="D134" s="24">
        <f>MAX($D$124:D133)+1</f>
        <v>11</v>
      </c>
      <c r="E134" s="202">
        <f>IF(SUMPRODUCT(Allocators!$E$21:$AV$21,Allocators!$E99:$AV99)&gt;1,1,0)</f>
        <v>1</v>
      </c>
      <c r="F134" s="202">
        <f>IF(SUMPRODUCT(Allocators!$E$22:$AV$22,Allocators!$E99:$AV99)&gt;1,1,0)</f>
        <v>1</v>
      </c>
      <c r="G134" s="202">
        <f>IF(SUMPRODUCT(Allocators!$E$23:$AV$23,Allocators!$E99:$AV99)&gt;1,1,0)</f>
        <v>1</v>
      </c>
      <c r="H134" s="202">
        <f>IF(SUMPRODUCT(Allocators!$E$24:$AV$24,Allocators!$E99:$AV99)&gt;1,1,0)</f>
        <v>1</v>
      </c>
      <c r="I134" s="202">
        <f>IF(SUMPRODUCT(Allocators!$E$25:$AV$25,Allocators!$E99:$AV99)&gt;1,1,0)</f>
        <v>1</v>
      </c>
      <c r="J134" s="202">
        <f>IF(SUMPRODUCT(Allocators!$E$26:$AV$26,Allocators!$E99:$AV99)&gt;1,1,0)</f>
        <v>1</v>
      </c>
      <c r="K134" s="202">
        <f>IF(SUMPRODUCT(Allocators!$E$27:$AV$27,Allocators!$E99:$AV99)&gt;1,1,0)</f>
        <v>1</v>
      </c>
      <c r="L134" s="202">
        <f>IF(SUMPRODUCT(Allocators!$E$28:$AV$28,Allocators!$E99:$AV99)&gt;1,1,0)</f>
        <v>1</v>
      </c>
      <c r="M134" s="25"/>
    </row>
    <row r="135" spans="1:13" outlineLevel="1" x14ac:dyDescent="0.2">
      <c r="A135" s="27"/>
      <c r="B135" s="49" t="s">
        <v>200</v>
      </c>
      <c r="C135" s="24" t="s">
        <v>152</v>
      </c>
      <c r="D135" s="24">
        <f>MAX($D$124:D134)+1</f>
        <v>12</v>
      </c>
      <c r="E135" s="202">
        <f>IF(SUMPRODUCT(Allocators!$E$21:$AV$21,Allocators!$E100:$AV100)&gt;1,1,0)</f>
        <v>1</v>
      </c>
      <c r="F135" s="202">
        <f>IF(SUMPRODUCT(Allocators!$E$22:$AV$22,Allocators!$E100:$AV100)&gt;1,1,0)</f>
        <v>1</v>
      </c>
      <c r="G135" s="202">
        <f>IF(SUMPRODUCT(Allocators!$E$23:$AV$23,Allocators!$E100:$AV100)&gt;1,1,0)</f>
        <v>1</v>
      </c>
      <c r="H135" s="202">
        <f>IF(SUMPRODUCT(Allocators!$E$24:$AV$24,Allocators!$E100:$AV100)&gt;1,1,0)</f>
        <v>1</v>
      </c>
      <c r="I135" s="202">
        <f>IF(SUMPRODUCT(Allocators!$E$25:$AV$25,Allocators!$E100:$AV100)&gt;1,1,0)</f>
        <v>1</v>
      </c>
      <c r="J135" s="202">
        <f>IF(SUMPRODUCT(Allocators!$E$26:$AV$26,Allocators!$E100:$AV100)&gt;1,1,0)</f>
        <v>0</v>
      </c>
      <c r="K135" s="202">
        <f>IF(SUMPRODUCT(Allocators!$E$27:$AV$27,Allocators!$E100:$AV100)&gt;1,1,0)</f>
        <v>0</v>
      </c>
      <c r="L135" s="202">
        <f>IF(SUMPRODUCT(Allocators!$E$28:$AV$28,Allocators!$E100:$AV100)&gt;1,1,0)</f>
        <v>1</v>
      </c>
      <c r="M135" s="25"/>
    </row>
    <row r="136" spans="1:13" outlineLevel="1" x14ac:dyDescent="0.2">
      <c r="A136" s="27"/>
      <c r="B136" s="49" t="s">
        <v>201</v>
      </c>
      <c r="C136" s="24" t="s">
        <v>152</v>
      </c>
      <c r="D136" s="24">
        <f>MAX($D$124:D135)+1</f>
        <v>13</v>
      </c>
      <c r="E136" s="202">
        <f>IF(SUMPRODUCT(Allocators!$E$21:$AV$21,Allocators!$E101:$AV101)&gt;1,1,0)</f>
        <v>1</v>
      </c>
      <c r="F136" s="202">
        <f>IF(SUMPRODUCT(Allocators!$E$22:$AV$22,Allocators!$E101:$AV101)&gt;1,1,0)</f>
        <v>1</v>
      </c>
      <c r="G136" s="202">
        <f>IF(SUMPRODUCT(Allocators!$E$23:$AV$23,Allocators!$E101:$AV101)&gt;1,1,0)</f>
        <v>1</v>
      </c>
      <c r="H136" s="202">
        <f>IF(SUMPRODUCT(Allocators!$E$24:$AV$24,Allocators!$E101:$AV101)&gt;1,1,0)</f>
        <v>1</v>
      </c>
      <c r="I136" s="202">
        <f>IF(SUMPRODUCT(Allocators!$E$25:$AV$25,Allocators!$E101:$AV101)&gt;1,1,0)</f>
        <v>1</v>
      </c>
      <c r="J136" s="202">
        <f>IF(SUMPRODUCT(Allocators!$E$26:$AV$26,Allocators!$E101:$AV101)&gt;1,1,0)</f>
        <v>0</v>
      </c>
      <c r="K136" s="202">
        <f>IF(SUMPRODUCT(Allocators!$E$27:$AV$27,Allocators!$E101:$AV101)&gt;1,1,0)</f>
        <v>0</v>
      </c>
      <c r="L136" s="202">
        <f>IF(SUMPRODUCT(Allocators!$E$28:$AV$28,Allocators!$E101:$AV101)&gt;1,1,0)</f>
        <v>1</v>
      </c>
      <c r="M136" s="25"/>
    </row>
    <row r="137" spans="1:13" outlineLevel="1" x14ac:dyDescent="0.2">
      <c r="A137" s="27"/>
      <c r="B137" s="49" t="s">
        <v>202</v>
      </c>
      <c r="C137" s="24" t="s">
        <v>152</v>
      </c>
      <c r="D137" s="24">
        <f>MAX($D$124:D136)+1</f>
        <v>14</v>
      </c>
      <c r="E137" s="202">
        <f>IF(SUMPRODUCT(Allocators!$E$21:$AV$21,Allocators!$E102:$AV102)&gt;1,1,0)</f>
        <v>1</v>
      </c>
      <c r="F137" s="202">
        <f>IF(SUMPRODUCT(Allocators!$E$22:$AV$22,Allocators!$E102:$AV102)&gt;1,1,0)</f>
        <v>1</v>
      </c>
      <c r="G137" s="202">
        <f>IF(SUMPRODUCT(Allocators!$E$23:$AV$23,Allocators!$E102:$AV102)&gt;1,1,0)</f>
        <v>1</v>
      </c>
      <c r="H137" s="202">
        <f>IF(SUMPRODUCT(Allocators!$E$24:$AV$24,Allocators!$E102:$AV102)&gt;1,1,0)</f>
        <v>1</v>
      </c>
      <c r="I137" s="202">
        <f>IF(SUMPRODUCT(Allocators!$E$25:$AV$25,Allocators!$E102:$AV102)&gt;1,1,0)</f>
        <v>1</v>
      </c>
      <c r="J137" s="202">
        <f>IF(SUMPRODUCT(Allocators!$E$26:$AV$26,Allocators!$E102:$AV102)&gt;1,1,0)</f>
        <v>0</v>
      </c>
      <c r="K137" s="202">
        <f>IF(SUMPRODUCT(Allocators!$E$27:$AV$27,Allocators!$E102:$AV102)&gt;1,1,0)</f>
        <v>0</v>
      </c>
      <c r="L137" s="202">
        <f>IF(SUMPRODUCT(Allocators!$E$28:$AV$28,Allocators!$E102:$AV102)&gt;1,1,0)</f>
        <v>1</v>
      </c>
      <c r="M137" s="25"/>
    </row>
    <row r="138" spans="1:13" outlineLevel="1" x14ac:dyDescent="0.2">
      <c r="A138" s="27"/>
      <c r="B138" s="49" t="s">
        <v>203</v>
      </c>
      <c r="C138" s="24" t="s">
        <v>152</v>
      </c>
      <c r="D138" s="24">
        <f>MAX($D$124:D137)+1</f>
        <v>15</v>
      </c>
      <c r="E138" s="202">
        <f>IF(SUMPRODUCT(Allocators!$E$21:$AV$21,Allocators!$E103:$AV103)&gt;1,1,0)</f>
        <v>1</v>
      </c>
      <c r="F138" s="202">
        <f>IF(SUMPRODUCT(Allocators!$E$22:$AV$22,Allocators!$E103:$AV103)&gt;1,1,0)</f>
        <v>1</v>
      </c>
      <c r="G138" s="202">
        <f>IF(SUMPRODUCT(Allocators!$E$23:$AV$23,Allocators!$E103:$AV103)&gt;1,1,0)</f>
        <v>1</v>
      </c>
      <c r="H138" s="202">
        <f>IF(SUMPRODUCT(Allocators!$E$24:$AV$24,Allocators!$E103:$AV103)&gt;1,1,0)</f>
        <v>1</v>
      </c>
      <c r="I138" s="202">
        <f>IF(SUMPRODUCT(Allocators!$E$25:$AV$25,Allocators!$E103:$AV103)&gt;1,1,0)</f>
        <v>1</v>
      </c>
      <c r="J138" s="202">
        <f>IF(SUMPRODUCT(Allocators!$E$26:$AV$26,Allocators!$E103:$AV103)&gt;1,1,0)</f>
        <v>0</v>
      </c>
      <c r="K138" s="202">
        <f>IF(SUMPRODUCT(Allocators!$E$27:$AV$27,Allocators!$E103:$AV103)&gt;1,1,0)</f>
        <v>0</v>
      </c>
      <c r="L138" s="202">
        <f>IF(SUMPRODUCT(Allocators!$E$28:$AV$28,Allocators!$E103:$AV103)&gt;1,1,0)</f>
        <v>1</v>
      </c>
      <c r="M138" s="25"/>
    </row>
    <row r="139" spans="1:13" outlineLevel="1" x14ac:dyDescent="0.2">
      <c r="A139" s="27"/>
      <c r="B139" s="49" t="s">
        <v>204</v>
      </c>
      <c r="C139" s="24" t="s">
        <v>152</v>
      </c>
      <c r="D139" s="24">
        <f>MAX($D$124:D138)+1</f>
        <v>16</v>
      </c>
      <c r="E139" s="202">
        <f>IF(SUMPRODUCT(Allocators!$E$21:$AV$21,Allocators!$E104:$AV104)&gt;1,1,0)</f>
        <v>0</v>
      </c>
      <c r="F139" s="202">
        <f>IF(SUMPRODUCT(Allocators!$E$22:$AV$22,Allocators!$E104:$AV104)&gt;1,1,0)</f>
        <v>0</v>
      </c>
      <c r="G139" s="202">
        <f>IF(SUMPRODUCT(Allocators!$E$23:$AV$23,Allocators!$E104:$AV104)&gt;1,1,0)</f>
        <v>0</v>
      </c>
      <c r="H139" s="202">
        <f>IF(SUMPRODUCT(Allocators!$E$24:$AV$24,Allocators!$E104:$AV104)&gt;1,1,0)</f>
        <v>0</v>
      </c>
      <c r="I139" s="202">
        <f>IF(SUMPRODUCT(Allocators!$E$25:$AV$25,Allocators!$E104:$AV104)&gt;1,1,0)</f>
        <v>0</v>
      </c>
      <c r="J139" s="202">
        <f>IF(SUMPRODUCT(Allocators!$E$26:$AV$26,Allocators!$E104:$AV104)&gt;1,1,0)</f>
        <v>1</v>
      </c>
      <c r="K139" s="202">
        <f>IF(SUMPRODUCT(Allocators!$E$27:$AV$27,Allocators!$E104:$AV104)&gt;1,1,0)</f>
        <v>1</v>
      </c>
      <c r="L139" s="202">
        <f>IF(SUMPRODUCT(Allocators!$E$28:$AV$28,Allocators!$E104:$AV104)&gt;1,1,0)</f>
        <v>0</v>
      </c>
      <c r="M139" s="25"/>
    </row>
    <row r="140" spans="1:13" outlineLevel="1" x14ac:dyDescent="0.2">
      <c r="A140" s="27"/>
      <c r="B140" s="49" t="s">
        <v>205</v>
      </c>
      <c r="C140" s="24" t="s">
        <v>152</v>
      </c>
      <c r="D140" s="24">
        <f>MAX($D$124:D139)+1</f>
        <v>17</v>
      </c>
      <c r="E140" s="202">
        <f>IF(SUMPRODUCT(Allocators!$E$21:$AV$21,Allocators!$E105:$AV105)&gt;1,1,0)</f>
        <v>1</v>
      </c>
      <c r="F140" s="202">
        <f>IF(SUMPRODUCT(Allocators!$E$22:$AV$22,Allocators!$E105:$AV105)&gt;1,1,0)</f>
        <v>1</v>
      </c>
      <c r="G140" s="202">
        <f>IF(SUMPRODUCT(Allocators!$E$23:$AV$23,Allocators!$E105:$AV105)&gt;1,1,0)</f>
        <v>1</v>
      </c>
      <c r="H140" s="202">
        <f>IF(SUMPRODUCT(Allocators!$E$24:$AV$24,Allocators!$E105:$AV105)&gt;1,1,0)</f>
        <v>1</v>
      </c>
      <c r="I140" s="202">
        <f>IF(SUMPRODUCT(Allocators!$E$25:$AV$25,Allocators!$E105:$AV105)&gt;1,1,0)</f>
        <v>1</v>
      </c>
      <c r="J140" s="202">
        <f>IF(SUMPRODUCT(Allocators!$E$26:$AV$26,Allocators!$E105:$AV105)&gt;1,1,0)</f>
        <v>0</v>
      </c>
      <c r="K140" s="202">
        <f>IF(SUMPRODUCT(Allocators!$E$27:$AV$27,Allocators!$E105:$AV105)&gt;1,1,0)</f>
        <v>0</v>
      </c>
      <c r="L140" s="202">
        <f>IF(SUMPRODUCT(Allocators!$E$28:$AV$28,Allocators!$E105:$AV105)&gt;1,1,0)</f>
        <v>1</v>
      </c>
      <c r="M140" s="25"/>
    </row>
    <row r="141" spans="1:13" outlineLevel="1" x14ac:dyDescent="0.2">
      <c r="A141" s="27"/>
      <c r="B141" s="49" t="s">
        <v>206</v>
      </c>
      <c r="C141" s="24" t="s">
        <v>152</v>
      </c>
      <c r="D141" s="24">
        <f>MAX($D$124:D140)+1</f>
        <v>18</v>
      </c>
      <c r="E141" s="202">
        <f>IF(SUMPRODUCT(Allocators!$E$21:$AV$21,Allocators!$E106:$AV106)&gt;1,1,0)</f>
        <v>1</v>
      </c>
      <c r="F141" s="202">
        <f>IF(SUMPRODUCT(Allocators!$E$22:$AV$22,Allocators!$E106:$AV106)&gt;1,1,0)</f>
        <v>1</v>
      </c>
      <c r="G141" s="202">
        <f>IF(SUMPRODUCT(Allocators!$E$23:$AV$23,Allocators!$E106:$AV106)&gt;1,1,0)</f>
        <v>1</v>
      </c>
      <c r="H141" s="202">
        <f>IF(SUMPRODUCT(Allocators!$E$24:$AV$24,Allocators!$E106:$AV106)&gt;1,1,0)</f>
        <v>1</v>
      </c>
      <c r="I141" s="202">
        <f>IF(SUMPRODUCT(Allocators!$E$25:$AV$25,Allocators!$E106:$AV106)&gt;1,1,0)</f>
        <v>1</v>
      </c>
      <c r="J141" s="202">
        <f>IF(SUMPRODUCT(Allocators!$E$26:$AV$26,Allocators!$E106:$AV106)&gt;1,1,0)</f>
        <v>0</v>
      </c>
      <c r="K141" s="202">
        <f>IF(SUMPRODUCT(Allocators!$E$27:$AV$27,Allocators!$E106:$AV106)&gt;1,1,0)</f>
        <v>0</v>
      </c>
      <c r="L141" s="202">
        <f>IF(SUMPRODUCT(Allocators!$E$28:$AV$28,Allocators!$E106:$AV106)&gt;1,1,0)</f>
        <v>1</v>
      </c>
      <c r="M141" s="25"/>
    </row>
    <row r="142" spans="1:13" outlineLevel="1" x14ac:dyDescent="0.2">
      <c r="A142" s="27"/>
      <c r="B142" s="49" t="s">
        <v>207</v>
      </c>
      <c r="C142" s="24" t="s">
        <v>152</v>
      </c>
      <c r="D142" s="24">
        <f>MAX($D$124:D141)+1</f>
        <v>19</v>
      </c>
      <c r="E142" s="202">
        <f>IF(SUMPRODUCT(Allocators!$E$21:$AV$21,Allocators!$E107:$AV107)&gt;1,1,0)</f>
        <v>1</v>
      </c>
      <c r="F142" s="202">
        <f>IF(SUMPRODUCT(Allocators!$E$22:$AV$22,Allocators!$E107:$AV107)&gt;1,1,0)</f>
        <v>1</v>
      </c>
      <c r="G142" s="202">
        <f>IF(SUMPRODUCT(Allocators!$E$23:$AV$23,Allocators!$E107:$AV107)&gt;1,1,0)</f>
        <v>1</v>
      </c>
      <c r="H142" s="202">
        <f>IF(SUMPRODUCT(Allocators!$E$24:$AV$24,Allocators!$E107:$AV107)&gt;1,1,0)</f>
        <v>1</v>
      </c>
      <c r="I142" s="202">
        <f>IF(SUMPRODUCT(Allocators!$E$25:$AV$25,Allocators!$E107:$AV107)&gt;1,1,0)</f>
        <v>1</v>
      </c>
      <c r="J142" s="202">
        <f>IF(SUMPRODUCT(Allocators!$E$26:$AV$26,Allocators!$E107:$AV107)&gt;1,1,0)</f>
        <v>1</v>
      </c>
      <c r="K142" s="202">
        <f>IF(SUMPRODUCT(Allocators!$E$27:$AV$27,Allocators!$E107:$AV107)&gt;1,1,0)</f>
        <v>1</v>
      </c>
      <c r="L142" s="202">
        <f>IF(SUMPRODUCT(Allocators!$E$28:$AV$28,Allocators!$E107:$AV107)&gt;1,1,0)</f>
        <v>1</v>
      </c>
      <c r="M142" s="25"/>
    </row>
    <row r="143" spans="1:13" outlineLevel="1" x14ac:dyDescent="0.2">
      <c r="A143" s="27"/>
      <c r="B143" s="49" t="s">
        <v>208</v>
      </c>
      <c r="C143" s="24" t="s">
        <v>152</v>
      </c>
      <c r="D143" s="24">
        <f>MAX($D$124:D142)+1</f>
        <v>20</v>
      </c>
      <c r="E143" s="202">
        <f>IF(SUMPRODUCT(Allocators!$E$21:$AV$21,Allocators!$E108:$AV108)&gt;1,1,0)</f>
        <v>0</v>
      </c>
      <c r="F143" s="202">
        <f>IF(SUMPRODUCT(Allocators!$E$22:$AV$22,Allocators!$E108:$AV108)&gt;1,1,0)</f>
        <v>0</v>
      </c>
      <c r="G143" s="202">
        <f>IF(SUMPRODUCT(Allocators!$E$23:$AV$23,Allocators!$E108:$AV108)&gt;1,1,0)</f>
        <v>0</v>
      </c>
      <c r="H143" s="202">
        <f>IF(SUMPRODUCT(Allocators!$E$24:$AV$24,Allocators!$E108:$AV108)&gt;1,1,0)</f>
        <v>0</v>
      </c>
      <c r="I143" s="202">
        <f>IF(SUMPRODUCT(Allocators!$E$25:$AV$25,Allocators!$E108:$AV108)&gt;1,1,0)</f>
        <v>0</v>
      </c>
      <c r="J143" s="202">
        <f>IF(SUMPRODUCT(Allocators!$E$26:$AV$26,Allocators!$E108:$AV108)&gt;1,1,0)</f>
        <v>0</v>
      </c>
      <c r="K143" s="202">
        <f>IF(SUMPRODUCT(Allocators!$E$27:$AV$27,Allocators!$E108:$AV108)&gt;1,1,0)</f>
        <v>0</v>
      </c>
      <c r="L143" s="202">
        <f>IF(SUMPRODUCT(Allocators!$E$28:$AV$28,Allocators!$E108:$AV108)&gt;1,1,0)</f>
        <v>0</v>
      </c>
      <c r="M143" s="25"/>
    </row>
    <row r="144" spans="1:13" outlineLevel="1" x14ac:dyDescent="0.2">
      <c r="A144" s="27"/>
      <c r="B144" s="49"/>
      <c r="C144" s="29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">
      <c r="A145" s="6">
        <f ca="1">MAX($A$1:A91)+subsection</f>
        <v>7.0399999999999991</v>
      </c>
      <c r="B145" s="6" t="s">
        <v>261</v>
      </c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51"/>
    </row>
    <row r="146" spans="1:13" x14ac:dyDescent="0.2">
      <c r="A146" s="27"/>
      <c r="C146" s="29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 outlineLevel="1" x14ac:dyDescent="0.2">
      <c r="A147" s="27"/>
      <c r="B147" s="50" t="s">
        <v>262</v>
      </c>
      <c r="C147" s="29"/>
      <c r="D147" s="25"/>
      <c r="E147" s="219" t="s">
        <v>321</v>
      </c>
      <c r="F147" s="218"/>
      <c r="G147" s="218"/>
      <c r="H147" s="218"/>
      <c r="I147" s="218"/>
      <c r="J147" s="218"/>
      <c r="K147" s="218"/>
      <c r="L147" s="218"/>
      <c r="M147" s="218"/>
    </row>
    <row r="148" spans="1:13" outlineLevel="1" x14ac:dyDescent="0.2">
      <c r="A148" s="27"/>
      <c r="B148" s="28"/>
      <c r="C148" s="29"/>
      <c r="D148" s="25"/>
      <c r="E148" s="219" t="s">
        <v>322</v>
      </c>
      <c r="F148" s="25"/>
      <c r="G148" s="25"/>
      <c r="H148" s="25"/>
      <c r="I148" s="25"/>
      <c r="J148" s="25"/>
      <c r="K148" s="25"/>
      <c r="L148" s="25"/>
      <c r="M148" s="25"/>
    </row>
    <row r="149" spans="1:13" outlineLevel="1" x14ac:dyDescent="0.2">
      <c r="A149" s="27"/>
      <c r="B149" s="48" t="s">
        <v>263</v>
      </c>
      <c r="C149" s="29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 outlineLevel="1" x14ac:dyDescent="0.2">
      <c r="A150" s="27"/>
      <c r="B150" s="28"/>
      <c r="C150" s="29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 outlineLevel="1" x14ac:dyDescent="0.2">
      <c r="A151" s="27"/>
      <c r="B151" s="49" t="s">
        <v>264</v>
      </c>
      <c r="C151" s="10" t="s">
        <v>56</v>
      </c>
      <c r="D151" s="25"/>
      <c r="E151" s="206">
        <v>2017</v>
      </c>
      <c r="F151" s="25"/>
      <c r="G151" s="25"/>
      <c r="H151" s="25"/>
      <c r="I151" s="25"/>
      <c r="J151" s="25"/>
      <c r="K151" s="25"/>
      <c r="L151" s="25"/>
      <c r="M151" s="25"/>
    </row>
    <row r="152" spans="1:13" outlineLevel="1" x14ac:dyDescent="0.2">
      <c r="A152" s="27"/>
      <c r="B152" s="49" t="s">
        <v>265</v>
      </c>
      <c r="C152" s="10" t="s">
        <v>223</v>
      </c>
      <c r="D152" s="25"/>
      <c r="E152" s="184">
        <f>INDEX(Revenue_by_Bundle,MATCH(E$8,Mapping!$E$8:$L$8,0),MATCH(Mapping!$E$151,Years,0))/SUM(INDEX(Revenue_by_Bundle,,MATCH(Mapping!$E$151,Years,0)))</f>
        <v>0.6038587657465152</v>
      </c>
      <c r="F152" s="184">
        <f>INDEX(Revenue_by_Bundle,MATCH(F$8,Mapping!$E$8:$L$8,0),MATCH(Mapping!$E$151,Revenue!$G$9:$BC$9,0))/SUM(INDEX(Revenue_by_Bundle,,MATCH(Mapping!$E$151,Revenue!$G$9:$BC$9,0)))</f>
        <v>3.5564068123398185E-2</v>
      </c>
      <c r="G152" s="184">
        <f>INDEX(Revenue_by_Bundle,MATCH(G$8,Mapping!$E$8:$L$8,0),MATCH(Mapping!$E$151,Revenue!$G$9:$BC$9,0))/SUM(INDEX(Revenue_by_Bundle,,MATCH(Mapping!$E$151,Revenue!$G$9:$BC$9,0)))</f>
        <v>7.3723916952533636E-2</v>
      </c>
      <c r="H152" s="184">
        <f>INDEX(Revenue_by_Bundle,MATCH(H$8,Mapping!$E$8:$L$8,0),MATCH(Mapping!$E$151,Revenue!$G$9:$BC$9,0))/SUM(INDEX(Revenue_by_Bundle,,MATCH(Mapping!$E$151,Revenue!$G$9:$BC$9,0)))</f>
        <v>4.4865341521811548E-2</v>
      </c>
      <c r="I152" s="184">
        <f>INDEX(Revenue_by_Bundle,MATCH(I$8,Mapping!$E$8:$L$8,0),MATCH(Mapping!$E$151,Revenue!$G$9:$BC$9,0))/SUM(INDEX(Revenue_by_Bundle,,MATCH(Mapping!$E$151,Revenue!$G$9:$BC$9,0)))</f>
        <v>5.1925659634061518E-2</v>
      </c>
      <c r="J152" s="184">
        <f>INDEX(Revenue_by_Bundle,MATCH(J$8,Mapping!$E$8:$L$8,0),MATCH(Mapping!$E$151,Revenue!$G$9:$BC$9,0))/SUM(INDEX(Revenue_by_Bundle,,MATCH(Mapping!$E$151,Revenue!$G$9:$BC$9,0)))</f>
        <v>9.4297745056049403E-2</v>
      </c>
      <c r="K152" s="184">
        <f>INDEX(Revenue_by_Bundle,MATCH(K$8,Mapping!$E$8:$L$8,0),MATCH(Mapping!$E$151,Revenue!$G$9:$BC$9,0))/SUM(INDEX(Revenue_by_Bundle,,MATCH(Mapping!$E$151,Revenue!$G$9:$BC$9,0)))</f>
        <v>6.6976474528005453E-2</v>
      </c>
      <c r="L152" s="184">
        <f>INDEX(Revenue_by_Bundle,MATCH(L$8,Mapping!$E$8:$L$8,0),MATCH(Mapping!$E$151,Revenue!$G$9:$BC$9,0))/SUM(INDEX(Revenue_by_Bundle,,MATCH(Mapping!$E$151,Revenue!$G$9:$BC$9,0)))</f>
        <v>2.8788028437625152E-2</v>
      </c>
      <c r="M152" s="112">
        <f>1*(SUM(E152:L152)&lt;&gt;1)</f>
        <v>0</v>
      </c>
    </row>
    <row r="153" spans="1:13" outlineLevel="1" x14ac:dyDescent="0.2">
      <c r="A153" s="27"/>
      <c r="B153" s="28"/>
      <c r="C153" s="29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spans="1:13" outlineLevel="1" x14ac:dyDescent="0.2">
      <c r="A154" s="27"/>
      <c r="B154" s="48" t="s">
        <v>187</v>
      </c>
      <c r="C154" s="29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 outlineLevel="1" x14ac:dyDescent="0.2">
      <c r="A155" s="27"/>
      <c r="B155" s="28"/>
      <c r="C155" s="29"/>
      <c r="D155" s="54" t="s">
        <v>188</v>
      </c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1:13" outlineLevel="1" x14ac:dyDescent="0.2">
      <c r="A156" s="27"/>
      <c r="B156" s="49" t="s">
        <v>189</v>
      </c>
      <c r="C156" s="24" t="s">
        <v>152</v>
      </c>
      <c r="D156" s="75">
        <v>1</v>
      </c>
      <c r="E156" s="220">
        <f t="shared" ref="E156:L165" si="38">IFERROR(E124*E$152/SUMPRODUCT($E124:$L124,$E$152:$L$152),0)</f>
        <v>0</v>
      </c>
      <c r="F156" s="220">
        <f t="shared" si="38"/>
        <v>0</v>
      </c>
      <c r="G156" s="220">
        <f t="shared" si="38"/>
        <v>0</v>
      </c>
      <c r="H156" s="220">
        <f t="shared" si="38"/>
        <v>0</v>
      </c>
      <c r="I156" s="220">
        <f t="shared" si="38"/>
        <v>0</v>
      </c>
      <c r="J156" s="220">
        <f t="shared" si="38"/>
        <v>1</v>
      </c>
      <c r="K156" s="220">
        <f t="shared" si="38"/>
        <v>0</v>
      </c>
      <c r="L156" s="220">
        <f t="shared" si="38"/>
        <v>0</v>
      </c>
      <c r="M156" s="112">
        <f t="shared" ref="M156:M173" si="39">1*(SUM(E156:L156)&lt;&gt;1)</f>
        <v>0</v>
      </c>
    </row>
    <row r="157" spans="1:13" outlineLevel="1" x14ac:dyDescent="0.2">
      <c r="A157" s="27"/>
      <c r="B157" s="49" t="s">
        <v>190</v>
      </c>
      <c r="C157" s="24" t="s">
        <v>152</v>
      </c>
      <c r="D157" s="24">
        <f>MAX($D$156:D156)+1</f>
        <v>2</v>
      </c>
      <c r="E157" s="220">
        <f t="shared" si="38"/>
        <v>0</v>
      </c>
      <c r="F157" s="220">
        <f t="shared" si="38"/>
        <v>0</v>
      </c>
      <c r="G157" s="220">
        <f t="shared" si="38"/>
        <v>0</v>
      </c>
      <c r="H157" s="220">
        <f t="shared" si="38"/>
        <v>0</v>
      </c>
      <c r="I157" s="220">
        <f t="shared" si="38"/>
        <v>0</v>
      </c>
      <c r="J157" s="220">
        <f t="shared" si="38"/>
        <v>1</v>
      </c>
      <c r="K157" s="220">
        <f t="shared" si="38"/>
        <v>0</v>
      </c>
      <c r="L157" s="220">
        <f t="shared" si="38"/>
        <v>0</v>
      </c>
      <c r="M157" s="112">
        <f t="shared" si="39"/>
        <v>0</v>
      </c>
    </row>
    <row r="158" spans="1:13" outlineLevel="1" x14ac:dyDescent="0.2">
      <c r="A158" s="27"/>
      <c r="B158" s="49" t="s">
        <v>191</v>
      </c>
      <c r="C158" s="24" t="s">
        <v>152</v>
      </c>
      <c r="D158" s="24">
        <f>MAX($D$156:D157)+1</f>
        <v>3</v>
      </c>
      <c r="E158" s="220">
        <f t="shared" si="38"/>
        <v>0</v>
      </c>
      <c r="F158" s="220">
        <f t="shared" si="38"/>
        <v>0</v>
      </c>
      <c r="G158" s="220">
        <f t="shared" si="38"/>
        <v>0</v>
      </c>
      <c r="H158" s="220">
        <f t="shared" si="38"/>
        <v>0</v>
      </c>
      <c r="I158" s="220">
        <f t="shared" si="38"/>
        <v>0</v>
      </c>
      <c r="J158" s="220">
        <f t="shared" si="38"/>
        <v>0.58470439540339647</v>
      </c>
      <c r="K158" s="220">
        <f t="shared" si="38"/>
        <v>0.41529560459660347</v>
      </c>
      <c r="L158" s="220">
        <f t="shared" si="38"/>
        <v>0</v>
      </c>
      <c r="M158" s="112">
        <f t="shared" si="39"/>
        <v>0</v>
      </c>
    </row>
    <row r="159" spans="1:13" outlineLevel="1" x14ac:dyDescent="0.2">
      <c r="A159" s="27"/>
      <c r="B159" s="49" t="s">
        <v>192</v>
      </c>
      <c r="C159" s="24" t="s">
        <v>152</v>
      </c>
      <c r="D159" s="24">
        <f>MAX($D$156:D158)+1</f>
        <v>4</v>
      </c>
      <c r="E159" s="220">
        <f t="shared" si="38"/>
        <v>0</v>
      </c>
      <c r="F159" s="220">
        <f t="shared" si="38"/>
        <v>0</v>
      </c>
      <c r="G159" s="220">
        <f t="shared" si="38"/>
        <v>0</v>
      </c>
      <c r="H159" s="220">
        <f t="shared" si="38"/>
        <v>0</v>
      </c>
      <c r="I159" s="220">
        <f t="shared" si="38"/>
        <v>0</v>
      </c>
      <c r="J159" s="220">
        <f t="shared" si="38"/>
        <v>0.58470439540339647</v>
      </c>
      <c r="K159" s="220">
        <f t="shared" si="38"/>
        <v>0.41529560459660347</v>
      </c>
      <c r="L159" s="220">
        <f t="shared" si="38"/>
        <v>0</v>
      </c>
      <c r="M159" s="112">
        <f t="shared" si="39"/>
        <v>0</v>
      </c>
    </row>
    <row r="160" spans="1:13" outlineLevel="1" x14ac:dyDescent="0.2">
      <c r="A160" s="27"/>
      <c r="B160" s="49" t="s">
        <v>193</v>
      </c>
      <c r="C160" s="24" t="s">
        <v>152</v>
      </c>
      <c r="D160" s="24">
        <f>MAX($D$156:D159)+1</f>
        <v>5</v>
      </c>
      <c r="E160" s="220">
        <f t="shared" si="38"/>
        <v>0</v>
      </c>
      <c r="F160" s="220">
        <f t="shared" si="38"/>
        <v>0</v>
      </c>
      <c r="G160" s="220">
        <f t="shared" si="38"/>
        <v>0</v>
      </c>
      <c r="H160" s="220">
        <f t="shared" si="38"/>
        <v>0</v>
      </c>
      <c r="I160" s="220">
        <f t="shared" si="38"/>
        <v>0</v>
      </c>
      <c r="J160" s="220">
        <f t="shared" si="38"/>
        <v>0.58470439540339647</v>
      </c>
      <c r="K160" s="220">
        <f t="shared" si="38"/>
        <v>0.41529560459660347</v>
      </c>
      <c r="L160" s="220">
        <f t="shared" si="38"/>
        <v>0</v>
      </c>
      <c r="M160" s="112">
        <f t="shared" si="39"/>
        <v>0</v>
      </c>
    </row>
    <row r="161" spans="1:13" outlineLevel="1" x14ac:dyDescent="0.2">
      <c r="A161" s="27"/>
      <c r="B161" s="49" t="s">
        <v>194</v>
      </c>
      <c r="C161" s="24" t="s">
        <v>152</v>
      </c>
      <c r="D161" s="24">
        <f>MAX($D$156:D160)+1</f>
        <v>6</v>
      </c>
      <c r="E161" s="220">
        <f t="shared" si="38"/>
        <v>0</v>
      </c>
      <c r="F161" s="220">
        <f t="shared" si="38"/>
        <v>0</v>
      </c>
      <c r="G161" s="220">
        <f t="shared" si="38"/>
        <v>0</v>
      </c>
      <c r="H161" s="220">
        <f t="shared" si="38"/>
        <v>0</v>
      </c>
      <c r="I161" s="220">
        <f t="shared" si="38"/>
        <v>0</v>
      </c>
      <c r="J161" s="220">
        <f t="shared" si="38"/>
        <v>0.58470439540339647</v>
      </c>
      <c r="K161" s="220">
        <f t="shared" si="38"/>
        <v>0.41529560459660347</v>
      </c>
      <c r="L161" s="220">
        <f t="shared" si="38"/>
        <v>0</v>
      </c>
      <c r="M161" s="112">
        <f t="shared" si="39"/>
        <v>0</v>
      </c>
    </row>
    <row r="162" spans="1:13" outlineLevel="1" x14ac:dyDescent="0.2">
      <c r="A162" s="27"/>
      <c r="B162" s="49" t="s">
        <v>195</v>
      </c>
      <c r="C162" s="24" t="s">
        <v>152</v>
      </c>
      <c r="D162" s="24">
        <f>MAX($D$156:D161)+1</f>
        <v>7</v>
      </c>
      <c r="E162" s="220">
        <f t="shared" si="38"/>
        <v>0</v>
      </c>
      <c r="F162" s="220">
        <f t="shared" si="38"/>
        <v>0</v>
      </c>
      <c r="G162" s="220">
        <f t="shared" si="38"/>
        <v>0</v>
      </c>
      <c r="H162" s="220">
        <f t="shared" si="38"/>
        <v>0</v>
      </c>
      <c r="I162" s="220">
        <f t="shared" si="38"/>
        <v>0</v>
      </c>
      <c r="J162" s="220">
        <f t="shared" si="38"/>
        <v>0</v>
      </c>
      <c r="K162" s="220">
        <f t="shared" si="38"/>
        <v>0</v>
      </c>
      <c r="L162" s="220">
        <f t="shared" si="38"/>
        <v>1</v>
      </c>
      <c r="M162" s="112">
        <f t="shared" si="39"/>
        <v>0</v>
      </c>
    </row>
    <row r="163" spans="1:13" outlineLevel="1" x14ac:dyDescent="0.2">
      <c r="A163" s="27"/>
      <c r="B163" s="49" t="s">
        <v>196</v>
      </c>
      <c r="C163" s="24" t="s">
        <v>152</v>
      </c>
      <c r="D163" s="24">
        <f>MAX($D$156:D162)+1</f>
        <v>8</v>
      </c>
      <c r="E163" s="220">
        <f t="shared" si="38"/>
        <v>0</v>
      </c>
      <c r="F163" s="220">
        <f t="shared" si="38"/>
        <v>0</v>
      </c>
      <c r="G163" s="220">
        <f t="shared" si="38"/>
        <v>0</v>
      </c>
      <c r="H163" s="220">
        <f t="shared" si="38"/>
        <v>0</v>
      </c>
      <c r="I163" s="220">
        <f t="shared" si="38"/>
        <v>0</v>
      </c>
      <c r="J163" s="220">
        <f t="shared" si="38"/>
        <v>0</v>
      </c>
      <c r="K163" s="220">
        <f t="shared" si="38"/>
        <v>0</v>
      </c>
      <c r="L163" s="220">
        <f t="shared" si="38"/>
        <v>1</v>
      </c>
      <c r="M163" s="112">
        <f t="shared" si="39"/>
        <v>0</v>
      </c>
    </row>
    <row r="164" spans="1:13" outlineLevel="1" x14ac:dyDescent="0.2">
      <c r="A164" s="27"/>
      <c r="B164" s="49" t="s">
        <v>197</v>
      </c>
      <c r="C164" s="24" t="s">
        <v>152</v>
      </c>
      <c r="D164" s="24">
        <f>MAX($D$156:D163)+1</f>
        <v>9</v>
      </c>
      <c r="E164" s="220">
        <f t="shared" si="38"/>
        <v>0.71997162820850269</v>
      </c>
      <c r="F164" s="220">
        <f t="shared" si="38"/>
        <v>4.2402497876911652E-2</v>
      </c>
      <c r="G164" s="220">
        <f t="shared" si="38"/>
        <v>8.7899905635393835E-2</v>
      </c>
      <c r="H164" s="220">
        <f t="shared" si="38"/>
        <v>5.3492264777603112E-2</v>
      </c>
      <c r="I164" s="220">
        <f t="shared" si="38"/>
        <v>6.1910174751407157E-2</v>
      </c>
      <c r="J164" s="220">
        <f t="shared" si="38"/>
        <v>0</v>
      </c>
      <c r="K164" s="220">
        <f t="shared" si="38"/>
        <v>0</v>
      </c>
      <c r="L164" s="220">
        <f t="shared" si="38"/>
        <v>3.4323528750181548E-2</v>
      </c>
      <c r="M164" s="112">
        <f t="shared" si="39"/>
        <v>0</v>
      </c>
    </row>
    <row r="165" spans="1:13" outlineLevel="1" x14ac:dyDescent="0.2">
      <c r="A165" s="27"/>
      <c r="B165" s="49" t="s">
        <v>198</v>
      </c>
      <c r="C165" s="24" t="s">
        <v>152</v>
      </c>
      <c r="D165" s="24">
        <f>MAX($D$156:D164)+1</f>
        <v>10</v>
      </c>
      <c r="E165" s="220">
        <f t="shared" si="38"/>
        <v>0.71997162820850269</v>
      </c>
      <c r="F165" s="220">
        <f t="shared" si="38"/>
        <v>4.2402497876911652E-2</v>
      </c>
      <c r="G165" s="220">
        <f t="shared" si="38"/>
        <v>8.7899905635393835E-2</v>
      </c>
      <c r="H165" s="220">
        <f t="shared" si="38"/>
        <v>5.3492264777603112E-2</v>
      </c>
      <c r="I165" s="220">
        <f t="shared" si="38"/>
        <v>6.1910174751407157E-2</v>
      </c>
      <c r="J165" s="220">
        <f t="shared" si="38"/>
        <v>0</v>
      </c>
      <c r="K165" s="220">
        <f t="shared" si="38"/>
        <v>0</v>
      </c>
      <c r="L165" s="220">
        <f t="shared" si="38"/>
        <v>3.4323528750181548E-2</v>
      </c>
      <c r="M165" s="112">
        <f t="shared" si="39"/>
        <v>0</v>
      </c>
    </row>
    <row r="166" spans="1:13" outlineLevel="1" x14ac:dyDescent="0.2">
      <c r="A166" s="27"/>
      <c r="B166" s="49" t="s">
        <v>199</v>
      </c>
      <c r="C166" s="24" t="s">
        <v>152</v>
      </c>
      <c r="D166" s="24">
        <f>MAX($D$156:D165)+1</f>
        <v>11</v>
      </c>
      <c r="E166" s="220">
        <f t="shared" ref="E166:L175" si="40">IFERROR(E134*E$152/SUMPRODUCT($E134:$L134,$E$152:$L$152),0)</f>
        <v>0.6038587657465152</v>
      </c>
      <c r="F166" s="220">
        <f t="shared" si="40"/>
        <v>3.5564068123398185E-2</v>
      </c>
      <c r="G166" s="220">
        <f t="shared" si="40"/>
        <v>7.3723916952533636E-2</v>
      </c>
      <c r="H166" s="220">
        <f t="shared" si="40"/>
        <v>4.4865341521811548E-2</v>
      </c>
      <c r="I166" s="220">
        <f t="shared" si="40"/>
        <v>5.1925659634061518E-2</v>
      </c>
      <c r="J166" s="220">
        <f t="shared" si="40"/>
        <v>9.4297745056049403E-2</v>
      </c>
      <c r="K166" s="220">
        <f t="shared" si="40"/>
        <v>6.6976474528005453E-2</v>
      </c>
      <c r="L166" s="220">
        <f t="shared" si="40"/>
        <v>2.8788028437625152E-2</v>
      </c>
      <c r="M166" s="112">
        <f t="shared" si="39"/>
        <v>0</v>
      </c>
    </row>
    <row r="167" spans="1:13" outlineLevel="1" x14ac:dyDescent="0.2">
      <c r="A167" s="27"/>
      <c r="B167" s="49" t="s">
        <v>200</v>
      </c>
      <c r="C167" s="24" t="s">
        <v>152</v>
      </c>
      <c r="D167" s="24">
        <f>MAX($D$156:D166)+1</f>
        <v>12</v>
      </c>
      <c r="E167" s="220">
        <f t="shared" si="40"/>
        <v>0.71997162820850269</v>
      </c>
      <c r="F167" s="220">
        <f t="shared" si="40"/>
        <v>4.2402497876911652E-2</v>
      </c>
      <c r="G167" s="220">
        <f t="shared" si="40"/>
        <v>8.7899905635393835E-2</v>
      </c>
      <c r="H167" s="220">
        <f t="shared" si="40"/>
        <v>5.3492264777603112E-2</v>
      </c>
      <c r="I167" s="220">
        <f t="shared" si="40"/>
        <v>6.1910174751407157E-2</v>
      </c>
      <c r="J167" s="220">
        <f t="shared" si="40"/>
        <v>0</v>
      </c>
      <c r="K167" s="220">
        <f t="shared" si="40"/>
        <v>0</v>
      </c>
      <c r="L167" s="220">
        <f t="shared" si="40"/>
        <v>3.4323528750181548E-2</v>
      </c>
      <c r="M167" s="112">
        <f t="shared" si="39"/>
        <v>0</v>
      </c>
    </row>
    <row r="168" spans="1:13" outlineLevel="1" x14ac:dyDescent="0.2">
      <c r="A168" s="27"/>
      <c r="B168" s="49" t="s">
        <v>201</v>
      </c>
      <c r="C168" s="24" t="s">
        <v>152</v>
      </c>
      <c r="D168" s="24">
        <f>MAX($D$156:D167)+1</f>
        <v>13</v>
      </c>
      <c r="E168" s="220">
        <f t="shared" si="40"/>
        <v>0.71997162820850269</v>
      </c>
      <c r="F168" s="220">
        <f t="shared" si="40"/>
        <v>4.2402497876911652E-2</v>
      </c>
      <c r="G168" s="220">
        <f t="shared" si="40"/>
        <v>8.7899905635393835E-2</v>
      </c>
      <c r="H168" s="220">
        <f t="shared" si="40"/>
        <v>5.3492264777603112E-2</v>
      </c>
      <c r="I168" s="220">
        <f t="shared" si="40"/>
        <v>6.1910174751407157E-2</v>
      </c>
      <c r="J168" s="220">
        <f t="shared" si="40"/>
        <v>0</v>
      </c>
      <c r="K168" s="220">
        <f t="shared" si="40"/>
        <v>0</v>
      </c>
      <c r="L168" s="220">
        <f t="shared" si="40"/>
        <v>3.4323528750181548E-2</v>
      </c>
      <c r="M168" s="112">
        <f t="shared" si="39"/>
        <v>0</v>
      </c>
    </row>
    <row r="169" spans="1:13" outlineLevel="1" x14ac:dyDescent="0.2">
      <c r="A169" s="27"/>
      <c r="B169" s="49" t="s">
        <v>202</v>
      </c>
      <c r="C169" s="24" t="s">
        <v>152</v>
      </c>
      <c r="D169" s="24">
        <f>MAX($D$156:D168)+1</f>
        <v>14</v>
      </c>
      <c r="E169" s="220">
        <f t="shared" si="40"/>
        <v>0.71997162820850269</v>
      </c>
      <c r="F169" s="220">
        <f t="shared" si="40"/>
        <v>4.2402497876911652E-2</v>
      </c>
      <c r="G169" s="220">
        <f t="shared" si="40"/>
        <v>8.7899905635393835E-2</v>
      </c>
      <c r="H169" s="220">
        <f t="shared" si="40"/>
        <v>5.3492264777603112E-2</v>
      </c>
      <c r="I169" s="220">
        <f t="shared" si="40"/>
        <v>6.1910174751407157E-2</v>
      </c>
      <c r="J169" s="220">
        <f t="shared" si="40"/>
        <v>0</v>
      </c>
      <c r="K169" s="220">
        <f t="shared" si="40"/>
        <v>0</v>
      </c>
      <c r="L169" s="220">
        <f t="shared" si="40"/>
        <v>3.4323528750181548E-2</v>
      </c>
      <c r="M169" s="112">
        <f t="shared" si="39"/>
        <v>0</v>
      </c>
    </row>
    <row r="170" spans="1:13" outlineLevel="1" x14ac:dyDescent="0.2">
      <c r="A170" s="27"/>
      <c r="B170" s="49" t="s">
        <v>203</v>
      </c>
      <c r="C170" s="24" t="s">
        <v>152</v>
      </c>
      <c r="D170" s="24">
        <f>MAX($D$156:D169)+1</f>
        <v>15</v>
      </c>
      <c r="E170" s="220">
        <f t="shared" si="40"/>
        <v>0.71997162820850269</v>
      </c>
      <c r="F170" s="220">
        <f t="shared" si="40"/>
        <v>4.2402497876911652E-2</v>
      </c>
      <c r="G170" s="220">
        <f t="shared" si="40"/>
        <v>8.7899905635393835E-2</v>
      </c>
      <c r="H170" s="220">
        <f t="shared" si="40"/>
        <v>5.3492264777603112E-2</v>
      </c>
      <c r="I170" s="220">
        <f t="shared" si="40"/>
        <v>6.1910174751407157E-2</v>
      </c>
      <c r="J170" s="220">
        <f t="shared" si="40"/>
        <v>0</v>
      </c>
      <c r="K170" s="220">
        <f t="shared" si="40"/>
        <v>0</v>
      </c>
      <c r="L170" s="220">
        <f t="shared" si="40"/>
        <v>3.4323528750181548E-2</v>
      </c>
      <c r="M170" s="112">
        <f t="shared" si="39"/>
        <v>0</v>
      </c>
    </row>
    <row r="171" spans="1:13" outlineLevel="1" x14ac:dyDescent="0.2">
      <c r="A171" s="27"/>
      <c r="B171" s="49" t="s">
        <v>204</v>
      </c>
      <c r="C171" s="24" t="s">
        <v>152</v>
      </c>
      <c r="D171" s="24">
        <f>MAX($D$156:D170)+1</f>
        <v>16</v>
      </c>
      <c r="E171" s="220">
        <f t="shared" si="40"/>
        <v>0</v>
      </c>
      <c r="F171" s="220">
        <f t="shared" si="40"/>
        <v>0</v>
      </c>
      <c r="G171" s="220">
        <f t="shared" si="40"/>
        <v>0</v>
      </c>
      <c r="H171" s="220">
        <f t="shared" si="40"/>
        <v>0</v>
      </c>
      <c r="I171" s="220">
        <f t="shared" si="40"/>
        <v>0</v>
      </c>
      <c r="J171" s="220">
        <f t="shared" si="40"/>
        <v>0.58470439540339647</v>
      </c>
      <c r="K171" s="220">
        <f t="shared" si="40"/>
        <v>0.41529560459660347</v>
      </c>
      <c r="L171" s="220">
        <f t="shared" si="40"/>
        <v>0</v>
      </c>
      <c r="M171" s="112">
        <f t="shared" si="39"/>
        <v>0</v>
      </c>
    </row>
    <row r="172" spans="1:13" outlineLevel="1" x14ac:dyDescent="0.2">
      <c r="A172" s="27"/>
      <c r="B172" s="49" t="s">
        <v>205</v>
      </c>
      <c r="C172" s="24" t="s">
        <v>152</v>
      </c>
      <c r="D172" s="24">
        <f>MAX($D$156:D171)+1</f>
        <v>17</v>
      </c>
      <c r="E172" s="220">
        <f t="shared" si="40"/>
        <v>0.71997162820850269</v>
      </c>
      <c r="F172" s="220">
        <f t="shared" si="40"/>
        <v>4.2402497876911652E-2</v>
      </c>
      <c r="G172" s="220">
        <f t="shared" si="40"/>
        <v>8.7899905635393835E-2</v>
      </c>
      <c r="H172" s="220">
        <f t="shared" si="40"/>
        <v>5.3492264777603112E-2</v>
      </c>
      <c r="I172" s="220">
        <f t="shared" si="40"/>
        <v>6.1910174751407157E-2</v>
      </c>
      <c r="J172" s="220">
        <f t="shared" si="40"/>
        <v>0</v>
      </c>
      <c r="K172" s="220">
        <f t="shared" si="40"/>
        <v>0</v>
      </c>
      <c r="L172" s="220">
        <f t="shared" si="40"/>
        <v>3.4323528750181548E-2</v>
      </c>
      <c r="M172" s="112">
        <f t="shared" si="39"/>
        <v>0</v>
      </c>
    </row>
    <row r="173" spans="1:13" outlineLevel="1" x14ac:dyDescent="0.2">
      <c r="A173" s="27"/>
      <c r="B173" s="49" t="s">
        <v>206</v>
      </c>
      <c r="C173" s="24" t="s">
        <v>152</v>
      </c>
      <c r="D173" s="24">
        <f>MAX($D$156:D172)+1</f>
        <v>18</v>
      </c>
      <c r="E173" s="220">
        <f t="shared" si="40"/>
        <v>0.71997162820850269</v>
      </c>
      <c r="F173" s="220">
        <f t="shared" si="40"/>
        <v>4.2402497876911652E-2</v>
      </c>
      <c r="G173" s="220">
        <f t="shared" si="40"/>
        <v>8.7899905635393835E-2</v>
      </c>
      <c r="H173" s="220">
        <f t="shared" si="40"/>
        <v>5.3492264777603112E-2</v>
      </c>
      <c r="I173" s="220">
        <f t="shared" si="40"/>
        <v>6.1910174751407157E-2</v>
      </c>
      <c r="J173" s="220">
        <f t="shared" si="40"/>
        <v>0</v>
      </c>
      <c r="K173" s="220">
        <f t="shared" si="40"/>
        <v>0</v>
      </c>
      <c r="L173" s="220">
        <f t="shared" si="40"/>
        <v>3.4323528750181548E-2</v>
      </c>
      <c r="M173" s="112">
        <f t="shared" si="39"/>
        <v>0</v>
      </c>
    </row>
    <row r="174" spans="1:13" outlineLevel="1" x14ac:dyDescent="0.2">
      <c r="A174" s="27"/>
      <c r="B174" s="49" t="s">
        <v>207</v>
      </c>
      <c r="C174" s="24" t="s">
        <v>152</v>
      </c>
      <c r="D174" s="24">
        <f>MAX($D$156:D173)+1</f>
        <v>19</v>
      </c>
      <c r="E174" s="220">
        <f t="shared" si="40"/>
        <v>0.6038587657465152</v>
      </c>
      <c r="F174" s="220">
        <f t="shared" si="40"/>
        <v>3.5564068123398185E-2</v>
      </c>
      <c r="G174" s="220">
        <f t="shared" si="40"/>
        <v>7.3723916952533636E-2</v>
      </c>
      <c r="H174" s="220">
        <f t="shared" si="40"/>
        <v>4.4865341521811548E-2</v>
      </c>
      <c r="I174" s="220">
        <f t="shared" si="40"/>
        <v>5.1925659634061518E-2</v>
      </c>
      <c r="J174" s="220">
        <f t="shared" si="40"/>
        <v>9.4297745056049403E-2</v>
      </c>
      <c r="K174" s="220">
        <f t="shared" si="40"/>
        <v>6.6976474528005453E-2</v>
      </c>
      <c r="L174" s="220">
        <f t="shared" si="40"/>
        <v>2.8788028437625152E-2</v>
      </c>
      <c r="M174" s="112">
        <f>1*(SUM(E174:L174)&lt;&gt;1)</f>
        <v>0</v>
      </c>
    </row>
    <row r="175" spans="1:13" outlineLevel="1" x14ac:dyDescent="0.2">
      <c r="A175" s="27"/>
      <c r="B175" s="49" t="s">
        <v>208</v>
      </c>
      <c r="C175" s="24" t="s">
        <v>152</v>
      </c>
      <c r="D175" s="24">
        <f>MAX($D$156:D174)+1</f>
        <v>20</v>
      </c>
      <c r="E175" s="220">
        <f t="shared" si="40"/>
        <v>0</v>
      </c>
      <c r="F175" s="220">
        <f t="shared" si="40"/>
        <v>0</v>
      </c>
      <c r="G175" s="220">
        <f t="shared" si="40"/>
        <v>0</v>
      </c>
      <c r="H175" s="220">
        <f t="shared" si="40"/>
        <v>0</v>
      </c>
      <c r="I175" s="220">
        <f t="shared" si="40"/>
        <v>0</v>
      </c>
      <c r="J175" s="220">
        <f t="shared" si="40"/>
        <v>0</v>
      </c>
      <c r="K175" s="220">
        <f t="shared" si="40"/>
        <v>0</v>
      </c>
      <c r="L175" s="220">
        <f t="shared" si="40"/>
        <v>0</v>
      </c>
      <c r="M175" s="112"/>
    </row>
    <row r="176" spans="1:13" outlineLevel="1" x14ac:dyDescent="0.2">
      <c r="A176" s="27"/>
      <c r="B176" s="49"/>
      <c r="C176" s="29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 outlineLevel="1" x14ac:dyDescent="0.2">
      <c r="A177" s="94">
        <f>SUM(E177:AZ177)</f>
        <v>0</v>
      </c>
      <c r="C177" s="1"/>
      <c r="D177" s="73" t="s">
        <v>219</v>
      </c>
      <c r="E177" s="112">
        <f t="array" ref="E177">IF(SUM(ISERROR(E156:E175))&gt;0,1,0)</f>
        <v>0</v>
      </c>
      <c r="F177" s="112">
        <f t="array" ref="F177">IF(SUM(ISERROR(F156:F175))&gt;0,1,0)</f>
        <v>0</v>
      </c>
      <c r="G177" s="112">
        <f t="array" ref="G177">IF(SUM(ISERROR(G156:G175))&gt;0,1,0)</f>
        <v>0</v>
      </c>
      <c r="H177" s="112">
        <f t="array" ref="H177">IF(SUM(ISERROR(H156:H175))&gt;0,1,0)</f>
        <v>0</v>
      </c>
      <c r="I177" s="112">
        <f t="array" ref="I177">IF(SUM(ISERROR(I156:I175))&gt;0,1,0)</f>
        <v>0</v>
      </c>
      <c r="J177" s="112">
        <f t="array" ref="J177">IF(SUM(ISERROR(J156:J175))&gt;0,1,0)</f>
        <v>0</v>
      </c>
      <c r="K177" s="112">
        <f t="array" ref="K177">IF(SUM(ISERROR(K156:K175))&gt;0,1,0)</f>
        <v>0</v>
      </c>
      <c r="L177" s="112">
        <f t="array" ref="L177">IF(SUM(ISERROR(L156:L175))&gt;0,1,0)</f>
        <v>0</v>
      </c>
      <c r="M177" s="112">
        <f>SUM(M152:M175)</f>
        <v>0</v>
      </c>
    </row>
    <row r="178" spans="1:13" outlineLevel="1" x14ac:dyDescent="0.2">
      <c r="A178" s="27"/>
      <c r="B178" s="28"/>
      <c r="C178" s="29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 x14ac:dyDescent="0.2">
      <c r="A179" s="6">
        <f ca="1">MAX($A$1:A176)+subsection</f>
        <v>7.0499999999999989</v>
      </c>
      <c r="B179" s="6" t="s">
        <v>147</v>
      </c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51"/>
    </row>
    <row r="180" spans="1:13" x14ac:dyDescent="0.2">
      <c r="A180" s="27"/>
      <c r="C180" s="29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outlineLevel="1" x14ac:dyDescent="0.2">
      <c r="A181" s="27"/>
      <c r="B181" s="50" t="s">
        <v>148</v>
      </c>
      <c r="C181" s="29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outlineLevel="1" x14ac:dyDescent="0.2">
      <c r="A182" s="27"/>
      <c r="B182" s="28"/>
      <c r="C182" s="29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outlineLevel="1" x14ac:dyDescent="0.2">
      <c r="B183" s="48" t="s">
        <v>244</v>
      </c>
      <c r="C183" s="24"/>
      <c r="D183" s="54" t="s">
        <v>146</v>
      </c>
      <c r="G183" s="26"/>
      <c r="H183" s="25"/>
      <c r="I183" s="25"/>
      <c r="J183" s="25"/>
      <c r="K183" s="25"/>
      <c r="L183" s="25"/>
      <c r="M183" s="25"/>
    </row>
    <row r="184" spans="1:13" outlineLevel="1" x14ac:dyDescent="0.2">
      <c r="B184" s="66" t="s">
        <v>245</v>
      </c>
      <c r="H184" s="25"/>
      <c r="I184" s="25"/>
      <c r="J184" s="25"/>
      <c r="K184" s="25"/>
      <c r="L184" s="25"/>
      <c r="M184" s="25"/>
    </row>
    <row r="185" spans="1:13" outlineLevel="1" x14ac:dyDescent="0.2">
      <c r="B185" s="53" t="s">
        <v>87</v>
      </c>
      <c r="H185" s="25"/>
      <c r="I185" s="25"/>
      <c r="J185" s="25"/>
      <c r="K185" s="25"/>
      <c r="L185" s="25"/>
      <c r="M185" s="25"/>
    </row>
    <row r="186" spans="1:13" outlineLevel="1" x14ac:dyDescent="0.2">
      <c r="B186" s="67" t="s">
        <v>105</v>
      </c>
      <c r="C186" s="10" t="s">
        <v>217</v>
      </c>
      <c r="D186" s="24">
        <v>1</v>
      </c>
      <c r="E186" s="187">
        <f>HLOOKUP($D186,Allocators!$E$14:$AV$28,E$10+ROWS(Allocators!$E$15:$E$21),FALSE)</f>
        <v>1</v>
      </c>
      <c r="F186" s="187">
        <f>HLOOKUP($D186,Allocators!$E$14:$AV$28,F$10+ROWS(Allocators!$E$15:$E$21),FALSE)</f>
        <v>0</v>
      </c>
      <c r="G186" s="187">
        <f>HLOOKUP($D186,Allocators!$E$14:$AV$28,G$10+ROWS(Allocators!$E$15:$E$21),FALSE)</f>
        <v>0</v>
      </c>
      <c r="H186" s="187">
        <f>HLOOKUP($D186,Allocators!$E$14:$AV$28,H$10+ROWS(Allocators!$E$15:$E$21),FALSE)</f>
        <v>0</v>
      </c>
      <c r="I186" s="187">
        <f>HLOOKUP($D186,Allocators!$E$14:$AV$28,I$10+ROWS(Allocators!$E$15:$E$21),FALSE)</f>
        <v>0</v>
      </c>
      <c r="J186" s="187">
        <f>HLOOKUP($D186,Allocators!$E$14:$AV$28,J$10+ROWS(Allocators!$E$15:$E$21),FALSE)</f>
        <v>0</v>
      </c>
      <c r="K186" s="187">
        <f>HLOOKUP($D186,Allocators!$E$14:$AV$28,K$10+ROWS(Allocators!$E$15:$E$21),FALSE)</f>
        <v>0</v>
      </c>
      <c r="L186" s="187">
        <f>HLOOKUP($D186,Allocators!$E$14:$AV$28,L$10+ROWS(Allocators!$E$15:$E$21),FALSE)</f>
        <v>0</v>
      </c>
      <c r="M186" s="25"/>
    </row>
    <row r="187" spans="1:13" outlineLevel="1" x14ac:dyDescent="0.2">
      <c r="B187" s="67" t="s">
        <v>326</v>
      </c>
      <c r="C187" s="10" t="s">
        <v>217</v>
      </c>
      <c r="D187" s="204">
        <f>MAX($D$185:D186)+1</f>
        <v>2</v>
      </c>
      <c r="E187" s="187">
        <f>HLOOKUP($D187,Allocators!$E$14:$AV$28,E$10+ROWS(Allocators!$E$15:$E$21),FALSE)</f>
        <v>1</v>
      </c>
      <c r="F187" s="187">
        <f>HLOOKUP($D187,Allocators!$E$14:$AV$28,F$10+ROWS(Allocators!$E$15:$E$21),FALSE)</f>
        <v>0</v>
      </c>
      <c r="G187" s="187">
        <f>HLOOKUP($D187,Allocators!$E$14:$AV$28,G$10+ROWS(Allocators!$E$15:$E$21),FALSE)</f>
        <v>0</v>
      </c>
      <c r="H187" s="187">
        <f>HLOOKUP($D187,Allocators!$E$14:$AV$28,H$10+ROWS(Allocators!$E$15:$E$21),FALSE)</f>
        <v>0</v>
      </c>
      <c r="I187" s="187">
        <f>HLOOKUP($D187,Allocators!$E$14:$AV$28,I$10+ROWS(Allocators!$E$15:$E$21),FALSE)</f>
        <v>0</v>
      </c>
      <c r="J187" s="187">
        <f>HLOOKUP($D187,Allocators!$E$14:$AV$28,J$10+ROWS(Allocators!$E$15:$E$21),FALSE)</f>
        <v>0</v>
      </c>
      <c r="K187" s="187">
        <f>HLOOKUP($D187,Allocators!$E$14:$AV$28,K$10+ROWS(Allocators!$E$15:$E$21),FALSE)</f>
        <v>0</v>
      </c>
      <c r="L187" s="187">
        <f>HLOOKUP($D187,Allocators!$E$14:$AV$28,L$10+ROWS(Allocators!$E$15:$E$21),FALSE)</f>
        <v>0</v>
      </c>
      <c r="M187" s="25"/>
    </row>
    <row r="188" spans="1:13" outlineLevel="1" x14ac:dyDescent="0.2">
      <c r="B188" s="67" t="s">
        <v>325</v>
      </c>
      <c r="C188" s="10" t="s">
        <v>217</v>
      </c>
      <c r="D188" s="204">
        <f>MAX($D$185:D187)+1</f>
        <v>3</v>
      </c>
      <c r="E188" s="187">
        <f>HLOOKUP($D188,Allocators!$E$14:$AV$28,E$10+ROWS(Allocators!$E$15:$E$21),FALSE)</f>
        <v>1</v>
      </c>
      <c r="F188" s="187">
        <f>HLOOKUP($D188,Allocators!$E$14:$AV$28,F$10+ROWS(Allocators!$E$15:$E$21),FALSE)</f>
        <v>0</v>
      </c>
      <c r="G188" s="187">
        <f>HLOOKUP($D188,Allocators!$E$14:$AV$28,G$10+ROWS(Allocators!$E$15:$E$21),FALSE)</f>
        <v>0</v>
      </c>
      <c r="H188" s="187">
        <f>HLOOKUP($D188,Allocators!$E$14:$AV$28,H$10+ROWS(Allocators!$E$15:$E$21),FALSE)</f>
        <v>0</v>
      </c>
      <c r="I188" s="187">
        <f>HLOOKUP($D188,Allocators!$E$14:$AV$28,I$10+ROWS(Allocators!$E$15:$E$21),FALSE)</f>
        <v>0</v>
      </c>
      <c r="J188" s="187">
        <f>HLOOKUP($D188,Allocators!$E$14:$AV$28,J$10+ROWS(Allocators!$E$15:$E$21),FALSE)</f>
        <v>0</v>
      </c>
      <c r="K188" s="187">
        <f>HLOOKUP($D188,Allocators!$E$14:$AV$28,K$10+ROWS(Allocators!$E$15:$E$21),FALSE)</f>
        <v>0</v>
      </c>
      <c r="L188" s="187">
        <f>HLOOKUP($D188,Allocators!$E$14:$AV$28,L$10+ROWS(Allocators!$E$15:$E$21),FALSE)</f>
        <v>0</v>
      </c>
      <c r="M188" s="25"/>
    </row>
    <row r="189" spans="1:13" outlineLevel="1" x14ac:dyDescent="0.2">
      <c r="B189" s="67" t="s">
        <v>107</v>
      </c>
      <c r="C189" s="10" t="s">
        <v>217</v>
      </c>
      <c r="D189" s="204">
        <f>MAX($D$185:D188)+1</f>
        <v>4</v>
      </c>
      <c r="E189" s="187">
        <f>HLOOKUP($D189,Allocators!$E$14:$AV$28,E$10+ROWS(Allocators!$E$15:$E$21),FALSE)</f>
        <v>1</v>
      </c>
      <c r="F189" s="187">
        <f>HLOOKUP($D189,Allocators!$E$14:$AV$28,F$10+ROWS(Allocators!$E$15:$E$21),FALSE)</f>
        <v>0</v>
      </c>
      <c r="G189" s="187">
        <f>HLOOKUP($D189,Allocators!$E$14:$AV$28,G$10+ROWS(Allocators!$E$15:$E$21),FALSE)</f>
        <v>0</v>
      </c>
      <c r="H189" s="187">
        <f>HLOOKUP($D189,Allocators!$E$14:$AV$28,H$10+ROWS(Allocators!$E$15:$E$21),FALSE)</f>
        <v>0</v>
      </c>
      <c r="I189" s="187">
        <f>HLOOKUP($D189,Allocators!$E$14:$AV$28,I$10+ROWS(Allocators!$E$15:$E$21),FALSE)</f>
        <v>0</v>
      </c>
      <c r="J189" s="187">
        <f>HLOOKUP($D189,Allocators!$E$14:$AV$28,J$10+ROWS(Allocators!$E$15:$E$21),FALSE)</f>
        <v>0</v>
      </c>
      <c r="K189" s="187">
        <f>HLOOKUP($D189,Allocators!$E$14:$AV$28,K$10+ROWS(Allocators!$E$15:$E$21),FALSE)</f>
        <v>0</v>
      </c>
      <c r="L189" s="187">
        <f>HLOOKUP($D189,Allocators!$E$14:$AV$28,L$10+ROWS(Allocators!$E$15:$E$21),FALSE)</f>
        <v>0</v>
      </c>
      <c r="M189" s="25"/>
    </row>
    <row r="190" spans="1:13" outlineLevel="1" x14ac:dyDescent="0.2">
      <c r="B190" s="67" t="s">
        <v>108</v>
      </c>
      <c r="C190" s="10" t="s">
        <v>217</v>
      </c>
      <c r="D190" s="204">
        <f>MAX($D$185:D189)+1</f>
        <v>5</v>
      </c>
      <c r="E190" s="187">
        <f>HLOOKUP($D190,Allocators!$E$14:$AV$28,E$10+ROWS(Allocators!$E$15:$E$21),FALSE)</f>
        <v>1</v>
      </c>
      <c r="F190" s="187">
        <f>HLOOKUP($D190,Allocators!$E$14:$AV$28,F$10+ROWS(Allocators!$E$15:$E$21),FALSE)</f>
        <v>0</v>
      </c>
      <c r="G190" s="187">
        <f>HLOOKUP($D190,Allocators!$E$14:$AV$28,G$10+ROWS(Allocators!$E$15:$E$21),FALSE)</f>
        <v>0</v>
      </c>
      <c r="H190" s="187">
        <f>HLOOKUP($D190,Allocators!$E$14:$AV$28,H$10+ROWS(Allocators!$E$15:$E$21),FALSE)</f>
        <v>0</v>
      </c>
      <c r="I190" s="187">
        <f>HLOOKUP($D190,Allocators!$E$14:$AV$28,I$10+ROWS(Allocators!$E$15:$E$21),FALSE)</f>
        <v>0</v>
      </c>
      <c r="J190" s="187">
        <f>HLOOKUP($D190,Allocators!$E$14:$AV$28,J$10+ROWS(Allocators!$E$15:$E$21),FALSE)</f>
        <v>0</v>
      </c>
      <c r="K190" s="187">
        <f>HLOOKUP($D190,Allocators!$E$14:$AV$28,K$10+ROWS(Allocators!$E$15:$E$21),FALSE)</f>
        <v>0</v>
      </c>
      <c r="L190" s="187">
        <f>HLOOKUP($D190,Allocators!$E$14:$AV$28,L$10+ROWS(Allocators!$E$15:$E$21),FALSE)</f>
        <v>0</v>
      </c>
      <c r="M190" s="25"/>
    </row>
    <row r="191" spans="1:13" outlineLevel="1" x14ac:dyDescent="0.2">
      <c r="B191" s="67" t="s">
        <v>109</v>
      </c>
      <c r="C191" s="10" t="s">
        <v>217</v>
      </c>
      <c r="D191" s="204">
        <f>MAX($D$185:D190)+1</f>
        <v>6</v>
      </c>
      <c r="E191" s="187">
        <f>HLOOKUP($D191,Allocators!$E$14:$AV$28,E$10+ROWS(Allocators!$E$15:$E$21),FALSE)</f>
        <v>1</v>
      </c>
      <c r="F191" s="187">
        <f>HLOOKUP($D191,Allocators!$E$14:$AV$28,F$10+ROWS(Allocators!$E$15:$E$21),FALSE)</f>
        <v>0</v>
      </c>
      <c r="G191" s="187">
        <f>HLOOKUP($D191,Allocators!$E$14:$AV$28,G$10+ROWS(Allocators!$E$15:$E$21),FALSE)</f>
        <v>0</v>
      </c>
      <c r="H191" s="187">
        <f>HLOOKUP($D191,Allocators!$E$14:$AV$28,H$10+ROWS(Allocators!$E$15:$E$21),FALSE)</f>
        <v>0</v>
      </c>
      <c r="I191" s="187">
        <f>HLOOKUP($D191,Allocators!$E$14:$AV$28,I$10+ROWS(Allocators!$E$15:$E$21),FALSE)</f>
        <v>0</v>
      </c>
      <c r="J191" s="187">
        <f>HLOOKUP($D191,Allocators!$E$14:$AV$28,J$10+ROWS(Allocators!$E$15:$E$21),FALSE)</f>
        <v>0</v>
      </c>
      <c r="K191" s="187">
        <f>HLOOKUP($D191,Allocators!$E$14:$AV$28,K$10+ROWS(Allocators!$E$15:$E$21),FALSE)</f>
        <v>0</v>
      </c>
      <c r="L191" s="187">
        <f>HLOOKUP($D191,Allocators!$E$14:$AV$28,L$10+ROWS(Allocators!$E$15:$E$21),FALSE)</f>
        <v>0</v>
      </c>
      <c r="M191" s="25"/>
    </row>
    <row r="192" spans="1:13" outlineLevel="1" x14ac:dyDescent="0.2">
      <c r="B192" s="53" t="s">
        <v>88</v>
      </c>
      <c r="C192" s="10" t="s">
        <v>217</v>
      </c>
      <c r="D192" s="204">
        <f>MAX($D$185:D191)+1</f>
        <v>7</v>
      </c>
      <c r="E192" s="187">
        <f>HLOOKUP($D192,Allocators!$E$14:$AV$28,E$10+ROWS(Allocators!$E$15:$E$21),FALSE)</f>
        <v>0</v>
      </c>
      <c r="F192" s="187">
        <f>HLOOKUP($D192,Allocators!$E$14:$AV$28,F$10+ROWS(Allocators!$E$15:$E$21),FALSE)</f>
        <v>1</v>
      </c>
      <c r="G192" s="187">
        <f>HLOOKUP($D192,Allocators!$E$14:$AV$28,G$10+ROWS(Allocators!$E$15:$E$21),FALSE)</f>
        <v>0</v>
      </c>
      <c r="H192" s="187">
        <f>HLOOKUP($D192,Allocators!$E$14:$AV$28,H$10+ROWS(Allocators!$E$15:$E$21),FALSE)</f>
        <v>0</v>
      </c>
      <c r="I192" s="187">
        <f>HLOOKUP($D192,Allocators!$E$14:$AV$28,I$10+ROWS(Allocators!$E$15:$E$21),FALSE)</f>
        <v>0</v>
      </c>
      <c r="J192" s="187">
        <f>HLOOKUP($D192,Allocators!$E$14:$AV$28,J$10+ROWS(Allocators!$E$15:$E$21),FALSE)</f>
        <v>0</v>
      </c>
      <c r="K192" s="187">
        <f>HLOOKUP($D192,Allocators!$E$14:$AV$28,K$10+ROWS(Allocators!$E$15:$E$21),FALSE)</f>
        <v>0</v>
      </c>
      <c r="L192" s="187">
        <f>HLOOKUP($D192,Allocators!$E$14:$AV$28,L$10+ROWS(Allocators!$E$15:$E$21),FALSE)</f>
        <v>0</v>
      </c>
      <c r="M192" s="25"/>
    </row>
    <row r="193" spans="2:13" outlineLevel="1" x14ac:dyDescent="0.2">
      <c r="B193" s="53" t="s">
        <v>89</v>
      </c>
      <c r="C193" s="10" t="s">
        <v>217</v>
      </c>
      <c r="D193" s="204">
        <f>MAX($D$185:D192)+1</f>
        <v>8</v>
      </c>
      <c r="E193" s="187">
        <f>HLOOKUP($D193,Allocators!$E$14:$AV$28,E$10+ROWS(Allocators!$E$15:$E$21),FALSE)</f>
        <v>0</v>
      </c>
      <c r="F193" s="187">
        <f>HLOOKUP($D193,Allocators!$E$14:$AV$28,F$10+ROWS(Allocators!$E$15:$E$21),FALSE)</f>
        <v>0</v>
      </c>
      <c r="G193" s="187">
        <f>HLOOKUP($D193,Allocators!$E$14:$AV$28,G$10+ROWS(Allocators!$E$15:$E$21),FALSE)</f>
        <v>0</v>
      </c>
      <c r="H193" s="187">
        <f>HLOOKUP($D193,Allocators!$E$14:$AV$28,H$10+ROWS(Allocators!$E$15:$E$21),FALSE)</f>
        <v>0</v>
      </c>
      <c r="I193" s="187">
        <f>HLOOKUP($D193,Allocators!$E$14:$AV$28,I$10+ROWS(Allocators!$E$15:$E$21),FALSE)</f>
        <v>0</v>
      </c>
      <c r="J193" s="187">
        <f>HLOOKUP($D193,Allocators!$E$14:$AV$28,J$10+ROWS(Allocators!$E$15:$E$21),FALSE)</f>
        <v>0</v>
      </c>
      <c r="K193" s="187">
        <f>HLOOKUP($D193,Allocators!$E$14:$AV$28,K$10+ROWS(Allocators!$E$15:$E$21),FALSE)</f>
        <v>0</v>
      </c>
      <c r="L193" s="187">
        <f>HLOOKUP($D193,Allocators!$E$14:$AV$28,L$10+ROWS(Allocators!$E$15:$E$21),FALSE)</f>
        <v>1</v>
      </c>
      <c r="M193" s="25"/>
    </row>
    <row r="194" spans="2:13" outlineLevel="1" x14ac:dyDescent="0.2">
      <c r="B194" s="53" t="s">
        <v>90</v>
      </c>
      <c r="C194" s="10" t="s">
        <v>217</v>
      </c>
      <c r="D194" s="204">
        <f>MAX($D$185:D193)+1</f>
        <v>9</v>
      </c>
      <c r="E194" s="187">
        <f>HLOOKUP($D194,Allocators!$E$14:$AV$28,E$10+ROWS(Allocators!$E$15:$E$21),FALSE)</f>
        <v>0</v>
      </c>
      <c r="F194" s="187">
        <f>HLOOKUP($D194,Allocators!$E$14:$AV$28,F$10+ROWS(Allocators!$E$15:$E$21),FALSE)</f>
        <v>0</v>
      </c>
      <c r="G194" s="187">
        <f>HLOOKUP($D194,Allocators!$E$14:$AV$28,G$10+ROWS(Allocators!$E$15:$E$21),FALSE)</f>
        <v>1</v>
      </c>
      <c r="H194" s="187">
        <f>HLOOKUP($D194,Allocators!$E$14:$AV$28,H$10+ROWS(Allocators!$E$15:$E$21),FALSE)</f>
        <v>0</v>
      </c>
      <c r="I194" s="187">
        <f>HLOOKUP($D194,Allocators!$E$14:$AV$28,I$10+ROWS(Allocators!$E$15:$E$21),FALSE)</f>
        <v>0</v>
      </c>
      <c r="J194" s="187">
        <f>HLOOKUP($D194,Allocators!$E$14:$AV$28,J$10+ROWS(Allocators!$E$15:$E$21),FALSE)</f>
        <v>0</v>
      </c>
      <c r="K194" s="187">
        <f>HLOOKUP($D194,Allocators!$E$14:$AV$28,K$10+ROWS(Allocators!$E$15:$E$21),FALSE)</f>
        <v>0</v>
      </c>
      <c r="L194" s="187">
        <f>HLOOKUP($D194,Allocators!$E$14:$AV$28,L$10+ROWS(Allocators!$E$15:$E$21),FALSE)</f>
        <v>0</v>
      </c>
      <c r="M194" s="25"/>
    </row>
    <row r="195" spans="2:13" outlineLevel="1" x14ac:dyDescent="0.2">
      <c r="B195" s="53" t="s">
        <v>91</v>
      </c>
      <c r="C195" s="10" t="s">
        <v>217</v>
      </c>
      <c r="D195" s="204">
        <f>MAX($D$185:D194)+1</f>
        <v>10</v>
      </c>
      <c r="E195" s="187">
        <f>HLOOKUP($D195,Allocators!$E$14:$AV$28,E$10+ROWS(Allocators!$E$15:$E$21),FALSE)</f>
        <v>0</v>
      </c>
      <c r="F195" s="187">
        <f>HLOOKUP($D195,Allocators!$E$14:$AV$28,F$10+ROWS(Allocators!$E$15:$E$21),FALSE)</f>
        <v>0</v>
      </c>
      <c r="G195" s="187">
        <f>HLOOKUP($D195,Allocators!$E$14:$AV$28,G$10+ROWS(Allocators!$E$15:$E$21),FALSE)</f>
        <v>0</v>
      </c>
      <c r="H195" s="187">
        <f>HLOOKUP($D195,Allocators!$E$14:$AV$28,H$10+ROWS(Allocators!$E$15:$E$21),FALSE)</f>
        <v>1</v>
      </c>
      <c r="I195" s="187">
        <f>HLOOKUP($D195,Allocators!$E$14:$AV$28,I$10+ROWS(Allocators!$E$15:$E$21),FALSE)</f>
        <v>0</v>
      </c>
      <c r="J195" s="187">
        <f>HLOOKUP($D195,Allocators!$E$14:$AV$28,J$10+ROWS(Allocators!$E$15:$E$21),FALSE)</f>
        <v>0</v>
      </c>
      <c r="K195" s="187">
        <f>HLOOKUP($D195,Allocators!$E$14:$AV$28,K$10+ROWS(Allocators!$E$15:$E$21),FALSE)</f>
        <v>0</v>
      </c>
      <c r="L195" s="187">
        <f>HLOOKUP($D195,Allocators!$E$14:$AV$28,L$10+ROWS(Allocators!$E$15:$E$21),FALSE)</f>
        <v>0</v>
      </c>
      <c r="M195" s="25"/>
    </row>
    <row r="196" spans="2:13" outlineLevel="1" x14ac:dyDescent="0.2">
      <c r="B196" s="53" t="s">
        <v>92</v>
      </c>
      <c r="D196" s="204"/>
      <c r="M196" s="25"/>
    </row>
    <row r="197" spans="2:13" outlineLevel="1" x14ac:dyDescent="0.2">
      <c r="B197" s="67" t="s">
        <v>110</v>
      </c>
      <c r="C197" s="10" t="s">
        <v>217</v>
      </c>
      <c r="D197" s="204">
        <f>MAX($D$185:D196)+1</f>
        <v>11</v>
      </c>
      <c r="E197" s="187">
        <f>HLOOKUP($D197,Allocators!$E$14:$AV$28,E$10+ROWS(Allocators!$E$15:$E$21),FALSE)</f>
        <v>0</v>
      </c>
      <c r="F197" s="187">
        <f>HLOOKUP($D197,Allocators!$E$14:$AV$28,F$10+ROWS(Allocators!$E$15:$E$21),FALSE)</f>
        <v>0</v>
      </c>
      <c r="G197" s="187">
        <f>HLOOKUP($D197,Allocators!$E$14:$AV$28,G$10+ROWS(Allocators!$E$15:$E$21),FALSE)</f>
        <v>0</v>
      </c>
      <c r="H197" s="187">
        <f>HLOOKUP($D197,Allocators!$E$14:$AV$28,H$10+ROWS(Allocators!$E$15:$E$21),FALSE)</f>
        <v>0</v>
      </c>
      <c r="I197" s="187">
        <f>HLOOKUP($D197,Allocators!$E$14:$AV$28,I$10+ROWS(Allocators!$E$15:$E$21),FALSE)</f>
        <v>1</v>
      </c>
      <c r="J197" s="187">
        <f>HLOOKUP($D197,Allocators!$E$14:$AV$28,J$10+ROWS(Allocators!$E$15:$E$21),FALSE)</f>
        <v>0</v>
      </c>
      <c r="K197" s="187">
        <f>HLOOKUP($D197,Allocators!$E$14:$AV$28,K$10+ROWS(Allocators!$E$15:$E$21),FALSE)</f>
        <v>0</v>
      </c>
      <c r="L197" s="187">
        <f>HLOOKUP($D197,Allocators!$E$14:$AV$28,L$10+ROWS(Allocators!$E$15:$E$21),FALSE)</f>
        <v>0</v>
      </c>
      <c r="M197" s="25"/>
    </row>
    <row r="198" spans="2:13" outlineLevel="1" x14ac:dyDescent="0.2">
      <c r="B198" s="67" t="s">
        <v>111</v>
      </c>
      <c r="C198" s="10" t="s">
        <v>217</v>
      </c>
      <c r="D198" s="204">
        <f>MAX($D$185:D197)+1</f>
        <v>12</v>
      </c>
      <c r="E198" s="187">
        <f>HLOOKUP($D198,Allocators!$E$14:$AV$28,E$10+ROWS(Allocators!$E$15:$E$21),FALSE)</f>
        <v>0</v>
      </c>
      <c r="F198" s="187">
        <f>HLOOKUP($D198,Allocators!$E$14:$AV$28,F$10+ROWS(Allocators!$E$15:$E$21),FALSE)</f>
        <v>0</v>
      </c>
      <c r="G198" s="187">
        <f>HLOOKUP($D198,Allocators!$E$14:$AV$28,G$10+ROWS(Allocators!$E$15:$E$21),FALSE)</f>
        <v>0</v>
      </c>
      <c r="H198" s="187">
        <f>HLOOKUP($D198,Allocators!$E$14:$AV$28,H$10+ROWS(Allocators!$E$15:$E$21),FALSE)</f>
        <v>0</v>
      </c>
      <c r="I198" s="187">
        <f>HLOOKUP($D198,Allocators!$E$14:$AV$28,I$10+ROWS(Allocators!$E$15:$E$21),FALSE)</f>
        <v>1</v>
      </c>
      <c r="J198" s="187">
        <f>HLOOKUP($D198,Allocators!$E$14:$AV$28,J$10+ROWS(Allocators!$E$15:$E$21),FALSE)</f>
        <v>0</v>
      </c>
      <c r="K198" s="187">
        <f>HLOOKUP($D198,Allocators!$E$14:$AV$28,K$10+ROWS(Allocators!$E$15:$E$21),FALSE)</f>
        <v>0</v>
      </c>
      <c r="L198" s="187">
        <f>HLOOKUP($D198,Allocators!$E$14:$AV$28,L$10+ROWS(Allocators!$E$15:$E$21),FALSE)</f>
        <v>0</v>
      </c>
      <c r="M198" s="25"/>
    </row>
    <row r="199" spans="2:13" outlineLevel="1" x14ac:dyDescent="0.2">
      <c r="B199" s="53" t="s">
        <v>93</v>
      </c>
      <c r="D199" s="204"/>
      <c r="M199" s="25"/>
    </row>
    <row r="200" spans="2:13" outlineLevel="1" x14ac:dyDescent="0.2">
      <c r="B200" s="67" t="s">
        <v>105</v>
      </c>
      <c r="C200" s="10" t="s">
        <v>217</v>
      </c>
      <c r="D200" s="204">
        <f>MAX($D$185:D199)+1</f>
        <v>13</v>
      </c>
      <c r="E200" s="187">
        <f>HLOOKUP($D200,Allocators!$E$14:$AV$28,E$10+ROWS(Allocators!$E$15:$E$21),FALSE)</f>
        <v>1</v>
      </c>
      <c r="F200" s="187">
        <f>HLOOKUP($D200,Allocators!$E$14:$AV$28,F$10+ROWS(Allocators!$E$15:$E$21),FALSE)</f>
        <v>1</v>
      </c>
      <c r="G200" s="187">
        <f>HLOOKUP($D200,Allocators!$E$14:$AV$28,G$10+ROWS(Allocators!$E$15:$E$21),FALSE)</f>
        <v>1</v>
      </c>
      <c r="H200" s="187">
        <f>HLOOKUP($D200,Allocators!$E$14:$AV$28,H$10+ROWS(Allocators!$E$15:$E$21),FALSE)</f>
        <v>1</v>
      </c>
      <c r="I200" s="187">
        <f>HLOOKUP($D200,Allocators!$E$14:$AV$28,I$10+ROWS(Allocators!$E$15:$E$21),FALSE)</f>
        <v>1</v>
      </c>
      <c r="J200" s="187">
        <f>HLOOKUP($D200,Allocators!$E$14:$AV$28,J$10+ROWS(Allocators!$E$15:$E$21),FALSE)</f>
        <v>0</v>
      </c>
      <c r="K200" s="187">
        <f>HLOOKUP($D200,Allocators!$E$14:$AV$28,K$10+ROWS(Allocators!$E$15:$E$21),FALSE)</f>
        <v>0</v>
      </c>
      <c r="L200" s="187">
        <f>HLOOKUP($D200,Allocators!$E$14:$AV$28,L$10+ROWS(Allocators!$E$15:$E$21),FALSE)</f>
        <v>0</v>
      </c>
      <c r="M200" s="25"/>
    </row>
    <row r="201" spans="2:13" outlineLevel="1" x14ac:dyDescent="0.2">
      <c r="B201" s="67" t="s">
        <v>106</v>
      </c>
      <c r="C201" s="10" t="s">
        <v>217</v>
      </c>
      <c r="D201" s="204">
        <f>MAX($D$185:D200)+1</f>
        <v>14</v>
      </c>
      <c r="E201" s="187">
        <f>HLOOKUP($D201,Allocators!$E$14:$AV$28,E$10+ROWS(Allocators!$E$15:$E$21),FALSE)</f>
        <v>1</v>
      </c>
      <c r="F201" s="187">
        <f>HLOOKUP($D201,Allocators!$E$14:$AV$28,F$10+ROWS(Allocators!$E$15:$E$21),FALSE)</f>
        <v>1</v>
      </c>
      <c r="G201" s="187">
        <f>HLOOKUP($D201,Allocators!$E$14:$AV$28,G$10+ROWS(Allocators!$E$15:$E$21),FALSE)</f>
        <v>1</v>
      </c>
      <c r="H201" s="187">
        <f>HLOOKUP($D201,Allocators!$E$14:$AV$28,H$10+ROWS(Allocators!$E$15:$E$21),FALSE)</f>
        <v>1</v>
      </c>
      <c r="I201" s="187">
        <f>HLOOKUP($D201,Allocators!$E$14:$AV$28,I$10+ROWS(Allocators!$E$15:$E$21),FALSE)</f>
        <v>1</v>
      </c>
      <c r="J201" s="187">
        <f>HLOOKUP($D201,Allocators!$E$14:$AV$28,J$10+ROWS(Allocators!$E$15:$E$21),FALSE)</f>
        <v>0</v>
      </c>
      <c r="K201" s="187">
        <f>HLOOKUP($D201,Allocators!$E$14:$AV$28,K$10+ROWS(Allocators!$E$15:$E$21),FALSE)</f>
        <v>0</v>
      </c>
      <c r="L201" s="187">
        <f>HLOOKUP($D201,Allocators!$E$14:$AV$28,L$10+ROWS(Allocators!$E$15:$E$21),FALSE)</f>
        <v>0</v>
      </c>
      <c r="M201" s="25"/>
    </row>
    <row r="202" spans="2:13" outlineLevel="1" x14ac:dyDescent="0.2">
      <c r="B202" s="67" t="s">
        <v>112</v>
      </c>
      <c r="C202" s="10" t="s">
        <v>217</v>
      </c>
      <c r="D202" s="204">
        <f>MAX($D$185:D201)+1</f>
        <v>15</v>
      </c>
      <c r="E202" s="187">
        <f>HLOOKUP($D202,Allocators!$E$14:$AV$28,E$10+ROWS(Allocators!$E$15:$E$21),FALSE)</f>
        <v>1</v>
      </c>
      <c r="F202" s="187">
        <f>HLOOKUP($D202,Allocators!$E$14:$AV$28,F$10+ROWS(Allocators!$E$15:$E$21),FALSE)</f>
        <v>1</v>
      </c>
      <c r="G202" s="187">
        <f>HLOOKUP($D202,Allocators!$E$14:$AV$28,G$10+ROWS(Allocators!$E$15:$E$21),FALSE)</f>
        <v>1</v>
      </c>
      <c r="H202" s="187">
        <f>HLOOKUP($D202,Allocators!$E$14:$AV$28,H$10+ROWS(Allocators!$E$15:$E$21),FALSE)</f>
        <v>1</v>
      </c>
      <c r="I202" s="187">
        <f>HLOOKUP($D202,Allocators!$E$14:$AV$28,I$10+ROWS(Allocators!$E$15:$E$21),FALSE)</f>
        <v>1</v>
      </c>
      <c r="J202" s="187">
        <f>HLOOKUP($D202,Allocators!$E$14:$AV$28,J$10+ROWS(Allocators!$E$15:$E$21),FALSE)</f>
        <v>0</v>
      </c>
      <c r="K202" s="187">
        <f>HLOOKUP($D202,Allocators!$E$14:$AV$28,K$10+ROWS(Allocators!$E$15:$E$21),FALSE)</f>
        <v>0</v>
      </c>
      <c r="L202" s="187">
        <f>HLOOKUP($D202,Allocators!$E$14:$AV$28,L$10+ROWS(Allocators!$E$15:$E$21),FALSE)</f>
        <v>0</v>
      </c>
      <c r="M202" s="25"/>
    </row>
    <row r="203" spans="2:13" outlineLevel="1" x14ac:dyDescent="0.2">
      <c r="B203" s="66" t="s">
        <v>80</v>
      </c>
      <c r="D203" s="204"/>
      <c r="M203" s="25"/>
    </row>
    <row r="204" spans="2:13" outlineLevel="1" x14ac:dyDescent="0.2">
      <c r="B204" s="53" t="s">
        <v>94</v>
      </c>
      <c r="M204" s="25"/>
    </row>
    <row r="205" spans="2:13" outlineLevel="1" x14ac:dyDescent="0.2">
      <c r="B205" s="67" t="s">
        <v>113</v>
      </c>
      <c r="C205" s="10" t="s">
        <v>217</v>
      </c>
      <c r="D205" s="204">
        <f>MAX($D$185:D204)+1</f>
        <v>16</v>
      </c>
      <c r="E205" s="187">
        <f>HLOOKUP($D205,Allocators!$E$14:$AV$28,E$10+ROWS(Allocators!$E$15:$E$21),FALSE)</f>
        <v>0</v>
      </c>
      <c r="F205" s="187">
        <f>HLOOKUP($D205,Allocators!$E$14:$AV$28,F$10+ROWS(Allocators!$E$15:$E$21),FALSE)</f>
        <v>0</v>
      </c>
      <c r="G205" s="187">
        <f>HLOOKUP($D205,Allocators!$E$14:$AV$28,G$10+ROWS(Allocators!$E$15:$E$21),FALSE)</f>
        <v>0</v>
      </c>
      <c r="H205" s="187">
        <f>HLOOKUP($D205,Allocators!$E$14:$AV$28,H$10+ROWS(Allocators!$E$15:$E$21),FALSE)</f>
        <v>0</v>
      </c>
      <c r="I205" s="187">
        <f>HLOOKUP($D205,Allocators!$E$14:$AV$28,I$10+ROWS(Allocators!$E$15:$E$21),FALSE)</f>
        <v>0</v>
      </c>
      <c r="J205" s="187">
        <f>HLOOKUP($D205,Allocators!$E$14:$AV$28,J$10+ROWS(Allocators!$E$15:$E$21),FALSE)</f>
        <v>1</v>
      </c>
      <c r="K205" s="187">
        <f>HLOOKUP($D205,Allocators!$E$14:$AV$28,K$10+ROWS(Allocators!$E$15:$E$21),FALSE)</f>
        <v>0</v>
      </c>
      <c r="L205" s="187">
        <f>HLOOKUP($D205,Allocators!$E$14:$AV$28,L$10+ROWS(Allocators!$E$15:$E$21),FALSE)</f>
        <v>0</v>
      </c>
      <c r="M205" s="25"/>
    </row>
    <row r="206" spans="2:13" outlineLevel="1" x14ac:dyDescent="0.2">
      <c r="B206" s="67" t="s">
        <v>114</v>
      </c>
      <c r="C206" s="10" t="s">
        <v>217</v>
      </c>
      <c r="D206" s="204">
        <f>MAX($D$185:D205)+1</f>
        <v>17</v>
      </c>
      <c r="E206" s="187">
        <f>HLOOKUP($D206,Allocators!$E$14:$AV$28,E$10+ROWS(Allocators!$E$15:$E$21),FALSE)</f>
        <v>0</v>
      </c>
      <c r="F206" s="187">
        <f>HLOOKUP($D206,Allocators!$E$14:$AV$28,F$10+ROWS(Allocators!$E$15:$E$21),FALSE)</f>
        <v>0</v>
      </c>
      <c r="G206" s="187">
        <f>HLOOKUP($D206,Allocators!$E$14:$AV$28,G$10+ROWS(Allocators!$E$15:$E$21),FALSE)</f>
        <v>0</v>
      </c>
      <c r="H206" s="187">
        <f>HLOOKUP($D206,Allocators!$E$14:$AV$28,H$10+ROWS(Allocators!$E$15:$E$21),FALSE)</f>
        <v>0</v>
      </c>
      <c r="I206" s="187">
        <f>HLOOKUP($D206,Allocators!$E$14:$AV$28,I$10+ROWS(Allocators!$E$15:$E$21),FALSE)</f>
        <v>0</v>
      </c>
      <c r="J206" s="187">
        <f>HLOOKUP($D206,Allocators!$E$14:$AV$28,J$10+ROWS(Allocators!$E$15:$E$21),FALSE)</f>
        <v>0</v>
      </c>
      <c r="K206" s="187">
        <f>HLOOKUP($D206,Allocators!$E$14:$AV$28,K$10+ROWS(Allocators!$E$15:$E$21),FALSE)</f>
        <v>1</v>
      </c>
      <c r="L206" s="187">
        <f>HLOOKUP($D206,Allocators!$E$14:$AV$28,L$10+ROWS(Allocators!$E$15:$E$21),FALSE)</f>
        <v>0</v>
      </c>
      <c r="M206" s="25"/>
    </row>
    <row r="207" spans="2:13" outlineLevel="1" x14ac:dyDescent="0.2">
      <c r="B207" s="53" t="s">
        <v>95</v>
      </c>
      <c r="D207" s="24"/>
      <c r="M207" s="25"/>
    </row>
    <row r="208" spans="2:13" outlineLevel="1" x14ac:dyDescent="0.2">
      <c r="B208" s="67" t="s">
        <v>115</v>
      </c>
      <c r="C208" s="10" t="s">
        <v>217</v>
      </c>
      <c r="D208" s="204">
        <f>MAX($D$185:D207)+1</f>
        <v>18</v>
      </c>
      <c r="E208" s="187">
        <f>HLOOKUP($D208,Allocators!$E$14:$AV$28,E$10+ROWS(Allocators!$E$15:$E$21),FALSE)</f>
        <v>0</v>
      </c>
      <c r="F208" s="187">
        <f>HLOOKUP($D208,Allocators!$E$14:$AV$28,F$10+ROWS(Allocators!$E$15:$E$21),FALSE)</f>
        <v>0</v>
      </c>
      <c r="G208" s="187">
        <f>HLOOKUP($D208,Allocators!$E$14:$AV$28,G$10+ROWS(Allocators!$E$15:$E$21),FALSE)</f>
        <v>0</v>
      </c>
      <c r="H208" s="187">
        <f>HLOOKUP($D208,Allocators!$E$14:$AV$28,H$10+ROWS(Allocators!$E$15:$E$21),FALSE)</f>
        <v>0</v>
      </c>
      <c r="I208" s="187">
        <f>HLOOKUP($D208,Allocators!$E$14:$AV$28,I$10+ROWS(Allocators!$E$15:$E$21),FALSE)</f>
        <v>0</v>
      </c>
      <c r="J208" s="187">
        <f>HLOOKUP($D208,Allocators!$E$14:$AV$28,J$10+ROWS(Allocators!$E$15:$E$21),FALSE)</f>
        <v>1</v>
      </c>
      <c r="K208" s="187">
        <f>HLOOKUP($D208,Allocators!$E$14:$AV$28,K$10+ROWS(Allocators!$E$15:$E$21),FALSE)</f>
        <v>0</v>
      </c>
      <c r="L208" s="187">
        <f>HLOOKUP($D208,Allocators!$E$14:$AV$28,L$10+ROWS(Allocators!$E$15:$E$21),FALSE)</f>
        <v>0</v>
      </c>
      <c r="M208" s="25"/>
    </row>
    <row r="209" spans="2:13" outlineLevel="1" x14ac:dyDescent="0.2">
      <c r="B209" s="67" t="s">
        <v>116</v>
      </c>
      <c r="C209" s="10" t="s">
        <v>217</v>
      </c>
      <c r="D209" s="204">
        <f>MAX($D$185:D208)+1</f>
        <v>19</v>
      </c>
      <c r="E209" s="187">
        <f>HLOOKUP($D209,Allocators!$E$14:$AV$28,E$10+ROWS(Allocators!$E$15:$E$21),FALSE)</f>
        <v>0</v>
      </c>
      <c r="F209" s="187">
        <f>HLOOKUP($D209,Allocators!$E$14:$AV$28,F$10+ROWS(Allocators!$E$15:$E$21),FALSE)</f>
        <v>0</v>
      </c>
      <c r="G209" s="187">
        <f>HLOOKUP($D209,Allocators!$E$14:$AV$28,G$10+ROWS(Allocators!$E$15:$E$21),FALSE)</f>
        <v>0</v>
      </c>
      <c r="H209" s="187">
        <f>HLOOKUP($D209,Allocators!$E$14:$AV$28,H$10+ROWS(Allocators!$E$15:$E$21),FALSE)</f>
        <v>0</v>
      </c>
      <c r="I209" s="187">
        <f>HLOOKUP($D209,Allocators!$E$14:$AV$28,I$10+ROWS(Allocators!$E$15:$E$21),FALSE)</f>
        <v>0</v>
      </c>
      <c r="J209" s="187">
        <f>HLOOKUP($D209,Allocators!$E$14:$AV$28,J$10+ROWS(Allocators!$E$15:$E$21),FALSE)</f>
        <v>0</v>
      </c>
      <c r="K209" s="187">
        <f>HLOOKUP($D209,Allocators!$E$14:$AV$28,K$10+ROWS(Allocators!$E$15:$E$21),FALSE)</f>
        <v>1</v>
      </c>
      <c r="L209" s="187">
        <f>HLOOKUP($D209,Allocators!$E$14:$AV$28,L$10+ROWS(Allocators!$E$15:$E$21),FALSE)</f>
        <v>0</v>
      </c>
      <c r="M209" s="25"/>
    </row>
    <row r="210" spans="2:13" outlineLevel="1" x14ac:dyDescent="0.2">
      <c r="B210" s="53" t="s">
        <v>96</v>
      </c>
      <c r="D210" s="24"/>
      <c r="E210" s="74"/>
      <c r="F210" s="74"/>
      <c r="G210" s="74"/>
      <c r="H210" s="74"/>
      <c r="I210" s="74"/>
      <c r="J210" s="74"/>
      <c r="K210" s="74"/>
      <c r="L210" s="74"/>
      <c r="M210" s="25"/>
    </row>
    <row r="211" spans="2:13" outlineLevel="1" x14ac:dyDescent="0.2">
      <c r="B211" s="53" t="s">
        <v>117</v>
      </c>
      <c r="C211" s="10" t="s">
        <v>217</v>
      </c>
      <c r="D211" s="204">
        <f>MAX($D$185:D210)+1</f>
        <v>20</v>
      </c>
      <c r="E211" s="187">
        <f>HLOOKUP($D211,Allocators!$E$14:$AV$28,E$10+ROWS(Allocators!$E$15:$E$21),FALSE)</f>
        <v>0</v>
      </c>
      <c r="F211" s="187">
        <f>HLOOKUP($D211,Allocators!$E$14:$AV$28,F$10+ROWS(Allocators!$E$15:$E$21),FALSE)</f>
        <v>0</v>
      </c>
      <c r="G211" s="187">
        <f>HLOOKUP($D211,Allocators!$E$14:$AV$28,G$10+ROWS(Allocators!$E$15:$E$21),FALSE)</f>
        <v>0</v>
      </c>
      <c r="H211" s="187">
        <f>HLOOKUP($D211,Allocators!$E$14:$AV$28,H$10+ROWS(Allocators!$E$15:$E$21),FALSE)</f>
        <v>0</v>
      </c>
      <c r="I211" s="187">
        <f>HLOOKUP($D211,Allocators!$E$14:$AV$28,I$10+ROWS(Allocators!$E$15:$E$21),FALSE)</f>
        <v>0</v>
      </c>
      <c r="J211" s="187">
        <f>HLOOKUP($D211,Allocators!$E$14:$AV$28,J$10+ROWS(Allocators!$E$15:$E$21),FALSE)</f>
        <v>1</v>
      </c>
      <c r="K211" s="187">
        <f>HLOOKUP($D211,Allocators!$E$14:$AV$28,K$10+ROWS(Allocators!$E$15:$E$21),FALSE)</f>
        <v>0</v>
      </c>
      <c r="L211" s="187">
        <f>HLOOKUP($D211,Allocators!$E$14:$AV$28,L$10+ROWS(Allocators!$E$15:$E$21),FALSE)</f>
        <v>0</v>
      </c>
      <c r="M211" s="25"/>
    </row>
    <row r="212" spans="2:13" outlineLevel="1" x14ac:dyDescent="0.2">
      <c r="B212" s="53" t="s">
        <v>118</v>
      </c>
      <c r="C212" s="10" t="s">
        <v>217</v>
      </c>
      <c r="D212" s="204">
        <f>MAX($D$185:D211)+1</f>
        <v>21</v>
      </c>
      <c r="E212" s="187">
        <f>HLOOKUP($D212,Allocators!$E$14:$AV$28,E$10+ROWS(Allocators!$E$15:$E$21),FALSE)</f>
        <v>0</v>
      </c>
      <c r="F212" s="187">
        <f>HLOOKUP($D212,Allocators!$E$14:$AV$28,F$10+ROWS(Allocators!$E$15:$E$21),FALSE)</f>
        <v>0</v>
      </c>
      <c r="G212" s="187">
        <f>HLOOKUP($D212,Allocators!$E$14:$AV$28,G$10+ROWS(Allocators!$E$15:$E$21),FALSE)</f>
        <v>0</v>
      </c>
      <c r="H212" s="187">
        <f>HLOOKUP($D212,Allocators!$E$14:$AV$28,H$10+ROWS(Allocators!$E$15:$E$21),FALSE)</f>
        <v>0</v>
      </c>
      <c r="I212" s="187">
        <f>HLOOKUP($D212,Allocators!$E$14:$AV$28,I$10+ROWS(Allocators!$E$15:$E$21),FALSE)</f>
        <v>0</v>
      </c>
      <c r="J212" s="187">
        <f>HLOOKUP($D212,Allocators!$E$14:$AV$28,J$10+ROWS(Allocators!$E$15:$E$21),FALSE)</f>
        <v>1</v>
      </c>
      <c r="K212" s="187">
        <f>HLOOKUP($D212,Allocators!$E$14:$AV$28,K$10+ROWS(Allocators!$E$15:$E$21),FALSE)</f>
        <v>0</v>
      </c>
      <c r="L212" s="187">
        <f>HLOOKUP($D212,Allocators!$E$14:$AV$28,L$10+ROWS(Allocators!$E$15:$E$21),FALSE)</f>
        <v>0</v>
      </c>
      <c r="M212" s="25"/>
    </row>
    <row r="213" spans="2:13" outlineLevel="1" x14ac:dyDescent="0.2">
      <c r="B213" s="53" t="s">
        <v>119</v>
      </c>
      <c r="C213" s="10" t="s">
        <v>217</v>
      </c>
      <c r="D213" s="204">
        <f>MAX($D$185:D212)+1</f>
        <v>22</v>
      </c>
      <c r="E213" s="187">
        <f>HLOOKUP($D213,Allocators!$E$14:$AV$28,E$10+ROWS(Allocators!$E$15:$E$21),FALSE)</f>
        <v>0</v>
      </c>
      <c r="F213" s="187">
        <f>HLOOKUP($D213,Allocators!$E$14:$AV$28,F$10+ROWS(Allocators!$E$15:$E$21),FALSE)</f>
        <v>0</v>
      </c>
      <c r="G213" s="187">
        <f>HLOOKUP($D213,Allocators!$E$14:$AV$28,G$10+ROWS(Allocators!$E$15:$E$21),FALSE)</f>
        <v>0</v>
      </c>
      <c r="H213" s="187">
        <f>HLOOKUP($D213,Allocators!$E$14:$AV$28,H$10+ROWS(Allocators!$E$15:$E$21),FALSE)</f>
        <v>0</v>
      </c>
      <c r="I213" s="187">
        <f>HLOOKUP($D213,Allocators!$E$14:$AV$28,I$10+ROWS(Allocators!$E$15:$E$21),FALSE)</f>
        <v>0</v>
      </c>
      <c r="J213" s="187">
        <f>HLOOKUP($D213,Allocators!$E$14:$AV$28,J$10+ROWS(Allocators!$E$15:$E$21),FALSE)</f>
        <v>1</v>
      </c>
      <c r="K213" s="187">
        <f>HLOOKUP($D213,Allocators!$E$14:$AV$28,K$10+ROWS(Allocators!$E$15:$E$21),FALSE)</f>
        <v>0</v>
      </c>
      <c r="L213" s="187">
        <f>HLOOKUP($D213,Allocators!$E$14:$AV$28,L$10+ROWS(Allocators!$E$15:$E$21),FALSE)</f>
        <v>0</v>
      </c>
      <c r="M213" s="25"/>
    </row>
    <row r="214" spans="2:13" outlineLevel="1" x14ac:dyDescent="0.2">
      <c r="B214" s="53" t="s">
        <v>120</v>
      </c>
      <c r="C214" s="10" t="s">
        <v>217</v>
      </c>
      <c r="D214" s="204">
        <f>MAX($D$185:D213)+1</f>
        <v>23</v>
      </c>
      <c r="E214" s="187">
        <f>HLOOKUP($D214,Allocators!$E$14:$AV$28,E$10+ROWS(Allocators!$E$15:$E$21),FALSE)</f>
        <v>0</v>
      </c>
      <c r="F214" s="187">
        <f>HLOOKUP($D214,Allocators!$E$14:$AV$28,F$10+ROWS(Allocators!$E$15:$E$21),FALSE)</f>
        <v>0</v>
      </c>
      <c r="G214" s="187">
        <f>HLOOKUP($D214,Allocators!$E$14:$AV$28,G$10+ROWS(Allocators!$E$15:$E$21),FALSE)</f>
        <v>0</v>
      </c>
      <c r="H214" s="187">
        <f>HLOOKUP($D214,Allocators!$E$14:$AV$28,H$10+ROWS(Allocators!$E$15:$E$21),FALSE)</f>
        <v>0</v>
      </c>
      <c r="I214" s="187">
        <f>HLOOKUP($D214,Allocators!$E$14:$AV$28,I$10+ROWS(Allocators!$E$15:$E$21),FALSE)</f>
        <v>0</v>
      </c>
      <c r="J214" s="187">
        <f>HLOOKUP($D214,Allocators!$E$14:$AV$28,J$10+ROWS(Allocators!$E$15:$E$21),FALSE)</f>
        <v>0</v>
      </c>
      <c r="K214" s="187">
        <f>HLOOKUP($D214,Allocators!$E$14:$AV$28,K$10+ROWS(Allocators!$E$15:$E$21),FALSE)</f>
        <v>1</v>
      </c>
      <c r="L214" s="187">
        <f>HLOOKUP($D214,Allocators!$E$14:$AV$28,L$10+ROWS(Allocators!$E$15:$E$21),FALSE)</f>
        <v>0</v>
      </c>
      <c r="M214" s="25"/>
    </row>
    <row r="215" spans="2:13" outlineLevel="1" x14ac:dyDescent="0.2">
      <c r="B215" s="66" t="s">
        <v>81</v>
      </c>
      <c r="D215" s="24"/>
      <c r="M215" s="25"/>
    </row>
    <row r="216" spans="2:13" outlineLevel="1" x14ac:dyDescent="0.2">
      <c r="B216" s="53" t="s">
        <v>97</v>
      </c>
      <c r="M216" s="25"/>
    </row>
    <row r="217" spans="2:13" outlineLevel="1" x14ac:dyDescent="0.2">
      <c r="B217" s="67" t="s">
        <v>121</v>
      </c>
      <c r="M217" s="25"/>
    </row>
    <row r="218" spans="2:13" outlineLevel="1" x14ac:dyDescent="0.2">
      <c r="B218" s="68" t="s">
        <v>132</v>
      </c>
      <c r="C218" s="10" t="s">
        <v>217</v>
      </c>
      <c r="D218" s="204">
        <f>MAX($D$185:D217)+1</f>
        <v>24</v>
      </c>
      <c r="E218" s="187">
        <f>HLOOKUP($D218,Allocators!$E$14:$AV$28,E$10+ROWS(Allocators!$E$15:$E$21),FALSE)</f>
        <v>0</v>
      </c>
      <c r="F218" s="187">
        <f>HLOOKUP($D218,Allocators!$E$14:$AV$28,F$10+ROWS(Allocators!$E$15:$E$21),FALSE)</f>
        <v>0</v>
      </c>
      <c r="G218" s="187">
        <f>HLOOKUP($D218,Allocators!$E$14:$AV$28,G$10+ROWS(Allocators!$E$15:$E$21),FALSE)</f>
        <v>0</v>
      </c>
      <c r="H218" s="187">
        <f>HLOOKUP($D218,Allocators!$E$14:$AV$28,H$10+ROWS(Allocators!$E$15:$E$21),FALSE)</f>
        <v>0</v>
      </c>
      <c r="I218" s="187">
        <f>HLOOKUP($D218,Allocators!$E$14:$AV$28,I$10+ROWS(Allocators!$E$15:$E$21),FALSE)</f>
        <v>0</v>
      </c>
      <c r="J218" s="187">
        <f>HLOOKUP($D218,Allocators!$E$14:$AV$28,J$10+ROWS(Allocators!$E$15:$E$21),FALSE)</f>
        <v>0</v>
      </c>
      <c r="K218" s="187">
        <f>HLOOKUP($D218,Allocators!$E$14:$AV$28,K$10+ROWS(Allocators!$E$15:$E$21),FALSE)</f>
        <v>0</v>
      </c>
      <c r="L218" s="187">
        <f>HLOOKUP($D218,Allocators!$E$14:$AV$28,L$10+ROWS(Allocators!$E$15:$E$21),FALSE)</f>
        <v>1</v>
      </c>
      <c r="M218" s="25"/>
    </row>
    <row r="219" spans="2:13" outlineLevel="1" x14ac:dyDescent="0.2">
      <c r="B219" s="68" t="s">
        <v>133</v>
      </c>
      <c r="C219" s="10" t="s">
        <v>217</v>
      </c>
      <c r="D219" s="204">
        <f>MAX($D$185:D218)+1</f>
        <v>25</v>
      </c>
      <c r="E219" s="187">
        <f>HLOOKUP($D219,Allocators!$E$14:$AV$28,E$10+ROWS(Allocators!$E$15:$E$21),FALSE)</f>
        <v>0</v>
      </c>
      <c r="F219" s="187">
        <f>HLOOKUP($D219,Allocators!$E$14:$AV$28,F$10+ROWS(Allocators!$E$15:$E$21),FALSE)</f>
        <v>0</v>
      </c>
      <c r="G219" s="187">
        <f>HLOOKUP($D219,Allocators!$E$14:$AV$28,G$10+ROWS(Allocators!$E$15:$E$21),FALSE)</f>
        <v>0</v>
      </c>
      <c r="H219" s="187">
        <f>HLOOKUP($D219,Allocators!$E$14:$AV$28,H$10+ROWS(Allocators!$E$15:$E$21),FALSE)</f>
        <v>0</v>
      </c>
      <c r="I219" s="187">
        <f>HLOOKUP($D219,Allocators!$E$14:$AV$28,I$10+ROWS(Allocators!$E$15:$E$21),FALSE)</f>
        <v>0</v>
      </c>
      <c r="J219" s="187">
        <f>HLOOKUP($D219,Allocators!$E$14:$AV$28,J$10+ROWS(Allocators!$E$15:$E$21),FALSE)</f>
        <v>0</v>
      </c>
      <c r="K219" s="187">
        <f>HLOOKUP($D219,Allocators!$E$14:$AV$28,K$10+ROWS(Allocators!$E$15:$E$21),FALSE)</f>
        <v>0</v>
      </c>
      <c r="L219" s="187">
        <f>HLOOKUP($D219,Allocators!$E$14:$AV$28,L$10+ROWS(Allocators!$E$15:$E$21),FALSE)</f>
        <v>1</v>
      </c>
      <c r="M219" s="25"/>
    </row>
    <row r="220" spans="2:13" outlineLevel="1" x14ac:dyDescent="0.2">
      <c r="B220" s="68" t="s">
        <v>134</v>
      </c>
      <c r="C220" s="10" t="s">
        <v>217</v>
      </c>
      <c r="D220" s="204">
        <f>MAX($D$185:D219)+1</f>
        <v>26</v>
      </c>
      <c r="E220" s="187">
        <f>HLOOKUP($D220,Allocators!$E$14:$AV$28,E$10+ROWS(Allocators!$E$15:$E$21),FALSE)</f>
        <v>0</v>
      </c>
      <c r="F220" s="187">
        <f>HLOOKUP($D220,Allocators!$E$14:$AV$28,F$10+ROWS(Allocators!$E$15:$E$21),FALSE)</f>
        <v>0</v>
      </c>
      <c r="G220" s="187">
        <f>HLOOKUP($D220,Allocators!$E$14:$AV$28,G$10+ROWS(Allocators!$E$15:$E$21),FALSE)</f>
        <v>0</v>
      </c>
      <c r="H220" s="187">
        <f>HLOOKUP($D220,Allocators!$E$14:$AV$28,H$10+ROWS(Allocators!$E$15:$E$21),FALSE)</f>
        <v>0</v>
      </c>
      <c r="I220" s="187">
        <f>HLOOKUP($D220,Allocators!$E$14:$AV$28,I$10+ROWS(Allocators!$E$15:$E$21),FALSE)</f>
        <v>0</v>
      </c>
      <c r="J220" s="187">
        <f>HLOOKUP($D220,Allocators!$E$14:$AV$28,J$10+ROWS(Allocators!$E$15:$E$21),FALSE)</f>
        <v>0</v>
      </c>
      <c r="K220" s="187">
        <f>HLOOKUP($D220,Allocators!$E$14:$AV$28,K$10+ROWS(Allocators!$E$15:$E$21),FALSE)</f>
        <v>0</v>
      </c>
      <c r="L220" s="187">
        <f>HLOOKUP($D220,Allocators!$E$14:$AV$28,L$10+ROWS(Allocators!$E$15:$E$21),FALSE)</f>
        <v>1</v>
      </c>
      <c r="M220" s="25"/>
    </row>
    <row r="221" spans="2:13" outlineLevel="1" x14ac:dyDescent="0.2">
      <c r="B221" s="67" t="s">
        <v>122</v>
      </c>
      <c r="C221" s="10" t="s">
        <v>217</v>
      </c>
      <c r="D221" s="204">
        <f>MAX($D$185:D220)+1</f>
        <v>27</v>
      </c>
      <c r="E221" s="187">
        <f>HLOOKUP($D221,Allocators!$E$14:$AV$28,E$10+ROWS(Allocators!$E$15:$E$21),FALSE)</f>
        <v>0</v>
      </c>
      <c r="F221" s="187">
        <f>HLOOKUP($D221,Allocators!$E$14:$AV$28,F$10+ROWS(Allocators!$E$15:$E$21),FALSE)</f>
        <v>0</v>
      </c>
      <c r="G221" s="187">
        <f>HLOOKUP($D221,Allocators!$E$14:$AV$28,G$10+ROWS(Allocators!$E$15:$E$21),FALSE)</f>
        <v>0</v>
      </c>
      <c r="H221" s="187">
        <f>HLOOKUP($D221,Allocators!$E$14:$AV$28,H$10+ROWS(Allocators!$E$15:$E$21),FALSE)</f>
        <v>0</v>
      </c>
      <c r="I221" s="187">
        <f>HLOOKUP($D221,Allocators!$E$14:$AV$28,I$10+ROWS(Allocators!$E$15:$E$21),FALSE)</f>
        <v>0</v>
      </c>
      <c r="J221" s="187">
        <f>HLOOKUP($D221,Allocators!$E$14:$AV$28,J$10+ROWS(Allocators!$E$15:$E$21),FALSE)</f>
        <v>0</v>
      </c>
      <c r="K221" s="187">
        <f>HLOOKUP($D221,Allocators!$E$14:$AV$28,K$10+ROWS(Allocators!$E$15:$E$21),FALSE)</f>
        <v>0</v>
      </c>
      <c r="L221" s="187">
        <f>HLOOKUP($D221,Allocators!$E$14:$AV$28,L$10+ROWS(Allocators!$E$15:$E$21),FALSE)</f>
        <v>1</v>
      </c>
      <c r="M221" s="25"/>
    </row>
    <row r="222" spans="2:13" outlineLevel="1" x14ac:dyDescent="0.2">
      <c r="B222" s="53" t="s">
        <v>98</v>
      </c>
      <c r="D222" s="24"/>
      <c r="M222" s="25"/>
    </row>
    <row r="223" spans="2:13" outlineLevel="1" x14ac:dyDescent="0.2">
      <c r="B223" s="67" t="s">
        <v>123</v>
      </c>
      <c r="C223" s="10" t="s">
        <v>217</v>
      </c>
      <c r="D223" s="204">
        <f>MAX($D$185:D222)+1</f>
        <v>28</v>
      </c>
      <c r="E223" s="187">
        <f>HLOOKUP($D223,Allocators!$E$14:$AV$28,E$10+ROWS(Allocators!$E$15:$E$21),FALSE)</f>
        <v>0</v>
      </c>
      <c r="F223" s="187">
        <f>HLOOKUP($D223,Allocators!$E$14:$AV$28,F$10+ROWS(Allocators!$E$15:$E$21),FALSE)</f>
        <v>0</v>
      </c>
      <c r="G223" s="187">
        <f>HLOOKUP($D223,Allocators!$E$14:$AV$28,G$10+ROWS(Allocators!$E$15:$E$21),FALSE)</f>
        <v>0</v>
      </c>
      <c r="H223" s="187">
        <f>HLOOKUP($D223,Allocators!$E$14:$AV$28,H$10+ROWS(Allocators!$E$15:$E$21),FALSE)</f>
        <v>0</v>
      </c>
      <c r="I223" s="187">
        <f>HLOOKUP($D223,Allocators!$E$14:$AV$28,I$10+ROWS(Allocators!$E$15:$E$21),FALSE)</f>
        <v>0</v>
      </c>
      <c r="J223" s="187">
        <f>HLOOKUP($D223,Allocators!$E$14:$AV$28,J$10+ROWS(Allocators!$E$15:$E$21),FALSE)</f>
        <v>0</v>
      </c>
      <c r="K223" s="187">
        <f>HLOOKUP($D223,Allocators!$E$14:$AV$28,K$10+ROWS(Allocators!$E$15:$E$21),FALSE)</f>
        <v>0</v>
      </c>
      <c r="L223" s="187">
        <f>HLOOKUP($D223,Allocators!$E$14:$AV$28,L$10+ROWS(Allocators!$E$15:$E$21),FALSE)</f>
        <v>1</v>
      </c>
      <c r="M223" s="25"/>
    </row>
    <row r="224" spans="2:13" outlineLevel="1" x14ac:dyDescent="0.2">
      <c r="B224" s="53" t="s">
        <v>99</v>
      </c>
      <c r="D224" s="24"/>
      <c r="M224" s="25"/>
    </row>
    <row r="225" spans="2:13" outlineLevel="1" x14ac:dyDescent="0.2">
      <c r="B225" s="67" t="s">
        <v>124</v>
      </c>
      <c r="C225" s="10" t="s">
        <v>217</v>
      </c>
      <c r="D225" s="204">
        <f>MAX($D$185:D224)+1</f>
        <v>29</v>
      </c>
      <c r="E225" s="187">
        <f>HLOOKUP($D225,Allocators!$E$14:$AV$28,E$10+ROWS(Allocators!$E$15:$E$21),FALSE)</f>
        <v>0</v>
      </c>
      <c r="F225" s="187">
        <f>HLOOKUP($D225,Allocators!$E$14:$AV$28,F$10+ROWS(Allocators!$E$15:$E$21),FALSE)</f>
        <v>0</v>
      </c>
      <c r="G225" s="187">
        <f>HLOOKUP($D225,Allocators!$E$14:$AV$28,G$10+ROWS(Allocators!$E$15:$E$21),FALSE)</f>
        <v>0</v>
      </c>
      <c r="H225" s="187">
        <f>HLOOKUP($D225,Allocators!$E$14:$AV$28,H$10+ROWS(Allocators!$E$15:$E$21),FALSE)</f>
        <v>0</v>
      </c>
      <c r="I225" s="187">
        <f>HLOOKUP($D225,Allocators!$E$14:$AV$28,I$10+ROWS(Allocators!$E$15:$E$21),FALSE)</f>
        <v>0</v>
      </c>
      <c r="J225" s="187">
        <f>HLOOKUP($D225,Allocators!$E$14:$AV$28,J$10+ROWS(Allocators!$E$15:$E$21),FALSE)</f>
        <v>0</v>
      </c>
      <c r="K225" s="187">
        <f>HLOOKUP($D225,Allocators!$E$14:$AV$28,K$10+ROWS(Allocators!$E$15:$E$21),FALSE)</f>
        <v>0</v>
      </c>
      <c r="L225" s="187">
        <f>HLOOKUP($D225,Allocators!$E$14:$AV$28,L$10+ROWS(Allocators!$E$15:$E$21),FALSE)</f>
        <v>1</v>
      </c>
      <c r="M225" s="25"/>
    </row>
    <row r="226" spans="2:13" outlineLevel="1" x14ac:dyDescent="0.2">
      <c r="B226" s="67" t="s">
        <v>125</v>
      </c>
      <c r="C226" s="10" t="s">
        <v>217</v>
      </c>
      <c r="D226" s="204">
        <f>MAX($D$185:D225)+1</f>
        <v>30</v>
      </c>
      <c r="E226" s="187">
        <f>HLOOKUP($D226,Allocators!$E$14:$AV$28,E$10+ROWS(Allocators!$E$15:$E$21),FALSE)</f>
        <v>0</v>
      </c>
      <c r="F226" s="187">
        <f>HLOOKUP($D226,Allocators!$E$14:$AV$28,F$10+ROWS(Allocators!$E$15:$E$21),FALSE)</f>
        <v>0</v>
      </c>
      <c r="G226" s="187">
        <f>HLOOKUP($D226,Allocators!$E$14:$AV$28,G$10+ROWS(Allocators!$E$15:$E$21),FALSE)</f>
        <v>0</v>
      </c>
      <c r="H226" s="187">
        <f>HLOOKUP($D226,Allocators!$E$14:$AV$28,H$10+ROWS(Allocators!$E$15:$E$21),FALSE)</f>
        <v>0</v>
      </c>
      <c r="I226" s="187">
        <f>HLOOKUP($D226,Allocators!$E$14:$AV$28,I$10+ROWS(Allocators!$E$15:$E$21),FALSE)</f>
        <v>0</v>
      </c>
      <c r="J226" s="187">
        <f>HLOOKUP($D226,Allocators!$E$14:$AV$28,J$10+ROWS(Allocators!$E$15:$E$21),FALSE)</f>
        <v>0</v>
      </c>
      <c r="K226" s="187">
        <f>HLOOKUP($D226,Allocators!$E$14:$AV$28,K$10+ROWS(Allocators!$E$15:$E$21),FALSE)</f>
        <v>0</v>
      </c>
      <c r="L226" s="187">
        <f>HLOOKUP($D226,Allocators!$E$14:$AV$28,L$10+ROWS(Allocators!$E$15:$E$21),FALSE)</f>
        <v>1</v>
      </c>
      <c r="M226" s="25"/>
    </row>
    <row r="227" spans="2:13" outlineLevel="1" x14ac:dyDescent="0.2">
      <c r="B227" s="53" t="s">
        <v>100</v>
      </c>
      <c r="D227" s="24"/>
      <c r="M227" s="25"/>
    </row>
    <row r="228" spans="2:13" outlineLevel="1" x14ac:dyDescent="0.2">
      <c r="B228" s="67" t="s">
        <v>126</v>
      </c>
      <c r="C228" s="10" t="s">
        <v>217</v>
      </c>
      <c r="D228" s="204">
        <f>MAX($D$185:D227)+1</f>
        <v>31</v>
      </c>
      <c r="E228" s="187">
        <f>HLOOKUP($D228,Allocators!$E$14:$AV$28,E$10+ROWS(Allocators!$E$15:$E$21),FALSE)</f>
        <v>0</v>
      </c>
      <c r="F228" s="187">
        <f>HLOOKUP($D228,Allocators!$E$14:$AV$28,F$10+ROWS(Allocators!$E$15:$E$21),FALSE)</f>
        <v>0</v>
      </c>
      <c r="G228" s="187">
        <f>HLOOKUP($D228,Allocators!$E$14:$AV$28,G$10+ROWS(Allocators!$E$15:$E$21),FALSE)</f>
        <v>0</v>
      </c>
      <c r="H228" s="187">
        <f>HLOOKUP($D228,Allocators!$E$14:$AV$28,H$10+ROWS(Allocators!$E$15:$E$21),FALSE)</f>
        <v>0</v>
      </c>
      <c r="I228" s="187">
        <f>HLOOKUP($D228,Allocators!$E$14:$AV$28,I$10+ROWS(Allocators!$E$15:$E$21),FALSE)</f>
        <v>0</v>
      </c>
      <c r="J228" s="187">
        <f>HLOOKUP($D228,Allocators!$E$14:$AV$28,J$10+ROWS(Allocators!$E$15:$E$21),FALSE)</f>
        <v>0</v>
      </c>
      <c r="K228" s="187">
        <f>HLOOKUP($D228,Allocators!$E$14:$AV$28,K$10+ROWS(Allocators!$E$15:$E$21),FALSE)</f>
        <v>0</v>
      </c>
      <c r="L228" s="187">
        <f>HLOOKUP($D228,Allocators!$E$14:$AV$28,L$10+ROWS(Allocators!$E$15:$E$21),FALSE)</f>
        <v>1</v>
      </c>
      <c r="M228" s="25"/>
    </row>
    <row r="229" spans="2:13" outlineLevel="1" x14ac:dyDescent="0.2">
      <c r="B229" s="67" t="s">
        <v>127</v>
      </c>
      <c r="C229" s="10" t="s">
        <v>217</v>
      </c>
      <c r="D229" s="204">
        <f>MAX($D$185:D228)+1</f>
        <v>32</v>
      </c>
      <c r="E229" s="187">
        <f>HLOOKUP($D229,Allocators!$E$14:$AV$28,E$10+ROWS(Allocators!$E$15:$E$21),FALSE)</f>
        <v>0</v>
      </c>
      <c r="F229" s="187">
        <f>HLOOKUP($D229,Allocators!$E$14:$AV$28,F$10+ROWS(Allocators!$E$15:$E$21),FALSE)</f>
        <v>0</v>
      </c>
      <c r="G229" s="187">
        <f>HLOOKUP($D229,Allocators!$E$14:$AV$28,G$10+ROWS(Allocators!$E$15:$E$21),FALSE)</f>
        <v>0</v>
      </c>
      <c r="H229" s="187">
        <f>HLOOKUP($D229,Allocators!$E$14:$AV$28,H$10+ROWS(Allocators!$E$15:$E$21),FALSE)</f>
        <v>0</v>
      </c>
      <c r="I229" s="187">
        <f>HLOOKUP($D229,Allocators!$E$14:$AV$28,I$10+ROWS(Allocators!$E$15:$E$21),FALSE)</f>
        <v>0</v>
      </c>
      <c r="J229" s="187">
        <f>HLOOKUP($D229,Allocators!$E$14:$AV$28,J$10+ROWS(Allocators!$E$15:$E$21),FALSE)</f>
        <v>0</v>
      </c>
      <c r="K229" s="187">
        <f>HLOOKUP($D229,Allocators!$E$14:$AV$28,K$10+ROWS(Allocators!$E$15:$E$21),FALSE)</f>
        <v>0</v>
      </c>
      <c r="L229" s="187">
        <f>HLOOKUP($D229,Allocators!$E$14:$AV$28,L$10+ROWS(Allocators!$E$15:$E$21),FALSE)</f>
        <v>1</v>
      </c>
      <c r="M229" s="25"/>
    </row>
    <row r="230" spans="2:13" outlineLevel="1" x14ac:dyDescent="0.2">
      <c r="B230" s="67" t="s">
        <v>246</v>
      </c>
      <c r="C230" s="10" t="s">
        <v>217</v>
      </c>
      <c r="D230" s="204">
        <f>MAX($D$185:D229)+1</f>
        <v>33</v>
      </c>
      <c r="E230" s="187">
        <f>HLOOKUP($D230,Allocators!$E$14:$AV$28,E$10+ROWS(Allocators!$E$15:$E$21),FALSE)</f>
        <v>0</v>
      </c>
      <c r="F230" s="187">
        <f>HLOOKUP($D230,Allocators!$E$14:$AV$28,F$10+ROWS(Allocators!$E$15:$E$21),FALSE)</f>
        <v>0</v>
      </c>
      <c r="G230" s="187">
        <f>HLOOKUP($D230,Allocators!$E$14:$AV$28,G$10+ROWS(Allocators!$E$15:$E$21),FALSE)</f>
        <v>0</v>
      </c>
      <c r="H230" s="187">
        <f>HLOOKUP($D230,Allocators!$E$14:$AV$28,H$10+ROWS(Allocators!$E$15:$E$21),FALSE)</f>
        <v>0</v>
      </c>
      <c r="I230" s="187">
        <f>HLOOKUP($D230,Allocators!$E$14:$AV$28,I$10+ROWS(Allocators!$E$15:$E$21),FALSE)</f>
        <v>0</v>
      </c>
      <c r="J230" s="187">
        <f>HLOOKUP($D230,Allocators!$E$14:$AV$28,J$10+ROWS(Allocators!$E$15:$E$21),FALSE)</f>
        <v>0</v>
      </c>
      <c r="K230" s="187">
        <f>HLOOKUP($D230,Allocators!$E$14:$AV$28,K$10+ROWS(Allocators!$E$15:$E$21),FALSE)</f>
        <v>0</v>
      </c>
      <c r="L230" s="187">
        <f>HLOOKUP($D230,Allocators!$E$14:$AV$28,L$10+ROWS(Allocators!$E$15:$E$21),FALSE)</f>
        <v>1</v>
      </c>
      <c r="M230" s="25"/>
    </row>
    <row r="231" spans="2:13" outlineLevel="1" x14ac:dyDescent="0.2">
      <c r="B231" s="66" t="s">
        <v>82</v>
      </c>
      <c r="D231" s="24"/>
      <c r="M231" s="25"/>
    </row>
    <row r="232" spans="2:13" outlineLevel="1" x14ac:dyDescent="0.2">
      <c r="B232" s="53" t="s">
        <v>101</v>
      </c>
      <c r="M232" s="25"/>
    </row>
    <row r="233" spans="2:13" outlineLevel="1" x14ac:dyDescent="0.2">
      <c r="B233" s="67" t="s">
        <v>129</v>
      </c>
      <c r="C233" s="10" t="s">
        <v>217</v>
      </c>
      <c r="D233" s="204">
        <f>MAX($D$185:D232)+1</f>
        <v>34</v>
      </c>
      <c r="E233" s="187">
        <f>HLOOKUP($D233,Allocators!$E$14:$AV$28,E$10+ROWS(Allocators!$E$15:$E$21),FALSE)</f>
        <v>0</v>
      </c>
      <c r="F233" s="187">
        <f>HLOOKUP($D233,Allocators!$E$14:$AV$28,F$10+ROWS(Allocators!$E$15:$E$21),FALSE)</f>
        <v>0</v>
      </c>
      <c r="G233" s="187">
        <f>HLOOKUP($D233,Allocators!$E$14:$AV$28,G$10+ROWS(Allocators!$E$15:$E$21),FALSE)</f>
        <v>0</v>
      </c>
      <c r="H233" s="187">
        <f>HLOOKUP($D233,Allocators!$E$14:$AV$28,H$10+ROWS(Allocators!$E$15:$E$21),FALSE)</f>
        <v>0</v>
      </c>
      <c r="I233" s="187">
        <f>HLOOKUP($D233,Allocators!$E$14:$AV$28,I$10+ROWS(Allocators!$E$15:$E$21),FALSE)</f>
        <v>0</v>
      </c>
      <c r="J233" s="187">
        <f>HLOOKUP($D233,Allocators!$E$14:$AV$28,J$10+ROWS(Allocators!$E$15:$E$21),FALSE)</f>
        <v>0</v>
      </c>
      <c r="K233" s="187">
        <f>HLOOKUP($D233,Allocators!$E$14:$AV$28,K$10+ROWS(Allocators!$E$15:$E$21),FALSE)</f>
        <v>0</v>
      </c>
      <c r="L233" s="187">
        <f>HLOOKUP($D233,Allocators!$E$14:$AV$28,L$10+ROWS(Allocators!$E$15:$E$21),FALSE)</f>
        <v>1</v>
      </c>
      <c r="M233" s="25"/>
    </row>
    <row r="234" spans="2:13" outlineLevel="1" x14ac:dyDescent="0.2">
      <c r="B234" s="53" t="s">
        <v>102</v>
      </c>
      <c r="D234" s="24"/>
      <c r="M234" s="25"/>
    </row>
    <row r="235" spans="2:13" outlineLevel="1" x14ac:dyDescent="0.2">
      <c r="B235" s="67" t="s">
        <v>102</v>
      </c>
      <c r="C235" s="10" t="s">
        <v>217</v>
      </c>
      <c r="D235" s="204">
        <f>MAX($D$185:D234)+1</f>
        <v>35</v>
      </c>
      <c r="E235" s="187">
        <f>HLOOKUP($D235,Allocators!$E$14:$AV$28,E$10+ROWS(Allocators!$E$15:$E$21),FALSE)</f>
        <v>0</v>
      </c>
      <c r="F235" s="187">
        <f>HLOOKUP($D235,Allocators!$E$14:$AV$28,F$10+ROWS(Allocators!$E$15:$E$21),FALSE)</f>
        <v>0</v>
      </c>
      <c r="G235" s="187">
        <f>HLOOKUP($D235,Allocators!$E$14:$AV$28,G$10+ROWS(Allocators!$E$15:$E$21),FALSE)</f>
        <v>0</v>
      </c>
      <c r="H235" s="187">
        <f>HLOOKUP($D235,Allocators!$E$14:$AV$28,H$10+ROWS(Allocators!$E$15:$E$21),FALSE)</f>
        <v>0</v>
      </c>
      <c r="I235" s="187">
        <f>HLOOKUP($D235,Allocators!$E$14:$AV$28,I$10+ROWS(Allocators!$E$15:$E$21),FALSE)</f>
        <v>0</v>
      </c>
      <c r="J235" s="187">
        <f>HLOOKUP($D235,Allocators!$E$14:$AV$28,J$10+ROWS(Allocators!$E$15:$E$21),FALSE)</f>
        <v>0</v>
      </c>
      <c r="K235" s="187">
        <f>HLOOKUP($D235,Allocators!$E$14:$AV$28,K$10+ROWS(Allocators!$E$15:$E$21),FALSE)</f>
        <v>0</v>
      </c>
      <c r="L235" s="187">
        <f>HLOOKUP($D235,Allocators!$E$14:$AV$28,L$10+ROWS(Allocators!$E$15:$E$21),FALSE)</f>
        <v>1</v>
      </c>
      <c r="M235" s="25"/>
    </row>
    <row r="236" spans="2:13" outlineLevel="1" x14ac:dyDescent="0.2">
      <c r="B236" s="53" t="s">
        <v>103</v>
      </c>
      <c r="D236" s="24"/>
      <c r="M236" s="25"/>
    </row>
    <row r="237" spans="2:13" outlineLevel="1" x14ac:dyDescent="0.2">
      <c r="B237" s="67" t="s">
        <v>130</v>
      </c>
      <c r="C237" s="10" t="s">
        <v>217</v>
      </c>
      <c r="D237" s="204">
        <f>MAX($D$185:D236)+1</f>
        <v>36</v>
      </c>
      <c r="E237" s="187">
        <f>HLOOKUP($D237,Allocators!$E$14:$AV$28,E$10+ROWS(Allocators!$E$15:$E$21),FALSE)</f>
        <v>0</v>
      </c>
      <c r="F237" s="187">
        <f>HLOOKUP($D237,Allocators!$E$14:$AV$28,F$10+ROWS(Allocators!$E$15:$E$21),FALSE)</f>
        <v>0</v>
      </c>
      <c r="G237" s="187">
        <f>HLOOKUP($D237,Allocators!$E$14:$AV$28,G$10+ROWS(Allocators!$E$15:$E$21),FALSE)</f>
        <v>0</v>
      </c>
      <c r="H237" s="187">
        <f>HLOOKUP($D237,Allocators!$E$14:$AV$28,H$10+ROWS(Allocators!$E$15:$E$21),FALSE)</f>
        <v>0</v>
      </c>
      <c r="I237" s="187">
        <f>HLOOKUP($D237,Allocators!$E$14:$AV$28,I$10+ROWS(Allocators!$E$15:$E$21),FALSE)</f>
        <v>0</v>
      </c>
      <c r="J237" s="187">
        <f>HLOOKUP($D237,Allocators!$E$14:$AV$28,J$10+ROWS(Allocators!$E$15:$E$21),FALSE)</f>
        <v>0</v>
      </c>
      <c r="K237" s="187">
        <f>HLOOKUP($D237,Allocators!$E$14:$AV$28,K$10+ROWS(Allocators!$E$15:$E$21),FALSE)</f>
        <v>0</v>
      </c>
      <c r="L237" s="187">
        <f>HLOOKUP($D237,Allocators!$E$14:$AV$28,L$10+ROWS(Allocators!$E$15:$E$21),FALSE)</f>
        <v>1</v>
      </c>
      <c r="M237" s="25"/>
    </row>
    <row r="238" spans="2:13" outlineLevel="1" x14ac:dyDescent="0.2">
      <c r="B238" s="67" t="s">
        <v>131</v>
      </c>
      <c r="C238" s="10" t="s">
        <v>217</v>
      </c>
      <c r="D238" s="204">
        <f>MAX($D$185:D237)+1</f>
        <v>37</v>
      </c>
      <c r="E238" s="187">
        <f>HLOOKUP($D238,Allocators!$E$14:$AV$28,E$10+ROWS(Allocators!$E$15:$E$21),FALSE)</f>
        <v>0</v>
      </c>
      <c r="F238" s="187">
        <f>HLOOKUP($D238,Allocators!$E$14:$AV$28,F$10+ROWS(Allocators!$E$15:$E$21),FALSE)</f>
        <v>0</v>
      </c>
      <c r="G238" s="187">
        <f>HLOOKUP($D238,Allocators!$E$14:$AV$28,G$10+ROWS(Allocators!$E$15:$E$21),FALSE)</f>
        <v>0</v>
      </c>
      <c r="H238" s="187">
        <f>HLOOKUP($D238,Allocators!$E$14:$AV$28,H$10+ROWS(Allocators!$E$15:$E$21),FALSE)</f>
        <v>0</v>
      </c>
      <c r="I238" s="187">
        <f>HLOOKUP($D238,Allocators!$E$14:$AV$28,I$10+ROWS(Allocators!$E$15:$E$21),FALSE)</f>
        <v>0</v>
      </c>
      <c r="J238" s="187">
        <f>HLOOKUP($D238,Allocators!$E$14:$AV$28,J$10+ROWS(Allocators!$E$15:$E$21),FALSE)</f>
        <v>0</v>
      </c>
      <c r="K238" s="187">
        <f>HLOOKUP($D238,Allocators!$E$14:$AV$28,K$10+ROWS(Allocators!$E$15:$E$21),FALSE)</f>
        <v>0</v>
      </c>
      <c r="L238" s="187">
        <f>HLOOKUP($D238,Allocators!$E$14:$AV$28,L$10+ROWS(Allocators!$E$15:$E$21),FALSE)</f>
        <v>1</v>
      </c>
      <c r="M238" s="25"/>
    </row>
    <row r="239" spans="2:13" outlineLevel="1" x14ac:dyDescent="0.2">
      <c r="B239" s="53" t="s">
        <v>112</v>
      </c>
      <c r="C239" s="10" t="s">
        <v>217</v>
      </c>
      <c r="D239" s="204">
        <v>43</v>
      </c>
      <c r="E239" s="187">
        <f>HLOOKUP($D239,Allocators!$E$14:$AV$28,E$10+ROWS(Allocators!$E$15:$E$21),FALSE)</f>
        <v>0</v>
      </c>
      <c r="F239" s="187">
        <f>HLOOKUP($D239,Allocators!$E$14:$AV$28,F$10+ROWS(Allocators!$E$15:$E$21),FALSE)</f>
        <v>0</v>
      </c>
      <c r="G239" s="187">
        <f>HLOOKUP($D239,Allocators!$E$14:$AV$28,G$10+ROWS(Allocators!$E$15:$E$21),FALSE)</f>
        <v>0</v>
      </c>
      <c r="H239" s="187">
        <f>HLOOKUP($D239,Allocators!$E$14:$AV$28,H$10+ROWS(Allocators!$E$15:$E$21),FALSE)</f>
        <v>0</v>
      </c>
      <c r="I239" s="187">
        <f>HLOOKUP($D239,Allocators!$E$14:$AV$28,I$10+ROWS(Allocators!$E$15:$E$21),FALSE)</f>
        <v>0</v>
      </c>
      <c r="J239" s="187">
        <f>HLOOKUP($D239,Allocators!$E$14:$AV$28,J$10+ROWS(Allocators!$E$15:$E$21),FALSE)</f>
        <v>0</v>
      </c>
      <c r="K239" s="187">
        <f>HLOOKUP($D239,Allocators!$E$14:$AV$28,K$10+ROWS(Allocators!$E$15:$E$21),FALSE)</f>
        <v>0</v>
      </c>
      <c r="L239" s="187">
        <f>HLOOKUP($D239,Allocators!$E$14:$AV$28,L$10+ROWS(Allocators!$E$15:$E$21),FALSE)</f>
        <v>1</v>
      </c>
      <c r="M239" s="25"/>
    </row>
    <row r="240" spans="2:13" outlineLevel="1" x14ac:dyDescent="0.2">
      <c r="B240" s="66" t="s">
        <v>247</v>
      </c>
      <c r="D240" s="24"/>
      <c r="E240" s="74"/>
      <c r="F240" s="74"/>
      <c r="G240" s="74"/>
      <c r="H240" s="74"/>
      <c r="I240" s="74"/>
      <c r="J240" s="74"/>
      <c r="K240" s="74"/>
      <c r="L240" s="74"/>
      <c r="M240" s="25"/>
    </row>
    <row r="241" spans="1:13" outlineLevel="1" x14ac:dyDescent="0.2">
      <c r="B241" s="122" t="s">
        <v>248</v>
      </c>
      <c r="C241" s="10" t="s">
        <v>217</v>
      </c>
      <c r="D241" s="204">
        <v>38</v>
      </c>
      <c r="E241" s="187">
        <f>HLOOKUP($D241,Allocators!$E$14:$AV$28,E$10+ROWS(Allocators!$E$15:$E$21),FALSE)</f>
        <v>0</v>
      </c>
      <c r="F241" s="187">
        <f>HLOOKUP($D241,Allocators!$E$14:$AV$28,F$10+ROWS(Allocators!$E$15:$E$21),FALSE)</f>
        <v>0</v>
      </c>
      <c r="G241" s="187">
        <f>HLOOKUP($D241,Allocators!$E$14:$AV$28,G$10+ROWS(Allocators!$E$15:$E$21),FALSE)</f>
        <v>0</v>
      </c>
      <c r="H241" s="187">
        <f>HLOOKUP($D241,Allocators!$E$14:$AV$28,H$10+ROWS(Allocators!$E$15:$E$21),FALSE)</f>
        <v>0</v>
      </c>
      <c r="I241" s="187">
        <f>HLOOKUP($D241,Allocators!$E$14:$AV$28,I$10+ROWS(Allocators!$E$15:$E$21),FALSE)</f>
        <v>0</v>
      </c>
      <c r="J241" s="187">
        <f>HLOOKUP($D241,Allocators!$E$14:$AV$28,J$10+ROWS(Allocators!$E$15:$E$21),FALSE)</f>
        <v>0</v>
      </c>
      <c r="K241" s="187">
        <f>HLOOKUP($D241,Allocators!$E$14:$AV$28,K$10+ROWS(Allocators!$E$15:$E$21),FALSE)</f>
        <v>0</v>
      </c>
      <c r="L241" s="187">
        <f>HLOOKUP($D241,Allocators!$E$14:$AV$28,L$10+ROWS(Allocators!$E$15:$E$21),FALSE)</f>
        <v>1</v>
      </c>
      <c r="M241" s="25"/>
    </row>
    <row r="242" spans="1:13" outlineLevel="1" x14ac:dyDescent="0.2">
      <c r="B242" s="122" t="s">
        <v>249</v>
      </c>
      <c r="C242" s="10" t="s">
        <v>217</v>
      </c>
      <c r="D242" s="204">
        <v>39</v>
      </c>
      <c r="E242" s="187">
        <f>HLOOKUP($D242,Allocators!$E$14:$AV$28,E$10+ROWS(Allocators!$E$15:$E$21),FALSE)</f>
        <v>0</v>
      </c>
      <c r="F242" s="187">
        <f>HLOOKUP($D242,Allocators!$E$14:$AV$28,F$10+ROWS(Allocators!$E$15:$E$21),FALSE)</f>
        <v>0</v>
      </c>
      <c r="G242" s="187">
        <f>HLOOKUP($D242,Allocators!$E$14:$AV$28,G$10+ROWS(Allocators!$E$15:$E$21),FALSE)</f>
        <v>0</v>
      </c>
      <c r="H242" s="187">
        <f>HLOOKUP($D242,Allocators!$E$14:$AV$28,H$10+ROWS(Allocators!$E$15:$E$21),FALSE)</f>
        <v>0</v>
      </c>
      <c r="I242" s="187">
        <f>HLOOKUP($D242,Allocators!$E$14:$AV$28,I$10+ROWS(Allocators!$E$15:$E$21),FALSE)</f>
        <v>0</v>
      </c>
      <c r="J242" s="187">
        <f>HLOOKUP($D242,Allocators!$E$14:$AV$28,J$10+ROWS(Allocators!$E$15:$E$21),FALSE)</f>
        <v>0</v>
      </c>
      <c r="K242" s="187">
        <f>HLOOKUP($D242,Allocators!$E$14:$AV$28,K$10+ROWS(Allocators!$E$15:$E$21),FALSE)</f>
        <v>0</v>
      </c>
      <c r="L242" s="187">
        <f>HLOOKUP($D242,Allocators!$E$14:$AV$28,L$10+ROWS(Allocators!$E$15:$E$21),FALSE)</f>
        <v>1</v>
      </c>
      <c r="M242" s="25"/>
    </row>
    <row r="243" spans="1:13" outlineLevel="1" x14ac:dyDescent="0.2">
      <c r="B243" s="122" t="s">
        <v>250</v>
      </c>
      <c r="C243" s="10" t="s">
        <v>217</v>
      </c>
      <c r="D243" s="204">
        <v>40</v>
      </c>
      <c r="E243" s="187">
        <f>HLOOKUP($D243,Allocators!$E$14:$AV$28,E$10+ROWS(Allocators!$E$15:$E$21),FALSE)</f>
        <v>0</v>
      </c>
      <c r="F243" s="187">
        <f>HLOOKUP($D243,Allocators!$E$14:$AV$28,F$10+ROWS(Allocators!$E$15:$E$21),FALSE)</f>
        <v>0</v>
      </c>
      <c r="G243" s="187">
        <f>HLOOKUP($D243,Allocators!$E$14:$AV$28,G$10+ROWS(Allocators!$E$15:$E$21),FALSE)</f>
        <v>0</v>
      </c>
      <c r="H243" s="187">
        <f>HLOOKUP($D243,Allocators!$E$14:$AV$28,H$10+ROWS(Allocators!$E$15:$E$21),FALSE)</f>
        <v>0</v>
      </c>
      <c r="I243" s="187">
        <f>HLOOKUP($D243,Allocators!$E$14:$AV$28,I$10+ROWS(Allocators!$E$15:$E$21),FALSE)</f>
        <v>0</v>
      </c>
      <c r="J243" s="187">
        <f>HLOOKUP($D243,Allocators!$E$14:$AV$28,J$10+ROWS(Allocators!$E$15:$E$21),FALSE)</f>
        <v>0</v>
      </c>
      <c r="K243" s="187">
        <f>HLOOKUP($D243,Allocators!$E$14:$AV$28,K$10+ROWS(Allocators!$E$15:$E$21),FALSE)</f>
        <v>0</v>
      </c>
      <c r="L243" s="187">
        <f>HLOOKUP($D243,Allocators!$E$14:$AV$28,L$10+ROWS(Allocators!$E$15:$E$21),FALSE)</f>
        <v>1</v>
      </c>
      <c r="M243" s="25"/>
    </row>
    <row r="244" spans="1:13" outlineLevel="1" x14ac:dyDescent="0.2">
      <c r="B244" s="122" t="s">
        <v>251</v>
      </c>
      <c r="C244" s="10" t="s">
        <v>217</v>
      </c>
      <c r="D244" s="204">
        <v>41</v>
      </c>
      <c r="E244" s="187">
        <f>HLOOKUP($D244,Allocators!$E$14:$AV$28,E$10+ROWS(Allocators!$E$15:$E$21),FALSE)</f>
        <v>0</v>
      </c>
      <c r="F244" s="187">
        <f>HLOOKUP($D244,Allocators!$E$14:$AV$28,F$10+ROWS(Allocators!$E$15:$E$21),FALSE)</f>
        <v>0</v>
      </c>
      <c r="G244" s="187">
        <f>HLOOKUP($D244,Allocators!$E$14:$AV$28,G$10+ROWS(Allocators!$E$15:$E$21),FALSE)</f>
        <v>0</v>
      </c>
      <c r="H244" s="187">
        <f>HLOOKUP($D244,Allocators!$E$14:$AV$28,H$10+ROWS(Allocators!$E$15:$E$21),FALSE)</f>
        <v>0</v>
      </c>
      <c r="I244" s="187">
        <f>HLOOKUP($D244,Allocators!$E$14:$AV$28,I$10+ROWS(Allocators!$E$15:$E$21),FALSE)</f>
        <v>0</v>
      </c>
      <c r="J244" s="187">
        <f>HLOOKUP($D244,Allocators!$E$14:$AV$28,J$10+ROWS(Allocators!$E$15:$E$21),FALSE)</f>
        <v>0</v>
      </c>
      <c r="K244" s="187">
        <f>HLOOKUP($D244,Allocators!$E$14:$AV$28,K$10+ROWS(Allocators!$E$15:$E$21),FALSE)</f>
        <v>0</v>
      </c>
      <c r="L244" s="187">
        <f>HLOOKUP($D244,Allocators!$E$14:$AV$28,L$10+ROWS(Allocators!$E$15:$E$21),FALSE)</f>
        <v>1</v>
      </c>
      <c r="M244" s="25"/>
    </row>
    <row r="245" spans="1:13" outlineLevel="1" x14ac:dyDescent="0.2">
      <c r="B245" s="122" t="s">
        <v>252</v>
      </c>
      <c r="C245" s="10" t="s">
        <v>217</v>
      </c>
      <c r="D245" s="204">
        <v>42</v>
      </c>
      <c r="E245" s="187">
        <f>HLOOKUP($D245,Allocators!$E$14:$AV$28,E$10+ROWS(Allocators!$E$15:$E$21),FALSE)</f>
        <v>0</v>
      </c>
      <c r="F245" s="187">
        <f>HLOOKUP($D245,Allocators!$E$14:$AV$28,F$10+ROWS(Allocators!$E$15:$E$21),FALSE)</f>
        <v>0</v>
      </c>
      <c r="G245" s="187">
        <f>HLOOKUP($D245,Allocators!$E$14:$AV$28,G$10+ROWS(Allocators!$E$15:$E$21),FALSE)</f>
        <v>0</v>
      </c>
      <c r="H245" s="187">
        <f>HLOOKUP($D245,Allocators!$E$14:$AV$28,H$10+ROWS(Allocators!$E$15:$E$21),FALSE)</f>
        <v>0</v>
      </c>
      <c r="I245" s="187">
        <f>HLOOKUP($D245,Allocators!$E$14:$AV$28,I$10+ROWS(Allocators!$E$15:$E$21),FALSE)</f>
        <v>0</v>
      </c>
      <c r="J245" s="187">
        <f>HLOOKUP($D245,Allocators!$E$14:$AV$28,J$10+ROWS(Allocators!$E$15:$E$21),FALSE)</f>
        <v>0</v>
      </c>
      <c r="K245" s="187">
        <f>HLOOKUP($D245,Allocators!$E$14:$AV$28,K$10+ROWS(Allocators!$E$15:$E$21),FALSE)</f>
        <v>0</v>
      </c>
      <c r="L245" s="187">
        <f>HLOOKUP($D245,Allocators!$E$14:$AV$28,L$10+ROWS(Allocators!$E$15:$E$21),FALSE)</f>
        <v>1</v>
      </c>
      <c r="M245" s="25"/>
    </row>
    <row r="246" spans="1:13" outlineLevel="1" x14ac:dyDescent="0.2">
      <c r="B246" s="49"/>
      <c r="D246" s="24"/>
      <c r="M246" s="25"/>
    </row>
    <row r="247" spans="1:13" outlineLevel="1" x14ac:dyDescent="0.2">
      <c r="A247" s="94">
        <f>SUM(E247:AZ247)</f>
        <v>0</v>
      </c>
      <c r="C247" s="1"/>
      <c r="D247" s="73" t="s">
        <v>219</v>
      </c>
      <c r="E247" s="112">
        <f t="array" ref="E247">IF(SUM(ISERROR(E186:E245))&gt;0,1,0)</f>
        <v>0</v>
      </c>
      <c r="F247" s="112">
        <f t="array" ref="F247">IF(SUM(ISERROR(F186:F245))&gt;0,1,0)</f>
        <v>0</v>
      </c>
      <c r="G247" s="112">
        <f t="array" ref="G247">IF(SUM(ISERROR(G186:G245))&gt;0,1,0)</f>
        <v>0</v>
      </c>
      <c r="H247" s="112">
        <f t="array" ref="H247">IF(SUM(ISERROR(H186:H245))&gt;0,1,0)</f>
        <v>0</v>
      </c>
      <c r="I247" s="112">
        <f t="array" ref="I247">IF(SUM(ISERROR(I186:I245))&gt;0,1,0)</f>
        <v>0</v>
      </c>
      <c r="J247" s="112">
        <f t="array" ref="J247">IF(SUM(ISERROR(J186:J245))&gt;0,1,0)</f>
        <v>0</v>
      </c>
      <c r="K247" s="112">
        <f t="array" ref="K247">IF(SUM(ISERROR(K186:K245))&gt;0,1,0)</f>
        <v>0</v>
      </c>
      <c r="L247" s="112">
        <f t="array" ref="L247">IF(SUM(ISERROR(L186:L245))&gt;0,1,0)</f>
        <v>0</v>
      </c>
      <c r="M247" s="25"/>
    </row>
    <row r="248" spans="1:13" outlineLevel="1" x14ac:dyDescent="0.2">
      <c r="A248" s="27"/>
      <c r="B248" s="28"/>
      <c r="C248" s="29"/>
      <c r="D248" s="25"/>
      <c r="E248" s="25"/>
      <c r="F248" s="25"/>
      <c r="G248" s="25"/>
      <c r="H248" s="25"/>
      <c r="I248" s="25"/>
      <c r="J248" s="25"/>
      <c r="K248" s="25"/>
      <c r="L248" s="25"/>
      <c r="M248" s="25"/>
    </row>
    <row r="249" spans="1:13" x14ac:dyDescent="0.2">
      <c r="A249" s="30" t="s">
        <v>24</v>
      </c>
      <c r="B249" s="31"/>
      <c r="C249" s="32"/>
      <c r="D249" s="31"/>
      <c r="E249" s="31"/>
      <c r="F249" s="31"/>
      <c r="G249" s="31"/>
      <c r="H249" s="31"/>
      <c r="I249" s="31"/>
      <c r="J249" s="31"/>
      <c r="K249" s="31"/>
      <c r="L249" s="31"/>
      <c r="M249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B3">
    <cfRule type="expression" dxfId="210" priority="26">
      <formula>$B$3="The model contains one or more errors"</formula>
    </cfRule>
  </conditionalFormatting>
  <conditionalFormatting sqref="E247">
    <cfRule type="expression" dxfId="209" priority="17">
      <formula>#REF!=0</formula>
    </cfRule>
  </conditionalFormatting>
  <conditionalFormatting sqref="F247:L247">
    <cfRule type="expression" dxfId="208" priority="10">
      <formula>#REF!=0</formula>
    </cfRule>
  </conditionalFormatting>
  <conditionalFormatting sqref="E177">
    <cfRule type="expression" dxfId="207" priority="8">
      <formula>#REF!=0</formula>
    </cfRule>
  </conditionalFormatting>
  <conditionalFormatting sqref="M152">
    <cfRule type="expression" dxfId="206" priority="1">
      <formula>#REF!=0</formula>
    </cfRule>
  </conditionalFormatting>
  <conditionalFormatting sqref="F177:L177">
    <cfRule type="expression" dxfId="205" priority="6">
      <formula>#REF!=0</formula>
    </cfRule>
  </conditionalFormatting>
  <conditionalFormatting sqref="M177">
    <cfRule type="expression" dxfId="204" priority="5">
      <formula>#REF!=0</formula>
    </cfRule>
  </conditionalFormatting>
  <conditionalFormatting sqref="M175">
    <cfRule type="expression" dxfId="203" priority="4">
      <formula>#REF!=0</formula>
    </cfRule>
  </conditionalFormatting>
  <conditionalFormatting sqref="M174">
    <cfRule type="expression" dxfId="202" priority="3">
      <formula>#REF!=0</formula>
    </cfRule>
  </conditionalFormatting>
  <conditionalFormatting sqref="M156:M173">
    <cfRule type="expression" dxfId="201" priority="2">
      <formula>#REF!=0</formula>
    </cfRule>
  </conditionalFormatting>
  <dataValidations count="1">
    <dataValidation type="list" allowBlank="1" showInputMessage="1" showErrorMessage="1" sqref="E151" xr:uid="{00000000-0002-0000-0700-000000000000}">
      <formula1>Years</formula1>
    </dataValidation>
  </dataValidations>
  <hyperlinks>
    <hyperlink ref="B5" location="Contents!A1" display="[To Contents]" xr:uid="{00000000-0004-0000-07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A8B4886-21E6-4E1F-85A0-FD50A7BBF2B5}">
            <xm:f>'Cost Allocation Model'!E$14=0</xm:f>
            <x14:dxf>
              <font>
                <color theme="0"/>
              </font>
            </x14:dxf>
          </x14:cfRule>
          <xm:sqref>E240:L240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F81BD"/>
    <pageSetUpPr fitToPage="1"/>
  </sheetPr>
  <dimension ref="A1:BI161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/>
      <selection pane="bottomLeft"/>
      <selection pane="bottomRight" activeCell="K11" sqref="K11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9" style="1" customWidth="1"/>
    <col min="13" max="56" width="9" style="1" hidden="1" customWidth="1"/>
    <col min="57" max="57" width="2.42578125" style="1" customWidth="1"/>
    <col min="58" max="61" width="0" style="1" hidden="1" customWidth="1"/>
    <col min="62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8</v>
      </c>
      <c r="B2" s="102" t="str">
        <f ca="1">PROPER(MID(CELL("filename", A1), FIND("]", CELL("filename", A1))+1, 100))</f>
        <v>Capital Base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SUM(A7:A15,A17:A20,A22:A48,A50:A76,A78:A104,A106:A132,A134:A160)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">
        <f ca="1">MAX($A$1:A5)+subsection</f>
        <v>8.01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1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D15" s="9"/>
      <c r="BE15" s="23"/>
    </row>
    <row r="16" spans="1:57" x14ac:dyDescent="0.2">
      <c r="A16" s="6">
        <f ca="1">MAX($A$1:A9)+subsection</f>
        <v>8.02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6.6E-3</v>
      </c>
      <c r="M18" s="184">
        <f>'Regulatory Model'!M21</f>
        <v>1.4999999999999999E-2</v>
      </c>
      <c r="N18" s="184">
        <f>'Regulatory Model'!N21</f>
        <v>2.3300000000000001E-2</v>
      </c>
      <c r="O18" s="184">
        <f>'Regulatory Model'!O21</f>
        <v>2.4500000000000001E-2</v>
      </c>
      <c r="P18" s="184">
        <f>'Regulatory Model'!P21</f>
        <v>2.4500000000000001E-2</v>
      </c>
      <c r="Q18" s="184">
        <f>'Regulatory Model'!Q21</f>
        <v>2.4500000000000001E-2</v>
      </c>
      <c r="R18" s="184">
        <f>'Regulatory Model'!R21</f>
        <v>2.4500000000000001E-2</v>
      </c>
      <c r="S18" s="184">
        <f>'Regulatory Model'!S21</f>
        <v>2.4500000000000001E-2</v>
      </c>
      <c r="T18" s="184">
        <f>'Regulatory Model'!T21</f>
        <v>2.4500000000000001E-2</v>
      </c>
      <c r="U18" s="184">
        <f>'Regulatory Model'!U21</f>
        <v>2.4500000000000001E-2</v>
      </c>
      <c r="V18" s="184">
        <f>'Regulatory Model'!V21</f>
        <v>2.4500000000000001E-2</v>
      </c>
      <c r="W18" s="184">
        <f>'Regulatory Model'!W21</f>
        <v>2.4500000000000001E-2</v>
      </c>
      <c r="X18" s="184">
        <f>'Regulatory Model'!X21</f>
        <v>2.4500000000000001E-2</v>
      </c>
      <c r="Y18" s="184">
        <f>'Regulatory Model'!Y21</f>
        <v>2.4500000000000001E-2</v>
      </c>
      <c r="Z18" s="184">
        <f>'Regulatory Model'!Z21</f>
        <v>2.4500000000000001E-2</v>
      </c>
      <c r="AA18" s="184">
        <f>'Regulatory Model'!AA21</f>
        <v>2.4500000000000001E-2</v>
      </c>
      <c r="AB18" s="184">
        <f>'Regulatory Model'!AB21</f>
        <v>2.4500000000000001E-2</v>
      </c>
      <c r="AC18" s="184">
        <f>'Regulatory Model'!AC21</f>
        <v>2.4500000000000001E-2</v>
      </c>
      <c r="AD18" s="184">
        <f>'Regulatory Model'!AD21</f>
        <v>2.4500000000000001E-2</v>
      </c>
      <c r="AE18" s="184">
        <f>'Regulatory Model'!AE21</f>
        <v>2.4500000000000001E-2</v>
      </c>
      <c r="AF18" s="184">
        <f>'Regulatory Model'!AF21</f>
        <v>2.4500000000000001E-2</v>
      </c>
      <c r="AG18" s="184">
        <f>'Regulatory Model'!AG21</f>
        <v>2.4500000000000001E-2</v>
      </c>
      <c r="AH18" s="184">
        <f>'Regulatory Model'!AH21</f>
        <v>2.4500000000000001E-2</v>
      </c>
      <c r="AI18" s="184">
        <f>'Regulatory Model'!AI21</f>
        <v>2.4500000000000001E-2</v>
      </c>
      <c r="AJ18" s="184">
        <f>'Regulatory Model'!AJ21</f>
        <v>2.4500000000000001E-2</v>
      </c>
      <c r="AK18" s="184">
        <f>'Regulatory Model'!AK21</f>
        <v>2.4500000000000001E-2</v>
      </c>
      <c r="AL18" s="184">
        <f>'Regulatory Model'!AL21</f>
        <v>2.4500000000000001E-2</v>
      </c>
      <c r="AM18" s="184">
        <f>'Regulatory Model'!AM21</f>
        <v>2.4500000000000001E-2</v>
      </c>
      <c r="AN18" s="184">
        <f>'Regulatory Model'!AN21</f>
        <v>2.4500000000000001E-2</v>
      </c>
      <c r="AO18" s="184">
        <f>'Regulatory Model'!AO21</f>
        <v>2.4500000000000001E-2</v>
      </c>
      <c r="AP18" s="184">
        <f>'Regulatory Model'!AP21</f>
        <v>2.4500000000000001E-2</v>
      </c>
      <c r="AQ18" s="184">
        <f>'Regulatory Model'!AQ21</f>
        <v>2.4500000000000001E-2</v>
      </c>
      <c r="AR18" s="184">
        <f>'Regulatory Model'!AR21</f>
        <v>2.4500000000000001E-2</v>
      </c>
      <c r="AS18" s="184">
        <f>'Regulatory Model'!AS21</f>
        <v>2.4500000000000001E-2</v>
      </c>
      <c r="AT18" s="184">
        <f>'Regulatory Model'!AT21</f>
        <v>2.4500000000000001E-2</v>
      </c>
      <c r="AU18" s="184">
        <f>'Regulatory Model'!AU21</f>
        <v>2.4500000000000001E-2</v>
      </c>
      <c r="AV18" s="184">
        <f>'Regulatory Model'!AV21</f>
        <v>2.4500000000000001E-2</v>
      </c>
      <c r="AW18" s="184">
        <f>'Regulatory Model'!AW21</f>
        <v>2.4500000000000001E-2</v>
      </c>
      <c r="AX18" s="184">
        <f>'Regulatory Model'!AX21</f>
        <v>2.4500000000000001E-2</v>
      </c>
      <c r="AY18" s="184">
        <f>'Regulatory Model'!AY21</f>
        <v>2.4500000000000001E-2</v>
      </c>
      <c r="AZ18" s="184">
        <f>'Regulatory Model'!AZ21</f>
        <v>2.4500000000000001E-2</v>
      </c>
      <c r="BA18" s="184">
        <f>'Regulatory Model'!BA21</f>
        <v>2.4500000000000001E-2</v>
      </c>
      <c r="BB18" s="184">
        <f>'Regulatory Model'!BB21</f>
        <v>2.4500000000000001E-2</v>
      </c>
      <c r="BC18" s="184">
        <f>'Regulatory Model'!BC21</f>
        <v>2.4500000000000001E-2</v>
      </c>
      <c r="BD18" s="184">
        <f>'Regulatory Model'!BD21</f>
        <v>2.4500000000000001E-2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C20" s="2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x14ac:dyDescent="0.2">
      <c r="A21" s="6">
        <f ca="1">MAX($A$1:A20)+subsection</f>
        <v>8.0299999999999994</v>
      </c>
      <c r="B21" s="6" t="s">
        <v>225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x14ac:dyDescent="0.2">
      <c r="C22" s="24"/>
      <c r="E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56" outlineLevel="1" x14ac:dyDescent="0.2">
      <c r="B23" s="50" t="s">
        <v>267</v>
      </c>
      <c r="C23" s="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outlineLevel="1" x14ac:dyDescent="0.2"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B25" s="48" t="s">
        <v>225</v>
      </c>
      <c r="C25" s="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9" t="str">
        <f t="array" ref="B26:B45">Asset_Classes</f>
        <v>Shared Channel</v>
      </c>
      <c r="C26" s="10" t="s">
        <v>217</v>
      </c>
      <c r="G26" s="180">
        <f t="array" ref="G26:G45">Capital_Base_Opening</f>
        <v>448.95017300000001</v>
      </c>
      <c r="H26" s="185">
        <f>G138</f>
        <v>445.73858187479408</v>
      </c>
      <c r="I26" s="185">
        <f t="shared" ref="I26:BD26" si="10">H138</f>
        <v>445.92354262022474</v>
      </c>
      <c r="J26" s="185">
        <f t="shared" si="10"/>
        <v>444.93148044018722</v>
      </c>
      <c r="K26" s="185">
        <f t="shared" si="10"/>
        <v>441.26589475801489</v>
      </c>
      <c r="L26" s="185">
        <f t="shared" si="10"/>
        <v>441.13137785224711</v>
      </c>
      <c r="M26" s="185">
        <f t="shared" si="10"/>
        <v>434.17522616949259</v>
      </c>
      <c r="N26" s="185">
        <f t="shared" si="10"/>
        <v>430.67222150380695</v>
      </c>
      <c r="O26" s="185">
        <f t="shared" si="10"/>
        <v>430.45788695636088</v>
      </c>
      <c r="P26" s="185">
        <f t="shared" si="10"/>
        <v>430.50400744424905</v>
      </c>
      <c r="Q26" s="185">
        <f t="shared" si="10"/>
        <v>430.29400548939822</v>
      </c>
      <c r="R26" s="185">
        <f t="shared" si="10"/>
        <v>429.81530340829124</v>
      </c>
      <c r="S26" s="185">
        <f t="shared" si="10"/>
        <v>429.05486094841501</v>
      </c>
      <c r="T26" s="185">
        <f t="shared" si="10"/>
        <v>427.99916017213405</v>
      </c>
      <c r="U26" s="185">
        <f t="shared" si="10"/>
        <v>426.63418987753107</v>
      </c>
      <c r="V26" s="185">
        <f t="shared" si="10"/>
        <v>424.94542954259919</v>
      </c>
      <c r="W26" s="185">
        <f t="shared" si="10"/>
        <v>422.91783277878164</v>
      </c>
      <c r="X26" s="185">
        <f t="shared" si="10"/>
        <v>420.5358102794541</v>
      </c>
      <c r="Y26" s="185">
        <f t="shared" si="10"/>
        <v>417.78321224853403</v>
      </c>
      <c r="Z26" s="185">
        <f t="shared" si="10"/>
        <v>414.64331029397869</v>
      </c>
      <c r="AA26" s="185">
        <f t="shared" si="10"/>
        <v>411.09877877049797</v>
      </c>
      <c r="AB26" s="185">
        <f t="shared" si="10"/>
        <v>407.13167555536268</v>
      </c>
      <c r="AC26" s="185">
        <f t="shared" si="10"/>
        <v>402.72342224072872</v>
      </c>
      <c r="AD26" s="185">
        <f t="shared" si="10"/>
        <v>397.85478372542565</v>
      </c>
      <c r="AE26" s="185">
        <f t="shared" si="10"/>
        <v>392.5058471886727</v>
      </c>
      <c r="AF26" s="185">
        <f t="shared" si="10"/>
        <v>386.65600042768767</v>
      </c>
      <c r="AG26" s="185">
        <f t="shared" si="10"/>
        <v>380.2839095406394</v>
      </c>
      <c r="AH26" s="185">
        <f t="shared" si="10"/>
        <v>373.36749593586904</v>
      </c>
      <c r="AI26" s="185">
        <f t="shared" si="10"/>
        <v>365.88391264776317</v>
      </c>
      <c r="AJ26" s="185">
        <f t="shared" si="10"/>
        <v>357.80951993910458</v>
      </c>
      <c r="AK26" s="185">
        <f t="shared" si="10"/>
        <v>349.11986016915495</v>
      </c>
      <c r="AL26" s="185">
        <f t="shared" si="10"/>
        <v>339.78963190613433</v>
      </c>
      <c r="AM26" s="185">
        <f t="shared" si="10"/>
        <v>329.79266326215912</v>
      </c>
      <c r="AN26" s="185">
        <f t="shared" si="10"/>
        <v>319.10188442807754</v>
      </c>
      <c r="AO26" s="185">
        <f t="shared" si="10"/>
        <v>307.68929938500287</v>
      </c>
      <c r="AP26" s="185">
        <f t="shared" si="10"/>
        <v>295.52595676868953</v>
      </c>
      <c r="AQ26" s="185">
        <f t="shared" si="10"/>
        <v>282.58191986222096</v>
      </c>
      <c r="AR26" s="185">
        <f t="shared" si="10"/>
        <v>268.82623569178509</v>
      </c>
      <c r="AS26" s="185">
        <f t="shared" si="10"/>
        <v>254.22690319960054</v>
      </c>
      <c r="AT26" s="185">
        <f t="shared" si="10"/>
        <v>238.75084046732493</v>
      </c>
      <c r="AU26" s="185">
        <f t="shared" si="10"/>
        <v>222.36385096252226</v>
      </c>
      <c r="AV26" s="185">
        <f t="shared" si="10"/>
        <v>205.03058877999376</v>
      </c>
      <c r="AW26" s="185">
        <f t="shared" si="10"/>
        <v>186.71452284898112</v>
      </c>
      <c r="AX26" s="185">
        <f t="shared" si="10"/>
        <v>167.37790007643366</v>
      </c>
      <c r="AY26" s="185">
        <f t="shared" si="10"/>
        <v>146.98170739569127</v>
      </c>
      <c r="AZ26" s="185">
        <f t="shared" si="10"/>
        <v>125.48563268907164</v>
      </c>
      <c r="BA26" s="185">
        <f t="shared" si="10"/>
        <v>102.84802455196338</v>
      </c>
      <c r="BB26" s="185">
        <f t="shared" si="10"/>
        <v>79.025850865115203</v>
      </c>
      <c r="BC26" s="185">
        <f t="shared" si="10"/>
        <v>53.974656140874146</v>
      </c>
      <c r="BD26" s="185">
        <f t="shared" si="10"/>
        <v>27.648517608163491</v>
      </c>
    </row>
    <row r="27" spans="1:56" outlineLevel="1" x14ac:dyDescent="0.2">
      <c r="B27" s="49" t="str">
        <v>Shared Channel Over-Dredge</v>
      </c>
      <c r="C27" s="10" t="s">
        <v>217</v>
      </c>
      <c r="G27" s="181">
        <v>142.85852800000001</v>
      </c>
      <c r="H27" s="185">
        <f t="shared" ref="H27:BD27" si="11">G139</f>
        <v>53.237701286780762</v>
      </c>
      <c r="I27" s="185">
        <f t="shared" si="11"/>
        <v>7.2364394047022031</v>
      </c>
      <c r="J27" s="185">
        <f t="shared" si="11"/>
        <v>3.5928510217589595</v>
      </c>
      <c r="K27" s="185">
        <f t="shared" si="11"/>
        <v>0.86248569180231316</v>
      </c>
      <c r="L27" s="185">
        <f t="shared" si="11"/>
        <v>-6.7723604502134549E-15</v>
      </c>
      <c r="M27" s="185">
        <f t="shared" si="11"/>
        <v>2.0559521097975417</v>
      </c>
      <c r="N27" s="185">
        <f t="shared" si="11"/>
        <v>3.3475551940450896</v>
      </c>
      <c r="O27" s="185">
        <f t="shared" si="11"/>
        <v>3.8667203137768524</v>
      </c>
      <c r="P27" s="185">
        <f t="shared" si="11"/>
        <v>3.9699481030530563</v>
      </c>
      <c r="Q27" s="185">
        <f t="shared" si="11"/>
        <v>4.069843315984726</v>
      </c>
      <c r="R27" s="185">
        <f t="shared" si="11"/>
        <v>4.169825897278109</v>
      </c>
      <c r="S27" s="185">
        <f t="shared" si="11"/>
        <v>4.2719866317614228</v>
      </c>
      <c r="T27" s="185">
        <f t="shared" si="11"/>
        <v>4.376650304239579</v>
      </c>
      <c r="U27" s="185">
        <f t="shared" si="11"/>
        <v>4.4838782366934495</v>
      </c>
      <c r="V27" s="185">
        <f t="shared" si="11"/>
        <v>4.5937332534924398</v>
      </c>
      <c r="W27" s="185">
        <f t="shared" si="11"/>
        <v>4.7062797182030041</v>
      </c>
      <c r="X27" s="185">
        <f t="shared" si="11"/>
        <v>4.8215835712989783</v>
      </c>
      <c r="Y27" s="185">
        <f t="shared" si="11"/>
        <v>4.9397123687958029</v>
      </c>
      <c r="Z27" s="185">
        <f t="shared" si="11"/>
        <v>5.0607353218312987</v>
      </c>
      <c r="AA27" s="185">
        <f t="shared" si="11"/>
        <v>5.1847233372161652</v>
      </c>
      <c r="AB27" s="185">
        <f t="shared" si="11"/>
        <v>5.3117490589779619</v>
      </c>
      <c r="AC27" s="185">
        <f t="shared" si="11"/>
        <v>5.4418869109229213</v>
      </c>
      <c r="AD27" s="185">
        <f t="shared" si="11"/>
        <v>5.5752131402405336</v>
      </c>
      <c r="AE27" s="185">
        <f t="shared" si="11"/>
        <v>5.7118058621764263</v>
      </c>
      <c r="AF27" s="185">
        <f t="shared" si="11"/>
        <v>5.8517451057997487</v>
      </c>
      <c r="AG27" s="185">
        <f t="shared" si="11"/>
        <v>5.995112860891842</v>
      </c>
      <c r="AH27" s="185">
        <f t="shared" si="11"/>
        <v>6.1419931259836931</v>
      </c>
      <c r="AI27" s="185">
        <f t="shared" si="11"/>
        <v>6.2924719575702941</v>
      </c>
      <c r="AJ27" s="185">
        <f t="shared" si="11"/>
        <v>6.4466375205307669</v>
      </c>
      <c r="AK27" s="185">
        <f t="shared" si="11"/>
        <v>6.6045801397837698</v>
      </c>
      <c r="AL27" s="185">
        <f t="shared" si="11"/>
        <v>6.766392353208472</v>
      </c>
      <c r="AM27" s="185">
        <f t="shared" si="11"/>
        <v>6.93216896586208</v>
      </c>
      <c r="AN27" s="185">
        <f t="shared" si="11"/>
        <v>7.1020071055256997</v>
      </c>
      <c r="AO27" s="185">
        <f t="shared" si="11"/>
        <v>7.2760062796110789</v>
      </c>
      <c r="AP27" s="185">
        <f t="shared" si="11"/>
        <v>7.4542684334615501</v>
      </c>
      <c r="AQ27" s="185">
        <f t="shared" si="11"/>
        <v>7.6368980100813575</v>
      </c>
      <c r="AR27" s="185">
        <f t="shared" si="11"/>
        <v>7.8240020113283526</v>
      </c>
      <c r="AS27" s="185">
        <f t="shared" si="11"/>
        <v>8.0156900606058983</v>
      </c>
      <c r="AT27" s="185">
        <f t="shared" si="11"/>
        <v>8.2120744670907442</v>
      </c>
      <c r="AU27" s="185">
        <f t="shared" si="11"/>
        <v>8.4132702915344666</v>
      </c>
      <c r="AV27" s="185">
        <f t="shared" si="11"/>
        <v>8.6193954136770614</v>
      </c>
      <c r="AW27" s="185">
        <f t="shared" si="11"/>
        <v>8.8305706013121501</v>
      </c>
      <c r="AX27" s="185">
        <f t="shared" si="11"/>
        <v>9.0469195810442997</v>
      </c>
      <c r="AY27" s="185">
        <f t="shared" si="11"/>
        <v>9.268569110779886</v>
      </c>
      <c r="AZ27" s="185">
        <f t="shared" si="11"/>
        <v>9.4956490539939935</v>
      </c>
      <c r="BA27" s="185">
        <f t="shared" si="11"/>
        <v>9.7282924558168471</v>
      </c>
      <c r="BB27" s="185">
        <f t="shared" si="11"/>
        <v>9.966635620984361</v>
      </c>
      <c r="BC27" s="185">
        <f t="shared" si="11"/>
        <v>9.9839111227273989</v>
      </c>
      <c r="BD27" s="185">
        <f t="shared" si="11"/>
        <v>8.6012528857651436</v>
      </c>
    </row>
    <row r="28" spans="1:56" outlineLevel="1" x14ac:dyDescent="0.2">
      <c r="B28" s="49" t="str">
        <v>Melbourne Channel</v>
      </c>
      <c r="C28" s="10" t="s">
        <v>217</v>
      </c>
      <c r="G28" s="181">
        <v>1914.3143600000001</v>
      </c>
      <c r="H28" s="185">
        <f t="shared" ref="H28:BD28" si="12">G140</f>
        <v>1900.6202010951315</v>
      </c>
      <c r="I28" s="185">
        <f t="shared" si="12"/>
        <v>1901.7139251618901</v>
      </c>
      <c r="J28" s="185">
        <f t="shared" si="12"/>
        <v>1898.0882728233348</v>
      </c>
      <c r="K28" s="185">
        <f t="shared" si="12"/>
        <v>1883.1484195297649</v>
      </c>
      <c r="L28" s="185">
        <f t="shared" si="12"/>
        <v>1883.2443534827953</v>
      </c>
      <c r="M28" s="185">
        <f t="shared" si="12"/>
        <v>1853.5476825220978</v>
      </c>
      <c r="N28" s="185">
        <f t="shared" si="12"/>
        <v>1838.59292281084</v>
      </c>
      <c r="O28" s="185">
        <f t="shared" si="12"/>
        <v>1837.6779021469295</v>
      </c>
      <c r="P28" s="185">
        <f t="shared" si="12"/>
        <v>1837.8747962078737</v>
      </c>
      <c r="Q28" s="185">
        <f t="shared" si="12"/>
        <v>1836.9782719170405</v>
      </c>
      <c r="R28" s="185">
        <f t="shared" si="12"/>
        <v>1834.934633589533</v>
      </c>
      <c r="S28" s="185">
        <f t="shared" si="12"/>
        <v>1831.6882107762592</v>
      </c>
      <c r="T28" s="185">
        <f t="shared" si="12"/>
        <v>1827.181293731323</v>
      </c>
      <c r="U28" s="185">
        <f t="shared" si="12"/>
        <v>1821.3540669026665</v>
      </c>
      <c r="V28" s="185">
        <f t="shared" si="12"/>
        <v>1814.1445403878436</v>
      </c>
      <c r="W28" s="185">
        <f t="shared" si="12"/>
        <v>1805.4884792951361</v>
      </c>
      <c r="X28" s="185">
        <f t="shared" si="12"/>
        <v>1795.319330948518</v>
      </c>
      <c r="Y28" s="185">
        <f t="shared" si="12"/>
        <v>1783.5681498732188</v>
      </c>
      <c r="Z28" s="185">
        <f t="shared" si="12"/>
        <v>1770.1635204968279</v>
      </c>
      <c r="AA28" s="185">
        <f t="shared" si="12"/>
        <v>1755.0314774990327</v>
      </c>
      <c r="AB28" s="185">
        <f t="shared" si="12"/>
        <v>1738.0954237411672</v>
      </c>
      <c r="AC28" s="185">
        <f t="shared" si="12"/>
        <v>1719.2760457047973</v>
      </c>
      <c r="AD28" s="185">
        <f t="shared" si="12"/>
        <v>1698.4912263665447</v>
      </c>
      <c r="AE28" s="185">
        <f t="shared" si="12"/>
        <v>1675.6559554342834</v>
      </c>
      <c r="AF28" s="185">
        <f t="shared" si="12"/>
        <v>1650.6822368677151</v>
      </c>
      <c r="AG28" s="185">
        <f t="shared" si="12"/>
        <v>1623.4789936041352</v>
      </c>
      <c r="AH28" s="185">
        <f t="shared" si="12"/>
        <v>1593.9519694079602</v>
      </c>
      <c r="AI28" s="185">
        <f t="shared" si="12"/>
        <v>1562.0036277602617</v>
      </c>
      <c r="AJ28" s="185">
        <f t="shared" si="12"/>
        <v>1527.5330477021889</v>
      </c>
      <c r="AK28" s="185">
        <f t="shared" si="12"/>
        <v>1490.4358165437072</v>
      </c>
      <c r="AL28" s="185">
        <f t="shared" si="12"/>
        <v>1450.603919346577</v>
      </c>
      <c r="AM28" s="185">
        <f t="shared" si="12"/>
        <v>1407.9256250879068</v>
      </c>
      <c r="AN28" s="185">
        <f t="shared" si="12"/>
        <v>1362.2853694079743</v>
      </c>
      <c r="AO28" s="185">
        <f t="shared" si="12"/>
        <v>1313.563633843266</v>
      </c>
      <c r="AP28" s="185">
        <f t="shared" si="12"/>
        <v>1261.6368214428996</v>
      </c>
      <c r="AQ28" s="185">
        <f t="shared" si="12"/>
        <v>1206.3771286637009</v>
      </c>
      <c r="AR28" s="185">
        <f t="shared" si="12"/>
        <v>1147.6524134362505</v>
      </c>
      <c r="AS28" s="185">
        <f t="shared" si="12"/>
        <v>1085.3260592911747</v>
      </c>
      <c r="AT28" s="185">
        <f t="shared" si="12"/>
        <v>1019.2568354318249</v>
      </c>
      <c r="AU28" s="185">
        <f t="shared" si="12"/>
        <v>949.29875263627764</v>
      </c>
      <c r="AV28" s="185">
        <f t="shared" si="12"/>
        <v>875.30091486828053</v>
      </c>
      <c r="AW28" s="185">
        <f t="shared" si="12"/>
        <v>797.10736647338149</v>
      </c>
      <c r="AX28" s="185">
        <f t="shared" si="12"/>
        <v>714.55693483298285</v>
      </c>
      <c r="AY28" s="185">
        <f t="shared" si="12"/>
        <v>627.48306834547896</v>
      </c>
      <c r="AZ28" s="185">
        <f t="shared" si="12"/>
        <v>535.71366959995396</v>
      </c>
      <c r="BA28" s="185">
        <f t="shared" si="12"/>
        <v>439.07092360412378</v>
      </c>
      <c r="BB28" s="185">
        <f t="shared" si="12"/>
        <v>337.37112092432062</v>
      </c>
      <c r="BC28" s="185">
        <f t="shared" si="12"/>
        <v>230.42447559131369</v>
      </c>
      <c r="BD28" s="185">
        <f t="shared" si="12"/>
        <v>118.03493762165463</v>
      </c>
    </row>
    <row r="29" spans="1:56" outlineLevel="1" x14ac:dyDescent="0.2">
      <c r="B29" s="49" t="str">
        <v>Melbourne Channel Over-Dredge</v>
      </c>
      <c r="C29" s="10" t="s">
        <v>217</v>
      </c>
      <c r="G29" s="181">
        <v>140.47955300000001</v>
      </c>
      <c r="H29" s="185">
        <f t="shared" ref="H29:BD29" si="13">G141</f>
        <v>49.406613850647886</v>
      </c>
      <c r="I29" s="185">
        <f t="shared" si="13"/>
        <v>2.8753965592448694</v>
      </c>
      <c r="J29" s="185">
        <f t="shared" si="13"/>
        <v>5.1118336967949691</v>
      </c>
      <c r="K29" s="185">
        <f t="shared" si="13"/>
        <v>29.360799160424939</v>
      </c>
      <c r="L29" s="185">
        <f t="shared" si="13"/>
        <v>17.648776053245179</v>
      </c>
      <c r="M29" s="185">
        <f t="shared" si="13"/>
        <v>13.704897482440531</v>
      </c>
      <c r="N29" s="185">
        <f t="shared" si="13"/>
        <v>12.980379026280719</v>
      </c>
      <c r="O29" s="185">
        <f t="shared" si="13"/>
        <v>14.883072792843365</v>
      </c>
      <c r="P29" s="185">
        <f t="shared" si="13"/>
        <v>15.280398323880128</v>
      </c>
      <c r="Q29" s="185">
        <f t="shared" si="13"/>
        <v>15.664896711420973</v>
      </c>
      <c r="R29" s="185">
        <f t="shared" si="13"/>
        <v>16.049731381284211</v>
      </c>
      <c r="S29" s="185">
        <f t="shared" si="13"/>
        <v>16.442949800125675</v>
      </c>
      <c r="T29" s="185">
        <f t="shared" si="13"/>
        <v>16.845802070228757</v>
      </c>
      <c r="U29" s="185">
        <f t="shared" si="13"/>
        <v>17.258524220949361</v>
      </c>
      <c r="V29" s="185">
        <f t="shared" si="13"/>
        <v>17.68135806436262</v>
      </c>
      <c r="W29" s="185">
        <f t="shared" si="13"/>
        <v>18.114551336939506</v>
      </c>
      <c r="X29" s="185">
        <f t="shared" si="13"/>
        <v>18.55835784469452</v>
      </c>
      <c r="Y29" s="185">
        <f t="shared" si="13"/>
        <v>19.013037611889537</v>
      </c>
      <c r="Z29" s="185">
        <f t="shared" si="13"/>
        <v>19.478857033380827</v>
      </c>
      <c r="AA29" s="185">
        <f t="shared" si="13"/>
        <v>19.956089030698649</v>
      </c>
      <c r="AB29" s="185">
        <f t="shared" si="13"/>
        <v>20.445013211950766</v>
      </c>
      <c r="AC29" s="185">
        <f t="shared" si="13"/>
        <v>20.945916035643556</v>
      </c>
      <c r="AD29" s="185">
        <f t="shared" si="13"/>
        <v>21.459090978516819</v>
      </c>
      <c r="AE29" s="185">
        <f t="shared" si="13"/>
        <v>21.984838707490482</v>
      </c>
      <c r="AF29" s="185">
        <f t="shared" si="13"/>
        <v>22.523467255823995</v>
      </c>
      <c r="AG29" s="185">
        <f t="shared" si="13"/>
        <v>23.075292203591683</v>
      </c>
      <c r="AH29" s="185">
        <f t="shared" si="13"/>
        <v>23.640636862579676</v>
      </c>
      <c r="AI29" s="185">
        <f t="shared" si="13"/>
        <v>24.219832465712873</v>
      </c>
      <c r="AJ29" s="185">
        <f t="shared" si="13"/>
        <v>24.813218361122832</v>
      </c>
      <c r="AK29" s="185">
        <f t="shared" si="13"/>
        <v>25.421142210970345</v>
      </c>
      <c r="AL29" s="185">
        <f t="shared" si="13"/>
        <v>26.043960195139114</v>
      </c>
      <c r="AM29" s="185">
        <f t="shared" si="13"/>
        <v>26.682037219920026</v>
      </c>
      <c r="AN29" s="185">
        <f t="shared" si="13"/>
        <v>27.335747131808066</v>
      </c>
      <c r="AO29" s="185">
        <f t="shared" si="13"/>
        <v>28.005472936537362</v>
      </c>
      <c r="AP29" s="185">
        <f t="shared" si="13"/>
        <v>28.691607023482529</v>
      </c>
      <c r="AQ29" s="185">
        <f t="shared" si="13"/>
        <v>29.394551395557848</v>
      </c>
      <c r="AR29" s="185">
        <f t="shared" si="13"/>
        <v>30.114717904749014</v>
      </c>
      <c r="AS29" s="185">
        <f t="shared" si="13"/>
        <v>30.852528493415363</v>
      </c>
      <c r="AT29" s="185">
        <f t="shared" si="13"/>
        <v>31.608415441504039</v>
      </c>
      <c r="AU29" s="185">
        <f t="shared" si="13"/>
        <v>32.382821619820888</v>
      </c>
      <c r="AV29" s="185">
        <f t="shared" si="13"/>
        <v>33.176200749506492</v>
      </c>
      <c r="AW29" s="185">
        <f t="shared" si="13"/>
        <v>33.989017667869405</v>
      </c>
      <c r="AX29" s="185">
        <f t="shared" si="13"/>
        <v>34.821748600732199</v>
      </c>
      <c r="AY29" s="185">
        <f t="shared" si="13"/>
        <v>35.674881441450125</v>
      </c>
      <c r="AZ29" s="185">
        <f t="shared" si="13"/>
        <v>36.548916036765647</v>
      </c>
      <c r="BA29" s="185">
        <f t="shared" si="13"/>
        <v>37.444364479666405</v>
      </c>
      <c r="BB29" s="185">
        <f t="shared" si="13"/>
        <v>38.361751409418233</v>
      </c>
      <c r="BC29" s="185">
        <f t="shared" si="13"/>
        <v>38.42824511186123</v>
      </c>
      <c r="BD29" s="185">
        <f t="shared" si="13"/>
        <v>33.106369848471999</v>
      </c>
    </row>
    <row r="30" spans="1:56" outlineLevel="1" x14ac:dyDescent="0.2">
      <c r="B30" s="49" t="str">
        <v>Channel Protection Assets</v>
      </c>
      <c r="C30" s="10" t="s">
        <v>217</v>
      </c>
      <c r="G30" s="181">
        <v>61.214477000000002</v>
      </c>
      <c r="H30" s="185">
        <f t="shared" ref="H30:BD30" si="14">G142</f>
        <v>59.320526400749074</v>
      </c>
      <c r="I30" s="185">
        <f t="shared" si="14"/>
        <v>57.827794283707874</v>
      </c>
      <c r="J30" s="185">
        <f t="shared" si="14"/>
        <v>56.120746704119853</v>
      </c>
      <c r="K30" s="185">
        <f t="shared" si="14"/>
        <v>54.024940843632962</v>
      </c>
      <c r="L30" s="185">
        <f t="shared" si="14"/>
        <v>52.30294102247192</v>
      </c>
      <c r="M30" s="185">
        <f t="shared" si="14"/>
        <v>49.723243742485778</v>
      </c>
      <c r="N30" s="185">
        <f t="shared" si="14"/>
        <v>47.500322257527586</v>
      </c>
      <c r="O30" s="185">
        <f t="shared" si="14"/>
        <v>45.569137280744982</v>
      </c>
      <c r="P30" s="185">
        <f t="shared" si="14"/>
        <v>43.573209067848353</v>
      </c>
      <c r="Q30" s="185">
        <f t="shared" si="14"/>
        <v>41.452127497867025</v>
      </c>
      <c r="R30" s="185">
        <f t="shared" si="14"/>
        <v>39.200958112213627</v>
      </c>
      <c r="S30" s="185">
        <f t="shared" si="14"/>
        <v>36.814599787132622</v>
      </c>
      <c r="T30" s="185">
        <f t="shared" si="14"/>
        <v>34.287779529015793</v>
      </c>
      <c r="U30" s="185">
        <f t="shared" si="14"/>
        <v>31.615047114729013</v>
      </c>
      <c r="V30" s="185">
        <f t="shared" si="14"/>
        <v>28.790769572479888</v>
      </c>
      <c r="W30" s="185">
        <f t="shared" si="14"/>
        <v>25.809125498629943</v>
      </c>
      <c r="X30" s="185">
        <f t="shared" si="14"/>
        <v>22.664099205725471</v>
      </c>
      <c r="Y30" s="185">
        <f t="shared" si="14"/>
        <v>19.349474696888127</v>
      </c>
      <c r="Z30" s="185">
        <f t="shared" si="14"/>
        <v>15.858829461569515</v>
      </c>
      <c r="AA30" s="185">
        <f t="shared" si="14"/>
        <v>12.185528087533484</v>
      </c>
      <c r="AB30" s="185">
        <f t="shared" si="14"/>
        <v>8.3227156837853826</v>
      </c>
      <c r="AC30" s="185">
        <f t="shared" si="14"/>
        <v>4.2633111090190816</v>
      </c>
      <c r="AD30" s="185">
        <f t="shared" si="14"/>
        <v>4.0856207306205761E-14</v>
      </c>
      <c r="AE30" s="185">
        <f t="shared" si="14"/>
        <v>4.1857184385207804E-14</v>
      </c>
      <c r="AF30" s="185">
        <f t="shared" si="14"/>
        <v>4.2882685402645396E-14</v>
      </c>
      <c r="AG30" s="185">
        <f t="shared" si="14"/>
        <v>4.3933311195010208E-14</v>
      </c>
      <c r="AH30" s="185">
        <f t="shared" si="14"/>
        <v>4.5009677319287959E-14</v>
      </c>
      <c r="AI30" s="185">
        <f t="shared" si="14"/>
        <v>4.6112414413610513E-14</v>
      </c>
      <c r="AJ30" s="185">
        <f t="shared" si="14"/>
        <v>4.7242168566743969E-14</v>
      </c>
      <c r="AK30" s="185">
        <f t="shared" si="14"/>
        <v>4.8399601696629197E-14</v>
      </c>
      <c r="AL30" s="185">
        <f t="shared" si="14"/>
        <v>4.9585391938196613E-14</v>
      </c>
      <c r="AM30" s="185">
        <f t="shared" si="14"/>
        <v>5.0800234040682432E-14</v>
      </c>
      <c r="AN30" s="185">
        <f t="shared" si="14"/>
        <v>5.2044839774679153E-14</v>
      </c>
      <c r="AO30" s="185">
        <f t="shared" si="14"/>
        <v>5.3319938349158791E-14</v>
      </c>
      <c r="AP30" s="185">
        <f t="shared" si="14"/>
        <v>5.4626276838713183E-14</v>
      </c>
      <c r="AQ30" s="185">
        <f t="shared" si="14"/>
        <v>5.5964620621261654E-14</v>
      </c>
      <c r="AR30" s="185">
        <f t="shared" si="14"/>
        <v>5.7335753826482565E-14</v>
      </c>
      <c r="AS30" s="185">
        <f t="shared" si="14"/>
        <v>5.8740479795231386E-14</v>
      </c>
      <c r="AT30" s="185">
        <f t="shared" si="14"/>
        <v>6.0179621550214554E-14</v>
      </c>
      <c r="AU30" s="185">
        <f t="shared" si="14"/>
        <v>6.1654022278194805E-14</v>
      </c>
      <c r="AV30" s="185">
        <f t="shared" si="14"/>
        <v>6.316454582401058E-14</v>
      </c>
      <c r="AW30" s="185">
        <f t="shared" si="14"/>
        <v>6.4712077196698839E-14</v>
      </c>
      <c r="AX30" s="185">
        <f t="shared" si="14"/>
        <v>6.629752308801796E-14</v>
      </c>
      <c r="AY30" s="185">
        <f t="shared" si="14"/>
        <v>6.7921812403674405E-14</v>
      </c>
      <c r="AZ30" s="185">
        <f t="shared" si="14"/>
        <v>6.9585896807564422E-14</v>
      </c>
      <c r="BA30" s="185">
        <f t="shared" si="14"/>
        <v>7.1290751279349747E-14</v>
      </c>
      <c r="BB30" s="185">
        <f t="shared" si="14"/>
        <v>7.3037374685693818E-14</v>
      </c>
      <c r="BC30" s="185">
        <f t="shared" si="14"/>
        <v>7.4826790365493311E-14</v>
      </c>
      <c r="BD30" s="185">
        <f t="shared" si="14"/>
        <v>7.6660046729447893E-14</v>
      </c>
    </row>
    <row r="31" spans="1:56" outlineLevel="1" x14ac:dyDescent="0.2">
      <c r="B31" s="49" t="str">
        <v>Channel Service Protection</v>
      </c>
      <c r="C31" s="10" t="s">
        <v>217</v>
      </c>
      <c r="G31" s="181">
        <v>7.0836589999999999</v>
      </c>
      <c r="H31" s="185">
        <f t="shared" ref="H31:BD31" si="15">G143</f>
        <v>6.6639076708132698</v>
      </c>
      <c r="I31" s="185">
        <f t="shared" si="15"/>
        <v>6.2820571388443014</v>
      </c>
      <c r="J31" s="185">
        <f t="shared" si="15"/>
        <v>5.9147193705994212</v>
      </c>
      <c r="K31" s="185">
        <f t="shared" si="15"/>
        <v>6.6413855390651655</v>
      </c>
      <c r="L31" s="185">
        <f t="shared" si="15"/>
        <v>7.336568471055295</v>
      </c>
      <c r="M31" s="185">
        <f t="shared" si="15"/>
        <v>10.250588492480389</v>
      </c>
      <c r="N31" s="185">
        <f t="shared" si="15"/>
        <v>13.238155229737147</v>
      </c>
      <c r="O31" s="185">
        <f t="shared" si="15"/>
        <v>16.369301170228535</v>
      </c>
      <c r="P31" s="185">
        <f t="shared" si="15"/>
        <v>19.569794588939285</v>
      </c>
      <c r="Q31" s="185">
        <f t="shared" si="15"/>
        <v>22.820314324893303</v>
      </c>
      <c r="R31" s="185">
        <f t="shared" si="15"/>
        <v>26.118385968026349</v>
      </c>
      <c r="S31" s="185">
        <f t="shared" si="15"/>
        <v>29.459956239090328</v>
      </c>
      <c r="T31" s="185">
        <f t="shared" si="15"/>
        <v>32.839802999462449</v>
      </c>
      <c r="U31" s="185">
        <f t="shared" si="15"/>
        <v>36.252065443583646</v>
      </c>
      <c r="V31" s="185">
        <f t="shared" si="15"/>
        <v>40.374358572753444</v>
      </c>
      <c r="W31" s="185">
        <f t="shared" si="15"/>
        <v>44.548709875836565</v>
      </c>
      <c r="X31" s="185">
        <f t="shared" si="15"/>
        <v>48.768191708878845</v>
      </c>
      <c r="Y31" s="185">
        <f t="shared" si="15"/>
        <v>53.024999392461957</v>
      </c>
      <c r="Z31" s="185">
        <f t="shared" si="15"/>
        <v>57.310362828067632</v>
      </c>
      <c r="AA31" s="185">
        <f t="shared" si="15"/>
        <v>61.614447855542629</v>
      </c>
      <c r="AB31" s="185">
        <f t="shared" si="15"/>
        <v>65.926245823510328</v>
      </c>
      <c r="AC31" s="185">
        <f t="shared" si="15"/>
        <v>70.233449552302233</v>
      </c>
      <c r="AD31" s="185">
        <f t="shared" si="15"/>
        <v>74.522313507302329</v>
      </c>
      <c r="AE31" s="185">
        <f t="shared" si="15"/>
        <v>78.777495549648805</v>
      </c>
      <c r="AF31" s="185">
        <f t="shared" si="15"/>
        <v>82.981877064453926</v>
      </c>
      <c r="AG31" s="185">
        <f t="shared" si="15"/>
        <v>87.116357548177007</v>
      </c>
      <c r="AH31" s="185">
        <f t="shared" si="15"/>
        <v>91.159618817439465</v>
      </c>
      <c r="AI31" s="185">
        <f t="shared" si="15"/>
        <v>95.087852813529082</v>
      </c>
      <c r="AJ31" s="185">
        <f t="shared" si="15"/>
        <v>98.874445425003429</v>
      </c>
      <c r="AK31" s="185">
        <f t="shared" si="15"/>
        <v>102.48960670006554</v>
      </c>
      <c r="AL31" s="185">
        <f t="shared" si="15"/>
        <v>105.89993507589141</v>
      </c>
      <c r="AM31" s="185">
        <f t="shared" si="15"/>
        <v>109.06789952813642</v>
      </c>
      <c r="AN31" s="185">
        <f t="shared" si="15"/>
        <v>111.95121841393917</v>
      </c>
      <c r="AO31" s="185">
        <f t="shared" si="15"/>
        <v>114.50210659649321</v>
      </c>
      <c r="AP31" s="185">
        <f t="shared" si="15"/>
        <v>116.66635218813065</v>
      </c>
      <c r="AQ31" s="185">
        <f t="shared" si="15"/>
        <v>118.3821693207758</v>
      </c>
      <c r="AR31" s="185">
        <f t="shared" si="15"/>
        <v>119.57875110871566</v>
      </c>
      <c r="AS31" s="185">
        <f t="shared" si="15"/>
        <v>120.17441295316998</v>
      </c>
      <c r="AT31" s="185">
        <f t="shared" si="15"/>
        <v>120.07416276387261</v>
      </c>
      <c r="AU31" s="185">
        <f t="shared" si="15"/>
        <v>119.16644738270855</v>
      </c>
      <c r="AV31" s="185">
        <f t="shared" si="15"/>
        <v>117.31867654999897</v>
      </c>
      <c r="AW31" s="185">
        <f t="shared" si="15"/>
        <v>114.37086308215633</v>
      </c>
      <c r="AX31" s="185">
        <f t="shared" si="15"/>
        <v>110.12771888814243</v>
      </c>
      <c r="AY31" s="185">
        <f t="shared" si="15"/>
        <v>104.37965054503393</v>
      </c>
      <c r="AZ31" s="185">
        <f t="shared" si="15"/>
        <v>96.841170426805604</v>
      </c>
      <c r="BA31" s="185">
        <f t="shared" si="15"/>
        <v>87.150199207665409</v>
      </c>
      <c r="BB31" s="185">
        <f t="shared" si="15"/>
        <v>74.749819129136441</v>
      </c>
      <c r="BC31" s="185">
        <f t="shared" si="15"/>
        <v>58.595773540038223</v>
      </c>
      <c r="BD31" s="185">
        <f t="shared" si="15"/>
        <v>36.537404861875068</v>
      </c>
    </row>
    <row r="32" spans="1:56" outlineLevel="1" x14ac:dyDescent="0.2">
      <c r="B32" s="49" t="str">
        <v>Roads</v>
      </c>
      <c r="C32" s="10" t="s">
        <v>217</v>
      </c>
      <c r="G32" s="181">
        <v>39.527847000000001</v>
      </c>
      <c r="H32" s="185">
        <f t="shared" ref="H32:BD32" si="16">G144</f>
        <v>35.11793392271359</v>
      </c>
      <c r="I32" s="185">
        <f t="shared" si="16"/>
        <v>32.004293937142769</v>
      </c>
      <c r="J32" s="185">
        <f t="shared" si="16"/>
        <v>27.561806216243646</v>
      </c>
      <c r="K32" s="185">
        <f t="shared" si="16"/>
        <v>24.036496014852244</v>
      </c>
      <c r="L32" s="185">
        <f t="shared" si="16"/>
        <v>26.966965595720858</v>
      </c>
      <c r="M32" s="185">
        <f t="shared" si="16"/>
        <v>24.008911946716527</v>
      </c>
      <c r="N32" s="185">
        <f t="shared" si="16"/>
        <v>21.048843595529018</v>
      </c>
      <c r="O32" s="185">
        <f t="shared" si="16"/>
        <v>18.000564192167936</v>
      </c>
      <c r="P32" s="185">
        <f t="shared" si="16"/>
        <v>20.438221166118197</v>
      </c>
      <c r="Q32" s="185">
        <f t="shared" si="16"/>
        <v>22.822803610952253</v>
      </c>
      <c r="R32" s="185">
        <f t="shared" si="16"/>
        <v>25.146285656531301</v>
      </c>
      <c r="S32" s="185">
        <f t="shared" si="16"/>
        <v>27.400182953707809</v>
      </c>
      <c r="T32" s="185">
        <f t="shared" si="16"/>
        <v>29.575532648183369</v>
      </c>
      <c r="U32" s="185">
        <f t="shared" si="16"/>
        <v>31.662872590021717</v>
      </c>
      <c r="V32" s="185">
        <f t="shared" si="16"/>
        <v>33.652219751957233</v>
      </c>
      <c r="W32" s="185">
        <f t="shared" si="16"/>
        <v>35.533047828746859</v>
      </c>
      <c r="X32" s="185">
        <f t="shared" si="16"/>
        <v>37.294263988892695</v>
      </c>
      <c r="Y32" s="185">
        <f t="shared" si="16"/>
        <v>38.924184749112328</v>
      </c>
      <c r="Z32" s="185">
        <f t="shared" si="16"/>
        <v>40.410510940953806</v>
      </c>
      <c r="AA32" s="185">
        <f t="shared" si="16"/>
        <v>41.740301737940378</v>
      </c>
      <c r="AB32" s="185">
        <f t="shared" si="16"/>
        <v>42.903021740208132</v>
      </c>
      <c r="AC32" s="185">
        <f t="shared" si="16"/>
        <v>43.934454602707596</v>
      </c>
      <c r="AD32" s="185">
        <f t="shared" si="16"/>
        <v>44.82935940528175</v>
      </c>
      <c r="AE32" s="185">
        <f t="shared" si="16"/>
        <v>45.583407655941834</v>
      </c>
      <c r="AF32" s="185">
        <f t="shared" si="16"/>
        <v>46.497711720942341</v>
      </c>
      <c r="AG32" s="185">
        <f t="shared" si="16"/>
        <v>47.639197202491474</v>
      </c>
      <c r="AH32" s="185">
        <f t="shared" si="16"/>
        <v>48.80706753781346</v>
      </c>
      <c r="AI32" s="185">
        <f t="shared" si="16"/>
        <v>50.002913924648965</v>
      </c>
      <c r="AJ32" s="185">
        <f t="shared" si="16"/>
        <v>51.227985315802869</v>
      </c>
      <c r="AK32" s="185">
        <f t="shared" si="16"/>
        <v>52.483070956040038</v>
      </c>
      <c r="AL32" s="185">
        <f t="shared" si="16"/>
        <v>53.765459469706961</v>
      </c>
      <c r="AM32" s="185">
        <f t="shared" si="16"/>
        <v>55.064484757068762</v>
      </c>
      <c r="AN32" s="185">
        <f t="shared" si="16"/>
        <v>56.363294202292124</v>
      </c>
      <c r="AO32" s="185">
        <f t="shared" si="16"/>
        <v>57.64138203146242</v>
      </c>
      <c r="AP32" s="185">
        <f t="shared" si="16"/>
        <v>58.873858338681956</v>
      </c>
      <c r="AQ32" s="185">
        <f t="shared" si="16"/>
        <v>60.030532800634973</v>
      </c>
      <c r="AR32" s="185">
        <f t="shared" si="16"/>
        <v>61.074749896506248</v>
      </c>
      <c r="AS32" s="185">
        <f t="shared" si="16"/>
        <v>61.961884088965135</v>
      </c>
      <c r="AT32" s="185">
        <f t="shared" si="16"/>
        <v>62.637358752260852</v>
      </c>
      <c r="AU32" s="185">
        <f t="shared" si="16"/>
        <v>63.03397985084105</v>
      </c>
      <c r="AV32" s="185">
        <f t="shared" si="16"/>
        <v>63.06825201451349</v>
      </c>
      <c r="AW32" s="185">
        <f t="shared" si="16"/>
        <v>62.635125636710654</v>
      </c>
      <c r="AX32" s="185">
        <f t="shared" si="16"/>
        <v>61.600212492059462</v>
      </c>
      <c r="AY32" s="185">
        <f t="shared" si="16"/>
        <v>59.787681240804254</v>
      </c>
      <c r="AZ32" s="185">
        <f t="shared" si="16"/>
        <v>56.960235991245177</v>
      </c>
      <c r="BA32" s="185">
        <f t="shared" si="16"/>
        <v>52.783157921095182</v>
      </c>
      <c r="BB32" s="185">
        <f t="shared" si="16"/>
        <v>46.751793654082036</v>
      </c>
      <c r="BC32" s="185">
        <f t="shared" si="16"/>
        <v>38.016968970388945</v>
      </c>
      <c r="BD32" s="185">
        <f t="shared" si="16"/>
        <v>24.808229187406688</v>
      </c>
    </row>
    <row r="33" spans="1:56" outlineLevel="1" x14ac:dyDescent="0.2">
      <c r="B33" s="49" t="str">
        <v>Rail</v>
      </c>
      <c r="C33" s="10" t="s">
        <v>217</v>
      </c>
      <c r="G33" s="181">
        <v>29.706513999999999</v>
      </c>
      <c r="H33" s="185">
        <f t="shared" ref="H33:BD33" si="17">G145</f>
        <v>28.526397413523693</v>
      </c>
      <c r="I33" s="185">
        <f t="shared" si="17"/>
        <v>29.749154207492239</v>
      </c>
      <c r="J33" s="185">
        <f t="shared" si="17"/>
        <v>31.894771913405648</v>
      </c>
      <c r="K33" s="185">
        <f t="shared" si="17"/>
        <v>64.322051142182787</v>
      </c>
      <c r="L33" s="185">
        <f t="shared" si="17"/>
        <v>92.535977386670581</v>
      </c>
      <c r="M33" s="185">
        <f t="shared" si="17"/>
        <v>186.66455748909931</v>
      </c>
      <c r="N33" s="185">
        <f t="shared" si="17"/>
        <v>281.43507585320668</v>
      </c>
      <c r="O33" s="185">
        <f t="shared" si="17"/>
        <v>379.06610328072156</v>
      </c>
      <c r="P33" s="185">
        <f t="shared" si="17"/>
        <v>478.16461749765949</v>
      </c>
      <c r="Q33" s="185">
        <f t="shared" si="17"/>
        <v>578.24722216927773</v>
      </c>
      <c r="R33" s="185">
        <f t="shared" si="17"/>
        <v>679.21337088801715</v>
      </c>
      <c r="S33" s="185">
        <f t="shared" si="17"/>
        <v>780.95481233961436</v>
      </c>
      <c r="T33" s="185">
        <f t="shared" si="17"/>
        <v>883.3552195235593</v>
      </c>
      <c r="U33" s="185">
        <f t="shared" si="17"/>
        <v>986.28980411721932</v>
      </c>
      <c r="V33" s="185">
        <f t="shared" si="17"/>
        <v>1089.6249154460616</v>
      </c>
      <c r="W33" s="185">
        <f t="shared" si="17"/>
        <v>1193.2176235041929</v>
      </c>
      <c r="X33" s="185">
        <f t="shared" si="17"/>
        <v>1296.9152854506362</v>
      </c>
      <c r="Y33" s="185">
        <f t="shared" si="17"/>
        <v>1400.5550949873564</v>
      </c>
      <c r="Z33" s="185">
        <f t="shared" si="17"/>
        <v>1506.4220789288913</v>
      </c>
      <c r="AA33" s="185">
        <f t="shared" si="17"/>
        <v>1611.9936804907597</v>
      </c>
      <c r="AB33" s="185">
        <f t="shared" si="17"/>
        <v>1717.037841471958</v>
      </c>
      <c r="AC33" s="185">
        <f t="shared" si="17"/>
        <v>1821.2196185924563</v>
      </c>
      <c r="AD33" s="185">
        <f t="shared" si="17"/>
        <v>1924.1255775881541</v>
      </c>
      <c r="AE33" s="185">
        <f t="shared" si="17"/>
        <v>2025.296449111853</v>
      </c>
      <c r="AF33" s="185">
        <f t="shared" si="17"/>
        <v>2124.2220337692456</v>
      </c>
      <c r="AG33" s="185">
        <f t="shared" si="17"/>
        <v>2220.3353865503004</v>
      </c>
      <c r="AH33" s="185">
        <f t="shared" si="17"/>
        <v>2313.0061442846477</v>
      </c>
      <c r="AI33" s="185">
        <f t="shared" si="17"/>
        <v>2401.5328262641165</v>
      </c>
      <c r="AJ33" s="185">
        <f t="shared" si="17"/>
        <v>2485.1338944365984</v>
      </c>
      <c r="AK33" s="185">
        <f t="shared" si="17"/>
        <v>2562.9373017749831</v>
      </c>
      <c r="AL33" s="185">
        <f t="shared" si="17"/>
        <v>2633.9715944264917</v>
      </c>
      <c r="AM33" s="185">
        <f t="shared" si="17"/>
        <v>2697.2225073804129</v>
      </c>
      <c r="AN33" s="185">
        <f t="shared" si="17"/>
        <v>2751.579543324568</v>
      </c>
      <c r="AO33" s="185">
        <f t="shared" si="17"/>
        <v>2796.7460738579798</v>
      </c>
      <c r="AP33" s="185">
        <f t="shared" si="17"/>
        <v>2832.1516999497107</v>
      </c>
      <c r="AQ33" s="185">
        <f t="shared" si="17"/>
        <v>2858.3582079571875</v>
      </c>
      <c r="AR33" s="185">
        <f t="shared" si="17"/>
        <v>2876.0766191643893</v>
      </c>
      <c r="AS33" s="185">
        <f t="shared" si="17"/>
        <v>2883.5189994606044</v>
      </c>
      <c r="AT33" s="185">
        <f t="shared" si="17"/>
        <v>2878.5364544308741</v>
      </c>
      <c r="AU33" s="185">
        <f t="shared" si="17"/>
        <v>2858.5250502271565</v>
      </c>
      <c r="AV33" s="185">
        <f t="shared" si="17"/>
        <v>2820.3123376113049</v>
      </c>
      <c r="AW33" s="185">
        <f t="shared" si="17"/>
        <v>2759.9812348174919</v>
      </c>
      <c r="AX33" s="185">
        <f t="shared" si="17"/>
        <v>2672.6062671695336</v>
      </c>
      <c r="AY33" s="185">
        <f t="shared" si="17"/>
        <v>2551.8437550966696</v>
      </c>
      <c r="AZ33" s="185">
        <f t="shared" si="17"/>
        <v>2389.2543693954131</v>
      </c>
      <c r="BA33" s="185">
        <f t="shared" si="17"/>
        <v>2173.0869600936821</v>
      </c>
      <c r="BB33" s="185">
        <f t="shared" si="17"/>
        <v>1885.8267836347368</v>
      </c>
      <c r="BC33" s="185">
        <f t="shared" si="17"/>
        <v>1498.293365555694</v>
      </c>
      <c r="BD33" s="185">
        <f t="shared" si="17"/>
        <v>950.14403117781683</v>
      </c>
    </row>
    <row r="34" spans="1:56" outlineLevel="1" x14ac:dyDescent="0.2">
      <c r="B34" s="49" t="str">
        <v>Buildings</v>
      </c>
      <c r="C34" s="10" t="s">
        <v>217</v>
      </c>
      <c r="G34" s="181">
        <v>2.825688</v>
      </c>
      <c r="H34" s="185">
        <f t="shared" ref="H34:BD34" si="18">G146</f>
        <v>2.7526238980121009</v>
      </c>
      <c r="I34" s="185">
        <f t="shared" si="18"/>
        <v>3.2377292262070196</v>
      </c>
      <c r="J34" s="185">
        <f t="shared" si="18"/>
        <v>4.94888759206024</v>
      </c>
      <c r="K34" s="185">
        <f t="shared" si="18"/>
        <v>6.8008268607621876</v>
      </c>
      <c r="L34" s="185">
        <f t="shared" si="18"/>
        <v>6.6490854310652123</v>
      </c>
      <c r="M34" s="185">
        <f t="shared" si="18"/>
        <v>6.3902327750629109</v>
      </c>
      <c r="N34" s="185">
        <f t="shared" si="18"/>
        <v>6.1788085975438118</v>
      </c>
      <c r="O34" s="185">
        <f t="shared" si="18"/>
        <v>6.0083375990304608</v>
      </c>
      <c r="P34" s="185">
        <f t="shared" si="18"/>
        <v>5.8334009190191001</v>
      </c>
      <c r="Q34" s="185">
        <f t="shared" si="18"/>
        <v>5.6462858370433651</v>
      </c>
      <c r="R34" s="185">
        <f t="shared" si="18"/>
        <v>5.4465006171491783</v>
      </c>
      <c r="S34" s="185">
        <f t="shared" si="18"/>
        <v>5.2335367384064915</v>
      </c>
      <c r="T34" s="185">
        <f t="shared" si="18"/>
        <v>5.0068683676099681</v>
      </c>
      <c r="U34" s="185">
        <f t="shared" si="18"/>
        <v>4.7659518162171874</v>
      </c>
      <c r="V34" s="185">
        <f t="shared" si="18"/>
        <v>4.510224981068502</v>
      </c>
      <c r="W34" s="185">
        <f t="shared" si="18"/>
        <v>4.2391067684198465</v>
      </c>
      <c r="X34" s="185">
        <f t="shared" si="18"/>
        <v>3.951996500806521</v>
      </c>
      <c r="Y34" s="185">
        <f t="shared" si="18"/>
        <v>3.6482733062423987</v>
      </c>
      <c r="Z34" s="185">
        <f t="shared" si="18"/>
        <v>3.3272954892450253</v>
      </c>
      <c r="AA34" s="185">
        <f t="shared" si="18"/>
        <v>2.9883998831627085</v>
      </c>
      <c r="AB34" s="185">
        <f t="shared" si="18"/>
        <v>2.6309011832649389</v>
      </c>
      <c r="AC34" s="185">
        <f t="shared" si="18"/>
        <v>2.2540912600423102</v>
      </c>
      <c r="AD34" s="185">
        <f t="shared" si="18"/>
        <v>1.8572384521465177</v>
      </c>
      <c r="AE34" s="185">
        <f t="shared" si="18"/>
        <v>1.439586838384991</v>
      </c>
      <c r="AF34" s="185">
        <f t="shared" si="18"/>
        <v>1.0003554881682486</v>
      </c>
      <c r="AG34" s="185">
        <f t="shared" si="18"/>
        <v>0.53873768979114534</v>
      </c>
      <c r="AH34" s="185">
        <f t="shared" si="18"/>
        <v>0.26960870215412885</v>
      </c>
      <c r="AI34" s="185">
        <f t="shared" si="18"/>
        <v>7.0719183197659768E-2</v>
      </c>
      <c r="AJ34" s="185">
        <f t="shared" si="18"/>
        <v>1.1213252548714081E-14</v>
      </c>
      <c r="AK34" s="185">
        <f t="shared" si="18"/>
        <v>1.1487977236157577E-14</v>
      </c>
      <c r="AL34" s="185">
        <f t="shared" si="18"/>
        <v>1.1769432678443437E-14</v>
      </c>
      <c r="AM34" s="185">
        <f t="shared" si="18"/>
        <v>1.20577837790653E-14</v>
      </c>
      <c r="AN34" s="185">
        <f t="shared" si="18"/>
        <v>1.2353199481652401E-14</v>
      </c>
      <c r="AO34" s="185">
        <f t="shared" si="18"/>
        <v>1.2655852868952885E-14</v>
      </c>
      <c r="AP34" s="185">
        <f t="shared" si="18"/>
        <v>1.2965921264242232E-14</v>
      </c>
      <c r="AQ34" s="185">
        <f t="shared" si="18"/>
        <v>1.3283586335216167E-14</v>
      </c>
      <c r="AR34" s="185">
        <f t="shared" si="18"/>
        <v>1.3609034200428962E-14</v>
      </c>
      <c r="AS34" s="185">
        <f t="shared" si="18"/>
        <v>1.3942455538339471E-14</v>
      </c>
      <c r="AT34" s="185">
        <f t="shared" si="18"/>
        <v>1.428404569902879E-14</v>
      </c>
      <c r="AU34" s="185">
        <f t="shared" si="18"/>
        <v>1.4634004818654994E-14</v>
      </c>
      <c r="AV34" s="185">
        <f t="shared" si="18"/>
        <v>1.4992537936712042E-14</v>
      </c>
      <c r="AW34" s="185">
        <f t="shared" si="18"/>
        <v>1.5359855116161486E-14</v>
      </c>
      <c r="AX34" s="185">
        <f t="shared" si="18"/>
        <v>1.5736171566507442E-14</v>
      </c>
      <c r="AY34" s="185">
        <f t="shared" si="18"/>
        <v>1.6121707769886876E-14</v>
      </c>
      <c r="AZ34" s="185">
        <f t="shared" si="18"/>
        <v>1.6516689610249103E-14</v>
      </c>
      <c r="BA34" s="185">
        <f t="shared" si="18"/>
        <v>1.6921348505700207E-14</v>
      </c>
      <c r="BB34" s="185">
        <f t="shared" si="18"/>
        <v>1.7335921544089863E-14</v>
      </c>
      <c r="BC34" s="185">
        <f t="shared" si="18"/>
        <v>1.7760651621920063E-14</v>
      </c>
      <c r="BD34" s="185">
        <f t="shared" si="18"/>
        <v>1.8195787586657104E-14</v>
      </c>
    </row>
    <row r="35" spans="1:56" outlineLevel="1" x14ac:dyDescent="0.2">
      <c r="B35" s="49" t="str">
        <v>Wharves</v>
      </c>
      <c r="C35" s="10" t="s">
        <v>217</v>
      </c>
      <c r="G35" s="181">
        <v>636.11568399999999</v>
      </c>
      <c r="H35" s="185">
        <f t="shared" ref="H35:BD35" si="19">G147</f>
        <v>634.6189186514307</v>
      </c>
      <c r="I35" s="185">
        <f t="shared" si="19"/>
        <v>653.48784612270379</v>
      </c>
      <c r="J35" s="185">
        <f t="shared" si="19"/>
        <v>676.63318536810652</v>
      </c>
      <c r="K35" s="185">
        <f t="shared" si="19"/>
        <v>687.94079116117928</v>
      </c>
      <c r="L35" s="185">
        <f t="shared" si="19"/>
        <v>697.49903711454783</v>
      </c>
      <c r="M35" s="185">
        <f t="shared" si="19"/>
        <v>746.49157323575378</v>
      </c>
      <c r="N35" s="185">
        <f t="shared" si="19"/>
        <v>799.70686351448967</v>
      </c>
      <c r="O35" s="185">
        <f t="shared" si="19"/>
        <v>858.20920012669615</v>
      </c>
      <c r="P35" s="185">
        <f t="shared" si="19"/>
        <v>916.55778093214121</v>
      </c>
      <c r="Q35" s="185">
        <f t="shared" si="19"/>
        <v>973.58572714059039</v>
      </c>
      <c r="R35" s="185">
        <f t="shared" si="19"/>
        <v>1029.1035218340521</v>
      </c>
      <c r="S35" s="185">
        <f t="shared" si="19"/>
        <v>1082.9109548153365</v>
      </c>
      <c r="T35" s="185">
        <f t="shared" si="19"/>
        <v>1134.7966585032054</v>
      </c>
      <c r="U35" s="185">
        <f t="shared" si="19"/>
        <v>1184.5376261846816</v>
      </c>
      <c r="V35" s="185">
        <f t="shared" si="19"/>
        <v>1231.898712006245</v>
      </c>
      <c r="W35" s="185">
        <f t="shared" si="19"/>
        <v>1276.6321120651489</v>
      </c>
      <c r="X35" s="185">
        <f t="shared" si="19"/>
        <v>1318.4768259409429</v>
      </c>
      <c r="Y35" s="185">
        <f t="shared" si="19"/>
        <v>1357.158097985458</v>
      </c>
      <c r="Z35" s="185">
        <f t="shared" si="19"/>
        <v>1392.386837667003</v>
      </c>
      <c r="AA35" s="185">
        <f t="shared" si="19"/>
        <v>1423.8590182412765</v>
      </c>
      <c r="AB35" s="185">
        <f t="shared" si="19"/>
        <v>1451.255052997547</v>
      </c>
      <c r="AC35" s="185">
        <f t="shared" si="19"/>
        <v>1474.2391483039048</v>
      </c>
      <c r="AD35" s="185">
        <f t="shared" si="19"/>
        <v>1492.4586326498988</v>
      </c>
      <c r="AE35" s="185">
        <f t="shared" si="19"/>
        <v>1552.0432564346515</v>
      </c>
      <c r="AF35" s="185">
        <f t="shared" si="19"/>
        <v>1608.3829835479398</v>
      </c>
      <c r="AG35" s="185">
        <f t="shared" si="19"/>
        <v>1661.7453066633745</v>
      </c>
      <c r="AH35" s="185">
        <f t="shared" si="19"/>
        <v>1712.8955665921405</v>
      </c>
      <c r="AI35" s="185">
        <f t="shared" si="19"/>
        <v>1762.1728513081625</v>
      </c>
      <c r="AJ35" s="185">
        <f t="shared" si="19"/>
        <v>1809.0826607964402</v>
      </c>
      <c r="AK35" s="185">
        <f t="shared" si="19"/>
        <v>1852.5800575806713</v>
      </c>
      <c r="AL35" s="185">
        <f t="shared" si="19"/>
        <v>1893.6485431604888</v>
      </c>
      <c r="AM35" s="185">
        <f t="shared" si="19"/>
        <v>1933.5988065492252</v>
      </c>
      <c r="AN35" s="185">
        <f t="shared" si="19"/>
        <v>1971.8596761892568</v>
      </c>
      <c r="AO35" s="185">
        <f t="shared" si="19"/>
        <v>2007.7415801792984</v>
      </c>
      <c r="AP35" s="185">
        <f t="shared" si="19"/>
        <v>2040.4125920940246</v>
      </c>
      <c r="AQ35" s="185">
        <f t="shared" si="19"/>
        <v>2068.8826021697514</v>
      </c>
      <c r="AR35" s="185">
        <f t="shared" si="19"/>
        <v>2091.9719006596897</v>
      </c>
      <c r="AS35" s="185">
        <f t="shared" si="19"/>
        <v>2108.2682919060426</v>
      </c>
      <c r="AT35" s="185">
        <f t="shared" si="19"/>
        <v>2116.0707086319107</v>
      </c>
      <c r="AU35" s="185">
        <f t="shared" si="19"/>
        <v>2113.3134061141982</v>
      </c>
      <c r="AV35" s="185">
        <f t="shared" si="19"/>
        <v>2097.4613216796865</v>
      </c>
      <c r="AW35" s="185">
        <f t="shared" si="19"/>
        <v>2065.3609810334428</v>
      </c>
      <c r="AX35" s="185">
        <f t="shared" si="19"/>
        <v>2013.0196872822899</v>
      </c>
      <c r="AY35" s="185">
        <f t="shared" si="19"/>
        <v>1935.2623276712584</v>
      </c>
      <c r="AZ35" s="185">
        <f t="shared" si="19"/>
        <v>1825.1639142585291</v>
      </c>
      <c r="BA35" s="185">
        <f t="shared" si="19"/>
        <v>1673.0306844869656</v>
      </c>
      <c r="BB35" s="185">
        <f t="shared" si="19"/>
        <v>1464.3457860001583</v>
      </c>
      <c r="BC35" s="185">
        <f t="shared" si="19"/>
        <v>1174.8235923998097</v>
      </c>
      <c r="BD35" s="185">
        <f t="shared" si="19"/>
        <v>754.0720863598732</v>
      </c>
    </row>
    <row r="36" spans="1:56" outlineLevel="1" x14ac:dyDescent="0.2">
      <c r="B36" s="49" t="str">
        <v>Plant</v>
      </c>
      <c r="C36" s="10" t="s">
        <v>217</v>
      </c>
      <c r="G36" s="181">
        <v>41.780777</v>
      </c>
      <c r="H36" s="185">
        <f t="shared" ref="H36:BD36" si="20">G148</f>
        <v>40.748652516517502</v>
      </c>
      <c r="I36" s="185">
        <f t="shared" si="20"/>
        <v>39.793392912826441</v>
      </c>
      <c r="J36" s="185">
        <f t="shared" si="20"/>
        <v>39.106189153493027</v>
      </c>
      <c r="K36" s="185">
        <f t="shared" si="20"/>
        <v>37.808700094445065</v>
      </c>
      <c r="L36" s="185">
        <f t="shared" si="20"/>
        <v>38.899865442109785</v>
      </c>
      <c r="M36" s="185">
        <f t="shared" si="20"/>
        <v>37.279758645800683</v>
      </c>
      <c r="N36" s="185">
        <f t="shared" si="20"/>
        <v>35.789970798896761</v>
      </c>
      <c r="O36" s="185">
        <f t="shared" si="20"/>
        <v>34.379075447360194</v>
      </c>
      <c r="P36" s="185">
        <f t="shared" si="20"/>
        <v>32.763980283457961</v>
      </c>
      <c r="Q36" s="185">
        <f t="shared" si="20"/>
        <v>30.886666216478552</v>
      </c>
      <c r="R36" s="185">
        <f t="shared" si="20"/>
        <v>28.780485639254234</v>
      </c>
      <c r="S36" s="185">
        <f t="shared" si="20"/>
        <v>26.474894782618851</v>
      </c>
      <c r="T36" s="185">
        <f t="shared" si="20"/>
        <v>23.982396064887023</v>
      </c>
      <c r="U36" s="185">
        <f t="shared" si="20"/>
        <v>21.310608367172453</v>
      </c>
      <c r="V36" s="185">
        <f t="shared" si="20"/>
        <v>18.580644860880874</v>
      </c>
      <c r="W36" s="185">
        <f t="shared" si="20"/>
        <v>15.822144829004749</v>
      </c>
      <c r="X36" s="185">
        <f t="shared" si="20"/>
        <v>12.916033860292275</v>
      </c>
      <c r="Y36" s="185">
        <f t="shared" si="20"/>
        <v>9.857510365263888</v>
      </c>
      <c r="Z36" s="185">
        <f t="shared" si="20"/>
        <v>10.099019369212854</v>
      </c>
      <c r="AA36" s="185">
        <f t="shared" si="20"/>
        <v>10.346445343758571</v>
      </c>
      <c r="AB36" s="185">
        <f t="shared" si="20"/>
        <v>10.599933254680657</v>
      </c>
      <c r="AC36" s="185">
        <f t="shared" si="20"/>
        <v>10.859631619420332</v>
      </c>
      <c r="AD36" s="185">
        <f t="shared" si="20"/>
        <v>11.12569259409613</v>
      </c>
      <c r="AE36" s="185">
        <f t="shared" si="20"/>
        <v>11.398272062651486</v>
      </c>
      <c r="AF36" s="185">
        <f t="shared" si="20"/>
        <v>11.677529728186448</v>
      </c>
      <c r="AG36" s="185">
        <f t="shared" si="20"/>
        <v>11.963629206527017</v>
      </c>
      <c r="AH36" s="185">
        <f t="shared" si="20"/>
        <v>12.256738122086929</v>
      </c>
      <c r="AI36" s="185">
        <f t="shared" si="20"/>
        <v>12.557028206078058</v>
      </c>
      <c r="AJ36" s="185">
        <f t="shared" si="20"/>
        <v>12.864675397126971</v>
      </c>
      <c r="AK36" s="185">
        <f t="shared" si="20"/>
        <v>13.179859944356583</v>
      </c>
      <c r="AL36" s="185">
        <f t="shared" si="20"/>
        <v>13.502766512993318</v>
      </c>
      <c r="AM36" s="185">
        <f t="shared" si="20"/>
        <v>13.833584292561655</v>
      </c>
      <c r="AN36" s="185">
        <f t="shared" si="20"/>
        <v>14.172507107729414</v>
      </c>
      <c r="AO36" s="185">
        <f t="shared" si="20"/>
        <v>14.519733531868788</v>
      </c>
      <c r="AP36" s="185">
        <f t="shared" si="20"/>
        <v>14.875467003399571</v>
      </c>
      <c r="AQ36" s="185">
        <f t="shared" si="20"/>
        <v>15.23991594498286</v>
      </c>
      <c r="AR36" s="185">
        <f t="shared" si="20"/>
        <v>15.613293885634938</v>
      </c>
      <c r="AS36" s="185">
        <f t="shared" si="20"/>
        <v>15.995819585832995</v>
      </c>
      <c r="AT36" s="185">
        <f t="shared" si="20"/>
        <v>16.387717165685906</v>
      </c>
      <c r="AU36" s="185">
        <f t="shared" si="20"/>
        <v>16.78921623624521</v>
      </c>
      <c r="AV36" s="185">
        <f t="shared" si="20"/>
        <v>17.191499111910041</v>
      </c>
      <c r="AW36" s="185">
        <f t="shared" si="20"/>
        <v>17.563043816441095</v>
      </c>
      <c r="AX36" s="185">
        <f t="shared" si="20"/>
        <v>17.850436524624495</v>
      </c>
      <c r="AY36" s="185">
        <f t="shared" si="20"/>
        <v>17.980121909353791</v>
      </c>
      <c r="AZ36" s="185">
        <f t="shared" si="20"/>
        <v>17.848374471246309</v>
      </c>
      <c r="BA36" s="185">
        <f t="shared" si="20"/>
        <v>17.303266498847883</v>
      </c>
      <c r="BB36" s="185">
        <f t="shared" si="20"/>
        <v>16.108278116328041</v>
      </c>
      <c r="BC36" s="185">
        <f t="shared" si="20"/>
        <v>13.85464119786025</v>
      </c>
      <c r="BD36" s="185">
        <f t="shared" si="20"/>
        <v>9.6716920733696341</v>
      </c>
    </row>
    <row r="37" spans="1:56" outlineLevel="1" x14ac:dyDescent="0.2">
      <c r="B37" s="49" t="str">
        <v>Land</v>
      </c>
      <c r="C37" s="10" t="s">
        <v>217</v>
      </c>
      <c r="G37" s="181">
        <v>40.359653999999999</v>
      </c>
      <c r="H37" s="185">
        <f t="shared" ref="H37:BD37" si="21">G149</f>
        <v>40.070938872134832</v>
      </c>
      <c r="I37" s="185">
        <f t="shared" si="21"/>
        <v>40.087566444943818</v>
      </c>
      <c r="J37" s="185">
        <f t="shared" si="21"/>
        <v>39.998382190786508</v>
      </c>
      <c r="K37" s="185">
        <f t="shared" si="21"/>
        <v>39.668853929662909</v>
      </c>
      <c r="L37" s="185">
        <f t="shared" si="21"/>
        <v>39.656761149438196</v>
      </c>
      <c r="M37" s="185">
        <f t="shared" si="21"/>
        <v>39.031418089179503</v>
      </c>
      <c r="N37" s="185">
        <f t="shared" si="21"/>
        <v>38.716505511414539</v>
      </c>
      <c r="O37" s="185">
        <f t="shared" si="21"/>
        <v>38.697237297043749</v>
      </c>
      <c r="P37" s="185">
        <f t="shared" si="21"/>
        <v>38.70138342961129</v>
      </c>
      <c r="Q37" s="185">
        <f t="shared" si="21"/>
        <v>38.682504705987093</v>
      </c>
      <c r="R37" s="185">
        <f t="shared" si="21"/>
        <v>38.639470419501684</v>
      </c>
      <c r="S37" s="185">
        <f t="shared" si="21"/>
        <v>38.571108279528723</v>
      </c>
      <c r="T37" s="185">
        <f t="shared" si="21"/>
        <v>38.47620305257778</v>
      </c>
      <c r="U37" s="185">
        <f t="shared" si="21"/>
        <v>38.353495161761451</v>
      </c>
      <c r="V37" s="185">
        <f t="shared" si="21"/>
        <v>38.201679243412812</v>
      </c>
      <c r="W37" s="185">
        <f t="shared" si="21"/>
        <v>38.019402659594249</v>
      </c>
      <c r="X37" s="185">
        <f t="shared" si="21"/>
        <v>37.805263965202712</v>
      </c>
      <c r="Y37" s="185">
        <f t="shared" si="21"/>
        <v>37.557811328339568</v>
      </c>
      <c r="Z37" s="185">
        <f t="shared" si="21"/>
        <v>37.275540902575017</v>
      </c>
      <c r="AA37" s="185">
        <f t="shared" si="21"/>
        <v>36.95689514969817</v>
      </c>
      <c r="AB37" s="185">
        <f t="shared" si="21"/>
        <v>36.600261111503585</v>
      </c>
      <c r="AC37" s="185">
        <f t="shared" si="21"/>
        <v>36.203968629123857</v>
      </c>
      <c r="AD37" s="185">
        <f t="shared" si="21"/>
        <v>35.766288508375339</v>
      </c>
      <c r="AE37" s="185">
        <f t="shared" si="21"/>
        <v>35.285430629540521</v>
      </c>
      <c r="AF37" s="185">
        <f t="shared" si="21"/>
        <v>34.759541999965641</v>
      </c>
      <c r="AG37" s="185">
        <f t="shared" si="21"/>
        <v>34.18670474780621</v>
      </c>
      <c r="AH37" s="185">
        <f t="shared" si="21"/>
        <v>33.564934055205491</v>
      </c>
      <c r="AI37" s="185">
        <f t="shared" si="21"/>
        <v>32.892176029142462</v>
      </c>
      <c r="AJ37" s="185">
        <f t="shared" si="21"/>
        <v>32.166305508135707</v>
      </c>
      <c r="AK37" s="185">
        <f t="shared" si="21"/>
        <v>31.385123802938132</v>
      </c>
      <c r="AL37" s="185">
        <f t="shared" si="21"/>
        <v>30.546356369304615</v>
      </c>
      <c r="AM37" s="185">
        <f t="shared" si="21"/>
        <v>29.647650410860344</v>
      </c>
      <c r="AN37" s="185">
        <f t="shared" si="21"/>
        <v>28.686572410041627</v>
      </c>
      <c r="AO37" s="185">
        <f t="shared" si="21"/>
        <v>27.660605585023674</v>
      </c>
      <c r="AP37" s="185">
        <f t="shared" si="21"/>
        <v>26.567147270490715</v>
      </c>
      <c r="AQ37" s="185">
        <f t="shared" si="21"/>
        <v>25.40350622004323</v>
      </c>
      <c r="AR37" s="185">
        <f t="shared" si="21"/>
        <v>24.166899827974706</v>
      </c>
      <c r="AS37" s="185">
        <f t="shared" si="21"/>
        <v>22.854451268086244</v>
      </c>
      <c r="AT37" s="185">
        <f t="shared" si="21"/>
        <v>21.463186547141504</v>
      </c>
      <c r="AU37" s="185">
        <f t="shared" si="21"/>
        <v>19.990031470496803</v>
      </c>
      <c r="AV37" s="185">
        <f t="shared" si="21"/>
        <v>18.431808517371593</v>
      </c>
      <c r="AW37" s="185">
        <f t="shared" si="21"/>
        <v>16.785233623153083</v>
      </c>
      <c r="AX37" s="185">
        <f t="shared" si="21"/>
        <v>15.04691286605531</v>
      </c>
      <c r="AY37" s="185">
        <f t="shared" si="21"/>
        <v>13.21333905537745</v>
      </c>
      <c r="AZ37" s="185">
        <f t="shared" si="21"/>
        <v>11.280888218528524</v>
      </c>
      <c r="BA37" s="185">
        <f t="shared" si="21"/>
        <v>9.245815983906013</v>
      </c>
      <c r="BB37" s="185">
        <f t="shared" si="21"/>
        <v>7.104253856633826</v>
      </c>
      <c r="BC37" s="185">
        <f t="shared" si="21"/>
        <v>4.8522053840809622</v>
      </c>
      <c r="BD37" s="185">
        <f t="shared" si="21"/>
        <v>2.485542207995564</v>
      </c>
    </row>
    <row r="38" spans="1:56" outlineLevel="1" x14ac:dyDescent="0.2">
      <c r="B38" s="49" t="str">
        <v>Port Capacity Project - Initial Capital Asset Value</v>
      </c>
      <c r="C38" s="10" t="s">
        <v>217</v>
      </c>
      <c r="G38" s="181">
        <v>636.83080800000005</v>
      </c>
      <c r="H38" s="185">
        <f t="shared" ref="H38:BD38" si="22">G150</f>
        <v>632.27520184539333</v>
      </c>
      <c r="I38" s="185">
        <f t="shared" si="22"/>
        <v>632.53756659775274</v>
      </c>
      <c r="J38" s="185">
        <f t="shared" si="22"/>
        <v>631.13033747146051</v>
      </c>
      <c r="K38" s="185">
        <f t="shared" si="22"/>
        <v>625.93074510651661</v>
      </c>
      <c r="L38" s="185">
        <f t="shared" si="22"/>
        <v>625.7399343775279</v>
      </c>
      <c r="M38" s="185">
        <f t="shared" si="22"/>
        <v>615.87271087898796</v>
      </c>
      <c r="N38" s="185">
        <f t="shared" si="22"/>
        <v>610.90373787075976</v>
      </c>
      <c r="O38" s="185">
        <f t="shared" si="22"/>
        <v>610.59970670819155</v>
      </c>
      <c r="P38" s="185">
        <f t="shared" si="22"/>
        <v>610.66512810533879</v>
      </c>
      <c r="Q38" s="185">
        <f t="shared" si="22"/>
        <v>610.36724267699481</v>
      </c>
      <c r="R38" s="185">
        <f t="shared" si="22"/>
        <v>609.68820911951673</v>
      </c>
      <c r="S38" s="185">
        <f t="shared" si="22"/>
        <v>608.60952998030518</v>
      </c>
      <c r="T38" s="185">
        <f t="shared" si="22"/>
        <v>607.1120302157484</v>
      </c>
      <c r="U38" s="185">
        <f t="shared" si="22"/>
        <v>605.1758350923576</v>
      </c>
      <c r="V38" s="185">
        <f t="shared" si="22"/>
        <v>602.78034741178362</v>
      </c>
      <c r="W38" s="185">
        <f t="shared" si="22"/>
        <v>599.90422403984735</v>
      </c>
      <c r="X38" s="185">
        <f t="shared" si="22"/>
        <v>596.52535171915235</v>
      </c>
      <c r="Y38" s="185">
        <f t="shared" si="22"/>
        <v>592.62082214426334</v>
      </c>
      <c r="Z38" s="185">
        <f t="shared" si="22"/>
        <v>588.16690627783532</v>
      </c>
      <c r="AA38" s="185">
        <f t="shared" si="22"/>
        <v>583.13902788546022</v>
      </c>
      <c r="AB38" s="185">
        <f t="shared" si="22"/>
        <v>577.51173626636557</v>
      </c>
      <c r="AC38" s="185">
        <f t="shared" si="22"/>
        <v>571.25867815644699</v>
      </c>
      <c r="AD38" s="185">
        <f t="shared" si="22"/>
        <v>564.35256877944846</v>
      </c>
      <c r="AE38" s="185">
        <f t="shared" si="22"/>
        <v>556.76516202141374</v>
      </c>
      <c r="AF38" s="185">
        <f t="shared" si="22"/>
        <v>548.46721970282533</v>
      </c>
      <c r="AG38" s="185">
        <f t="shared" si="22"/>
        <v>539.42847992212273</v>
      </c>
      <c r="AH38" s="185">
        <f t="shared" si="22"/>
        <v>529.61762444353917</v>
      </c>
      <c r="AI38" s="185">
        <f t="shared" si="22"/>
        <v>519.00224510143175</v>
      </c>
      <c r="AJ38" s="185">
        <f t="shared" si="22"/>
        <v>507.54880919248876</v>
      </c>
      <c r="AK38" s="185">
        <f t="shared" si="22"/>
        <v>495.22262382638553</v>
      </c>
      <c r="AL38" s="185">
        <f t="shared" si="22"/>
        <v>481.98779920462545</v>
      </c>
      <c r="AM38" s="185">
        <f t="shared" si="22"/>
        <v>467.80721079644729</v>
      </c>
      <c r="AN38" s="185">
        <f t="shared" si="22"/>
        <v>452.64246037979586</v>
      </c>
      <c r="AO38" s="185">
        <f t="shared" si="22"/>
        <v>436.45383591444789</v>
      </c>
      <c r="AP38" s="185">
        <f t="shared" si="22"/>
        <v>419.20027021345493</v>
      </c>
      <c r="AQ38" s="185">
        <f t="shared" si="22"/>
        <v>400.8392983781057</v>
      </c>
      <c r="AR38" s="185">
        <f t="shared" si="22"/>
        <v>381.32701396062868</v>
      </c>
      <c r="AS38" s="185">
        <f t="shared" si="22"/>
        <v>360.61802381784378</v>
      </c>
      <c r="AT38" s="185">
        <f t="shared" si="22"/>
        <v>338.66540161793262</v>
      </c>
      <c r="AU38" s="185">
        <f t="shared" si="22"/>
        <v>315.42063996142917</v>
      </c>
      <c r="AV38" s="185">
        <f t="shared" si="22"/>
        <v>290.83360107643585</v>
      </c>
      <c r="AW38" s="185">
        <f t="shared" si="22"/>
        <v>264.852466046941</v>
      </c>
      <c r="AX38" s="185">
        <f t="shared" si="22"/>
        <v>237.4236825319548</v>
      </c>
      <c r="AY38" s="185">
        <f t="shared" si="22"/>
        <v>208.49191093198959</v>
      </c>
      <c r="AZ38" s="185">
        <f t="shared" si="22"/>
        <v>177.99996895818629</v>
      </c>
      <c r="BA38" s="185">
        <f t="shared" si="22"/>
        <v>145.88877455812971</v>
      </c>
      <c r="BB38" s="185">
        <f t="shared" si="22"/>
        <v>112.0972871511032</v>
      </c>
      <c r="BC38" s="185">
        <f t="shared" si="22"/>
        <v>76.562447124203871</v>
      </c>
      <c r="BD38" s="185">
        <f t="shared" si="22"/>
        <v>39.219113539374021</v>
      </c>
    </row>
    <row r="39" spans="1:56" outlineLevel="1" x14ac:dyDescent="0.2">
      <c r="B39" s="49" t="str">
        <v>Port Capacity Project - Wharves</v>
      </c>
      <c r="C39" s="10" t="s">
        <v>217</v>
      </c>
      <c r="G39" s="181">
        <v>0</v>
      </c>
      <c r="H39" s="185">
        <f t="shared" ref="H39:BD39" si="23">G151</f>
        <v>25.179947770448592</v>
      </c>
      <c r="I39" s="185">
        <f t="shared" si="23"/>
        <v>26.885551304215721</v>
      </c>
      <c r="J39" s="185">
        <f t="shared" si="23"/>
        <v>26.82573804905174</v>
      </c>
      <c r="K39" s="185">
        <f t="shared" si="23"/>
        <v>26.604733140140763</v>
      </c>
      <c r="L39" s="185">
        <f t="shared" si="23"/>
        <v>26.596622868254123</v>
      </c>
      <c r="M39" s="185">
        <f t="shared" si="23"/>
        <v>26.177223677424941</v>
      </c>
      <c r="N39" s="185">
        <f t="shared" si="23"/>
        <v>25.966021077300262</v>
      </c>
      <c r="O39" s="185">
        <f t="shared" si="23"/>
        <v>25.953098452857141</v>
      </c>
      <c r="P39" s="185">
        <f t="shared" si="23"/>
        <v>25.955879141977093</v>
      </c>
      <c r="Q39" s="185">
        <f t="shared" si="23"/>
        <v>25.943217737517593</v>
      </c>
      <c r="R39" s="185">
        <f t="shared" si="23"/>
        <v>25.914355907784604</v>
      </c>
      <c r="S39" s="185">
        <f t="shared" si="23"/>
        <v>25.868507431947751</v>
      </c>
      <c r="T39" s="185">
        <f t="shared" si="23"/>
        <v>25.80485728866125</v>
      </c>
      <c r="U39" s="185">
        <f t="shared" si="23"/>
        <v>25.722560716767681</v>
      </c>
      <c r="V39" s="185">
        <f t="shared" si="23"/>
        <v>25.620742247263809</v>
      </c>
      <c r="W39" s="185">
        <f t="shared" si="23"/>
        <v>25.498494705684006</v>
      </c>
      <c r="X39" s="185">
        <f t="shared" si="23"/>
        <v>25.354878184032874</v>
      </c>
      <c r="Y39" s="185">
        <f t="shared" si="23"/>
        <v>25.18891898137375</v>
      </c>
      <c r="Z39" s="185">
        <f t="shared" si="23"/>
        <v>24.999608512154364</v>
      </c>
      <c r="AA39" s="185">
        <f t="shared" si="23"/>
        <v>24.785902181324658</v>
      </c>
      <c r="AB39" s="185">
        <f t="shared" si="23"/>
        <v>24.546718225274876</v>
      </c>
      <c r="AC39" s="185">
        <f t="shared" si="23"/>
        <v>24.280936517594316</v>
      </c>
      <c r="AD39" s="185">
        <f t="shared" si="23"/>
        <v>23.987397338622685</v>
      </c>
      <c r="AE39" s="185">
        <f t="shared" si="23"/>
        <v>23.664900107736759</v>
      </c>
      <c r="AF39" s="185">
        <f t="shared" si="23"/>
        <v>23.312202077284915</v>
      </c>
      <c r="AG39" s="185">
        <f t="shared" si="23"/>
        <v>22.928016987051262</v>
      </c>
      <c r="AH39" s="185">
        <f t="shared" si="23"/>
        <v>22.511013678099271</v>
      </c>
      <c r="AI39" s="185">
        <f t="shared" si="23"/>
        <v>22.059814664812151</v>
      </c>
      <c r="AJ39" s="185">
        <f t="shared" si="23"/>
        <v>21.572994663913686</v>
      </c>
      <c r="AK39" s="185">
        <f t="shared" si="23"/>
        <v>21.04907907921864</v>
      </c>
      <c r="AL39" s="185">
        <f t="shared" si="23"/>
        <v>20.486542440826526</v>
      </c>
      <c r="AM39" s="185">
        <f t="shared" si="23"/>
        <v>19.883806797435895</v>
      </c>
      <c r="AN39" s="185">
        <f t="shared" si="23"/>
        <v>19.239240060419018</v>
      </c>
      <c r="AO39" s="185">
        <f t="shared" si="23"/>
        <v>18.551154298258155</v>
      </c>
      <c r="AP39" s="185">
        <f t="shared" si="23"/>
        <v>17.81780397990514</v>
      </c>
      <c r="AQ39" s="185">
        <f t="shared" si="23"/>
        <v>17.037384165585298</v>
      </c>
      <c r="AR39" s="185">
        <f t="shared" si="23"/>
        <v>16.208028643524845</v>
      </c>
      <c r="AS39" s="185">
        <f t="shared" si="23"/>
        <v>15.327808011038037</v>
      </c>
      <c r="AT39" s="185">
        <f t="shared" si="23"/>
        <v>14.394727698366102</v>
      </c>
      <c r="AU39" s="185">
        <f t="shared" si="23"/>
        <v>13.406725933614617</v>
      </c>
      <c r="AV39" s="185">
        <f t="shared" si="23"/>
        <v>12.361671647089365</v>
      </c>
      <c r="AW39" s="185">
        <f t="shared" si="23"/>
        <v>11.257362313282723</v>
      </c>
      <c r="AX39" s="185">
        <f t="shared" si="23"/>
        <v>10.09152172871339</v>
      </c>
      <c r="AY39" s="185">
        <f t="shared" si="23"/>
        <v>8.8617977237716108</v>
      </c>
      <c r="AZ39" s="185">
        <f t="shared" si="23"/>
        <v>7.5657598066700249</v>
      </c>
      <c r="BA39" s="185">
        <f t="shared" si="23"/>
        <v>6.2008967375467678</v>
      </c>
      <c r="BB39" s="185">
        <f t="shared" si="23"/>
        <v>4.7646140307125178</v>
      </c>
      <c r="BC39" s="185">
        <f t="shared" si="23"/>
        <v>3.2542313829766769</v>
      </c>
      <c r="BD39" s="185">
        <f t="shared" si="23"/>
        <v>1.6669800259298442</v>
      </c>
    </row>
    <row r="40" spans="1:56" outlineLevel="1" x14ac:dyDescent="0.2">
      <c r="B40" s="49" t="str">
        <v>Port Capacity Project - Civil</v>
      </c>
      <c r="C40" s="10" t="s">
        <v>217</v>
      </c>
      <c r="G40" s="181">
        <v>0</v>
      </c>
      <c r="H40" s="185">
        <f t="shared" ref="H40:BD40" si="24">G152</f>
        <v>17.454352950353218</v>
      </c>
      <c r="I40" s="185">
        <f t="shared" si="24"/>
        <v>17.273564781428089</v>
      </c>
      <c r="J40" s="185">
        <f t="shared" si="24"/>
        <v>16.98429578190121</v>
      </c>
      <c r="K40" s="185">
        <f t="shared" si="24"/>
        <v>16.584780431771996</v>
      </c>
      <c r="L40" s="185">
        <f t="shared" si="24"/>
        <v>16.308680457534418</v>
      </c>
      <c r="M40" s="185">
        <f t="shared" si="24"/>
        <v>15.772614620914695</v>
      </c>
      <c r="N40" s="185">
        <f t="shared" si="24"/>
        <v>15.355845165674374</v>
      </c>
      <c r="O40" s="185">
        <f t="shared" si="24"/>
        <v>15.045054426363436</v>
      </c>
      <c r="P40" s="185">
        <f t="shared" si="24"/>
        <v>14.728696070812244</v>
      </c>
      <c r="Q40" s="185">
        <f t="shared" si="24"/>
        <v>14.38780536191962</v>
      </c>
      <c r="R40" s="185">
        <f t="shared" si="24"/>
        <v>14.021370108474752</v>
      </c>
      <c r="S40" s="185">
        <f t="shared" si="24"/>
        <v>13.628343247442595</v>
      </c>
      <c r="T40" s="185">
        <f t="shared" si="24"/>
        <v>13.20764174281225</v>
      </c>
      <c r="U40" s="185">
        <f t="shared" si="24"/>
        <v>12.75814545142074</v>
      </c>
      <c r="V40" s="185">
        <f t="shared" si="24"/>
        <v>12.278695954794923</v>
      </c>
      <c r="W40" s="185">
        <f t="shared" si="24"/>
        <v>11.768095356027226</v>
      </c>
      <c r="X40" s="185">
        <f t="shared" si="24"/>
        <v>11.225105040673046</v>
      </c>
      <c r="Y40" s="185">
        <f t="shared" si="24"/>
        <v>10.648444400629057</v>
      </c>
      <c r="Z40" s="185">
        <f t="shared" si="24"/>
        <v>10.036789519922246</v>
      </c>
      <c r="AA40" s="185">
        <f t="shared" si="24"/>
        <v>9.3887718213093265</v>
      </c>
      <c r="AB40" s="185">
        <f t="shared" si="24"/>
        <v>8.7029766725550406</v>
      </c>
      <c r="AC40" s="185">
        <f t="shared" si="24"/>
        <v>7.977941951226053</v>
      </c>
      <c r="AD40" s="185">
        <f t="shared" si="24"/>
        <v>7.2121565668042429</v>
      </c>
      <c r="AE40" s="185">
        <f t="shared" si="24"/>
        <v>6.4040589388895413</v>
      </c>
      <c r="AF40" s="185">
        <f t="shared" si="24"/>
        <v>5.5520354302277948</v>
      </c>
      <c r="AG40" s="185">
        <f t="shared" si="24"/>
        <v>4.6544187332635545</v>
      </c>
      <c r="AH40" s="185">
        <f t="shared" si="24"/>
        <v>3.7094862088810721</v>
      </c>
      <c r="AI40" s="185">
        <f t="shared" si="24"/>
        <v>2.7154581759592067</v>
      </c>
      <c r="AJ40" s="185">
        <f t="shared" si="24"/>
        <v>1.670496150327289</v>
      </c>
      <c r="AK40" s="185">
        <f t="shared" si="24"/>
        <v>0.57270103166928799</v>
      </c>
      <c r="AL40" s="185">
        <f t="shared" si="24"/>
        <v>1.7108609570147815E-3</v>
      </c>
      <c r="AM40" s="185">
        <f t="shared" si="24"/>
        <v>3.2092601146005428E-14</v>
      </c>
      <c r="AN40" s="185">
        <f t="shared" si="24"/>
        <v>3.2878869874082561E-14</v>
      </c>
      <c r="AO40" s="185">
        <f t="shared" si="24"/>
        <v>3.3684402185997584E-14</v>
      </c>
      <c r="AP40" s="185">
        <f t="shared" si="24"/>
        <v>3.4509670039554526E-14</v>
      </c>
      <c r="AQ40" s="185">
        <f t="shared" si="24"/>
        <v>3.5355156955523613E-14</v>
      </c>
      <c r="AR40" s="185">
        <f t="shared" si="24"/>
        <v>3.6221358300933943E-14</v>
      </c>
      <c r="AS40" s="185">
        <f t="shared" si="24"/>
        <v>3.7108781579306826E-14</v>
      </c>
      <c r="AT40" s="185">
        <f t="shared" si="24"/>
        <v>3.8017946727999841E-14</v>
      </c>
      <c r="AU40" s="185">
        <f t="shared" si="24"/>
        <v>3.8949386422835836E-14</v>
      </c>
      <c r="AV40" s="185">
        <f t="shared" si="24"/>
        <v>3.9903646390195316E-14</v>
      </c>
      <c r="AW40" s="185">
        <f t="shared" si="24"/>
        <v>4.0881285726755098E-14</v>
      </c>
      <c r="AX40" s="185">
        <f t="shared" si="24"/>
        <v>4.1882877227060599E-14</v>
      </c>
      <c r="AY40" s="185">
        <f t="shared" si="24"/>
        <v>4.2909007719123581E-14</v>
      </c>
      <c r="AZ40" s="185">
        <f t="shared" si="24"/>
        <v>4.396027840824211E-14</v>
      </c>
      <c r="BA40" s="185">
        <f t="shared" si="24"/>
        <v>4.5037305229244042E-14</v>
      </c>
      <c r="BB40" s="185">
        <f t="shared" si="24"/>
        <v>4.6140719207360523E-14</v>
      </c>
      <c r="BC40" s="185">
        <f t="shared" si="24"/>
        <v>4.7271166827940855E-14</v>
      </c>
      <c r="BD40" s="185">
        <f t="shared" si="24"/>
        <v>4.8429310415225406E-14</v>
      </c>
    </row>
    <row r="41" spans="1:56" outlineLevel="1" x14ac:dyDescent="0.2">
      <c r="B41" s="49" t="str">
        <v>Navigational Aids</v>
      </c>
      <c r="C41" s="10" t="s">
        <v>217</v>
      </c>
      <c r="G41" s="181">
        <v>0</v>
      </c>
      <c r="H41" s="185">
        <f t="shared" ref="H41:BD41" si="25">G153</f>
        <v>1.5256916270229319</v>
      </c>
      <c r="I41" s="185">
        <f t="shared" si="25"/>
        <v>1.9781615047545462</v>
      </c>
      <c r="J41" s="185">
        <f t="shared" si="25"/>
        <v>2.2586458999335011</v>
      </c>
      <c r="K41" s="185">
        <f t="shared" si="25"/>
        <v>2.189124010346382</v>
      </c>
      <c r="L41" s="185">
        <f t="shared" si="25"/>
        <v>3.6053482043477101</v>
      </c>
      <c r="M41" s="185">
        <f t="shared" si="25"/>
        <v>6.3229447792813591</v>
      </c>
      <c r="N41" s="185">
        <f t="shared" si="25"/>
        <v>9.0457227073529829</v>
      </c>
      <c r="O41" s="185">
        <f t="shared" si="25"/>
        <v>11.836200480731977</v>
      </c>
      <c r="P41" s="185">
        <f t="shared" si="25"/>
        <v>14.645802248132878</v>
      </c>
      <c r="Q41" s="185">
        <f t="shared" si="25"/>
        <v>17.457732758329605</v>
      </c>
      <c r="R41" s="185">
        <f t="shared" si="25"/>
        <v>20.267277848178807</v>
      </c>
      <c r="S41" s="185">
        <f t="shared" si="25"/>
        <v>23.069413988417281</v>
      </c>
      <c r="T41" s="185">
        <f t="shared" si="25"/>
        <v>25.858794068528262</v>
      </c>
      <c r="U41" s="185">
        <f t="shared" si="25"/>
        <v>28.629732624559281</v>
      </c>
      <c r="V41" s="185">
        <f t="shared" si="25"/>
        <v>31.376190489996993</v>
      </c>
      <c r="W41" s="185">
        <f t="shared" si="25"/>
        <v>34.09175884913595</v>
      </c>
      <c r="X41" s="185">
        <f t="shared" si="25"/>
        <v>36.769642671688679</v>
      </c>
      <c r="Y41" s="185">
        <f t="shared" si="25"/>
        <v>39.40264350667276</v>
      </c>
      <c r="Z41" s="185">
        <f t="shared" si="25"/>
        <v>41.983141612875535</v>
      </c>
      <c r="AA41" s="185">
        <f t="shared" si="25"/>
        <v>44.503077402439317</v>
      </c>
      <c r="AB41" s="185">
        <f t="shared" si="25"/>
        <v>46.953932173327132</v>
      </c>
      <c r="AC41" s="185">
        <f t="shared" si="25"/>
        <v>49.326708105621691</v>
      </c>
      <c r="AD41" s="185">
        <f t="shared" si="25"/>
        <v>51.611907495776876</v>
      </c>
      <c r="AE41" s="185">
        <f t="shared" si="25"/>
        <v>53.799511202081156</v>
      </c>
      <c r="AF41" s="185">
        <f t="shared" si="25"/>
        <v>55.878956273704894</v>
      </c>
      <c r="AG41" s="185">
        <f t="shared" si="25"/>
        <v>57.891420753070207</v>
      </c>
      <c r="AH41" s="185">
        <f t="shared" si="25"/>
        <v>59.840099056848217</v>
      </c>
      <c r="AI41" s="185">
        <f t="shared" si="25"/>
        <v>61.663337040827003</v>
      </c>
      <c r="AJ41" s="185">
        <f t="shared" si="25"/>
        <v>63.321104558104061</v>
      </c>
      <c r="AK41" s="185">
        <f t="shared" si="25"/>
        <v>64.828644333439783</v>
      </c>
      <c r="AL41" s="185">
        <f t="shared" si="25"/>
        <v>66.265782898152565</v>
      </c>
      <c r="AM41" s="185">
        <f t="shared" si="25"/>
        <v>67.66379072278491</v>
      </c>
      <c r="AN41" s="185">
        <f t="shared" si="25"/>
        <v>69.002680397016277</v>
      </c>
      <c r="AO41" s="185">
        <f t="shared" si="25"/>
        <v>70.258321243552672</v>
      </c>
      <c r="AP41" s="185">
        <f t="shared" si="25"/>
        <v>71.401601072549283</v>
      </c>
      <c r="AQ41" s="185">
        <f t="shared" si="25"/>
        <v>72.397872272714892</v>
      </c>
      <c r="AR41" s="185">
        <f t="shared" si="25"/>
        <v>73.205852426440387</v>
      </c>
      <c r="AS41" s="185">
        <f t="shared" si="25"/>
        <v>73.776123572189448</v>
      </c>
      <c r="AT41" s="185">
        <f t="shared" si="25"/>
        <v>74.049159059532002</v>
      </c>
      <c r="AU41" s="185">
        <f t="shared" si="25"/>
        <v>73.952670822217215</v>
      </c>
      <c r="AV41" s="185">
        <f t="shared" si="25"/>
        <v>73.397947619004796</v>
      </c>
      <c r="AW41" s="185">
        <f t="shared" si="25"/>
        <v>72.274637693356979</v>
      </c>
      <c r="AX41" s="185">
        <f t="shared" si="25"/>
        <v>70.443021778751458</v>
      </c>
      <c r="AY41" s="185">
        <f t="shared" si="25"/>
        <v>67.722003494060445</v>
      </c>
      <c r="AZ41" s="185">
        <f t="shared" si="25"/>
        <v>63.869251838010072</v>
      </c>
      <c r="BA41" s="185">
        <f t="shared" si="25"/>
        <v>58.545546120785644</v>
      </c>
      <c r="BB41" s="185">
        <f t="shared" si="25"/>
        <v>51.242887859728498</v>
      </c>
      <c r="BC41" s="185">
        <f t="shared" si="25"/>
        <v>41.111432952421765</v>
      </c>
      <c r="BD41" s="185">
        <f t="shared" si="25"/>
        <v>26.38777789297805</v>
      </c>
    </row>
    <row r="42" spans="1:56" outlineLevel="1" x14ac:dyDescent="0.2">
      <c r="B42" s="49" t="str">
        <v>Utilities</v>
      </c>
      <c r="C42" s="10" t="s">
        <v>217</v>
      </c>
      <c r="G42" s="181">
        <v>0</v>
      </c>
      <c r="H42" s="185">
        <f t="shared" ref="H42:BD42" si="26">G154</f>
        <v>0</v>
      </c>
      <c r="I42" s="185">
        <f t="shared" si="26"/>
        <v>-0.23650766856488595</v>
      </c>
      <c r="J42" s="185">
        <f t="shared" si="26"/>
        <v>-0.1624513393888144</v>
      </c>
      <c r="K42" s="185">
        <f t="shared" si="26"/>
        <v>-9.600651768264605E-2</v>
      </c>
      <c r="L42" s="185">
        <f t="shared" si="26"/>
        <v>1.1031838624838617</v>
      </c>
      <c r="M42" s="185">
        <f t="shared" si="26"/>
        <v>1.2755721143734429</v>
      </c>
      <c r="N42" s="185">
        <f t="shared" si="26"/>
        <v>1.4561892464399584</v>
      </c>
      <c r="O42" s="185">
        <f t="shared" si="26"/>
        <v>1.6490785553229341</v>
      </c>
      <c r="P42" s="185">
        <f t="shared" si="26"/>
        <v>1.8451115539574379</v>
      </c>
      <c r="Q42" s="185">
        <f t="shared" si="26"/>
        <v>2.0422246285155352</v>
      </c>
      <c r="R42" s="185">
        <f t="shared" si="26"/>
        <v>2.2401684097106886</v>
      </c>
      <c r="S42" s="185">
        <f t="shared" si="26"/>
        <v>2.4386761375528629</v>
      </c>
      <c r="T42" s="185">
        <f t="shared" si="26"/>
        <v>2.6374628480672917</v>
      </c>
      <c r="U42" s="185">
        <f t="shared" si="26"/>
        <v>2.8362245278861287</v>
      </c>
      <c r="V42" s="185">
        <f t="shared" si="26"/>
        <v>3.0346372355604019</v>
      </c>
      <c r="W42" s="185">
        <f t="shared" si="26"/>
        <v>3.2323561884008787</v>
      </c>
      <c r="X42" s="185">
        <f t="shared" si="26"/>
        <v>3.4290148136163658</v>
      </c>
      <c r="Y42" s="185">
        <f t="shared" si="26"/>
        <v>3.6242237624766149</v>
      </c>
      <c r="Z42" s="185">
        <f t="shared" si="26"/>
        <v>3.8175698861843101</v>
      </c>
      <c r="AA42" s="185">
        <f t="shared" si="26"/>
        <v>4.0086151720965546</v>
      </c>
      <c r="AB42" s="185">
        <f t="shared" si="26"/>
        <v>4.1968122953161888</v>
      </c>
      <c r="AC42" s="185">
        <f t="shared" si="26"/>
        <v>4.3813988883235453</v>
      </c>
      <c r="AD42" s="185">
        <f t="shared" si="26"/>
        <v>4.5614479126502134</v>
      </c>
      <c r="AE42" s="185">
        <f t="shared" si="26"/>
        <v>4.73593511262718</v>
      </c>
      <c r="AF42" s="185">
        <f t="shared" si="26"/>
        <v>4.9037284036183326</v>
      </c>
      <c r="AG42" s="185">
        <f t="shared" si="26"/>
        <v>5.0635757678810638</v>
      </c>
      <c r="AH42" s="185">
        <f t="shared" si="26"/>
        <v>5.2140913759923118</v>
      </c>
      <c r="AI42" s="185">
        <f t="shared" si="26"/>
        <v>5.353739582533489</v>
      </c>
      <c r="AJ42" s="185">
        <f t="shared" si="26"/>
        <v>5.480816354279983</v>
      </c>
      <c r="AK42" s="185">
        <f t="shared" si="26"/>
        <v>5.5934275696160576</v>
      </c>
      <c r="AL42" s="185">
        <f t="shared" si="26"/>
        <v>5.6894634679373004</v>
      </c>
      <c r="AM42" s="185">
        <f t="shared" si="26"/>
        <v>5.7586625706051038</v>
      </c>
      <c r="AN42" s="185">
        <f t="shared" si="26"/>
        <v>5.8001710536409501</v>
      </c>
      <c r="AO42" s="185">
        <f t="shared" si="26"/>
        <v>5.8210186773951387</v>
      </c>
      <c r="AP42" s="185">
        <f t="shared" si="26"/>
        <v>5.856478767326621</v>
      </c>
      <c r="AQ42" s="185">
        <f t="shared" si="26"/>
        <v>5.9106700232944025</v>
      </c>
      <c r="AR42" s="185">
        <f t="shared" si="26"/>
        <v>5.947309126710925</v>
      </c>
      <c r="AS42" s="185">
        <f t="shared" si="26"/>
        <v>5.9626988892663437</v>
      </c>
      <c r="AT42" s="185">
        <f t="shared" si="26"/>
        <v>5.9523957091173481</v>
      </c>
      <c r="AU42" s="185">
        <f t="shared" si="26"/>
        <v>5.9110150288997092</v>
      </c>
      <c r="AV42" s="185">
        <f t="shared" si="26"/>
        <v>5.8319966839146353</v>
      </c>
      <c r="AW42" s="185">
        <f t="shared" si="26"/>
        <v>5.7072407174430522</v>
      </c>
      <c r="AX42" s="185">
        <f t="shared" si="26"/>
        <v>5.5265619625461291</v>
      </c>
      <c r="AY42" s="185">
        <f t="shared" si="26"/>
        <v>5.2768426103460646</v>
      </c>
      <c r="AZ42" s="185">
        <f t="shared" si="26"/>
        <v>4.9406313526055285</v>
      </c>
      <c r="BA42" s="185">
        <f t="shared" si="26"/>
        <v>4.4936285162863898</v>
      </c>
      <c r="BB42" s="185">
        <f t="shared" si="26"/>
        <v>3.8996161531208915</v>
      </c>
      <c r="BC42" s="185">
        <f t="shared" si="26"/>
        <v>3.0982532760371093</v>
      </c>
      <c r="BD42" s="185">
        <f t="shared" si="26"/>
        <v>1.9647599895845291</v>
      </c>
    </row>
    <row r="43" spans="1:56" outlineLevel="1" x14ac:dyDescent="0.2">
      <c r="B43" s="49" t="str">
        <v>Civil</v>
      </c>
      <c r="C43" s="10" t="s">
        <v>217</v>
      </c>
      <c r="G43" s="181">
        <v>0</v>
      </c>
      <c r="H43" s="185">
        <f t="shared" ref="H43:BD43" si="27">G155</f>
        <v>0</v>
      </c>
      <c r="I43" s="185">
        <f t="shared" si="27"/>
        <v>0.26342090345200642</v>
      </c>
      <c r="J43" s="185">
        <f t="shared" si="27"/>
        <v>1.3079596162728535</v>
      </c>
      <c r="K43" s="185">
        <f t="shared" si="27"/>
        <v>1.3196233724211592</v>
      </c>
      <c r="L43" s="185">
        <f t="shared" si="27"/>
        <v>1.7455254927932613</v>
      </c>
      <c r="M43" s="185">
        <f t="shared" si="27"/>
        <v>2.1253209111135005</v>
      </c>
      <c r="N43" s="185">
        <f t="shared" si="27"/>
        <v>2.5220959608738762</v>
      </c>
      <c r="O43" s="185">
        <f t="shared" si="27"/>
        <v>2.9450727626625937</v>
      </c>
      <c r="P43" s="185">
        <f t="shared" si="27"/>
        <v>3.3793587417156692</v>
      </c>
      <c r="Q43" s="185">
        <f t="shared" si="27"/>
        <v>3.8216099438080215</v>
      </c>
      <c r="R43" s="185">
        <f t="shared" si="27"/>
        <v>4.271598210105239</v>
      </c>
      <c r="S43" s="185">
        <f t="shared" si="27"/>
        <v>4.7289094293256699</v>
      </c>
      <c r="T43" s="185">
        <f t="shared" si="27"/>
        <v>5.1929924205060969</v>
      </c>
      <c r="U43" s="185">
        <f t="shared" si="27"/>
        <v>5.6632221283120412</v>
      </c>
      <c r="V43" s="185">
        <f t="shared" si="27"/>
        <v>6.138892594585033</v>
      </c>
      <c r="W43" s="185">
        <f t="shared" si="27"/>
        <v>6.6192091971380007</v>
      </c>
      <c r="X43" s="185">
        <f t="shared" si="27"/>
        <v>7.1032800602885464</v>
      </c>
      <c r="Y43" s="185">
        <f t="shared" si="27"/>
        <v>7.5901065257571423</v>
      </c>
      <c r="Z43" s="185">
        <f t="shared" si="27"/>
        <v>8.078572553428037</v>
      </c>
      <c r="AA43" s="185">
        <f t="shared" si="27"/>
        <v>8.567432898266043</v>
      </c>
      <c r="AB43" s="185">
        <f t="shared" si="27"/>
        <v>9.0552998813576959</v>
      </c>
      <c r="AC43" s="185">
        <f t="shared" si="27"/>
        <v>9.5406285382409362</v>
      </c>
      <c r="AD43" s="185">
        <f t="shared" si="27"/>
        <v>10.021699884618251</v>
      </c>
      <c r="AE43" s="185">
        <f t="shared" si="27"/>
        <v>10.496601985849344</v>
      </c>
      <c r="AF43" s="185">
        <f t="shared" si="27"/>
        <v>10.963208449127395</v>
      </c>
      <c r="AG43" s="185">
        <f t="shared" si="27"/>
        <v>11.419153871681923</v>
      </c>
      <c r="AH43" s="185">
        <f t="shared" si="27"/>
        <v>11.86180566887775</v>
      </c>
      <c r="AI43" s="185">
        <f t="shared" si="27"/>
        <v>12.288231564610534</v>
      </c>
      <c r="AJ43" s="185">
        <f t="shared" si="27"/>
        <v>12.695161841611441</v>
      </c>
      <c r="AK43" s="185">
        <f t="shared" si="27"/>
        <v>13.078945205078634</v>
      </c>
      <c r="AL43" s="185">
        <f t="shared" si="27"/>
        <v>13.435496786249027</v>
      </c>
      <c r="AM43" s="185">
        <f t="shared" si="27"/>
        <v>13.76023636908983</v>
      </c>
      <c r="AN43" s="185">
        <f t="shared" si="27"/>
        <v>14.048014312440552</v>
      </c>
      <c r="AO43" s="185">
        <f t="shared" si="27"/>
        <v>14.293021784346662</v>
      </c>
      <c r="AP43" s="185">
        <f t="shared" si="27"/>
        <v>14.488680704665592</v>
      </c>
      <c r="AQ43" s="185">
        <f t="shared" si="27"/>
        <v>14.627507014454014</v>
      </c>
      <c r="AR43" s="185">
        <f t="shared" si="27"/>
        <v>14.700938241938012</v>
      </c>
      <c r="AS43" s="185">
        <f t="shared" si="27"/>
        <v>14.699112284457073</v>
      </c>
      <c r="AT43" s="185">
        <f t="shared" si="27"/>
        <v>14.610577946387682</v>
      </c>
      <c r="AU43" s="185">
        <f t="shared" si="27"/>
        <v>14.421907378930392</v>
      </c>
      <c r="AV43" s="185">
        <f t="shared" si="27"/>
        <v>14.117162951084083</v>
      </c>
      <c r="AW43" s="185">
        <f t="shared" si="27"/>
        <v>13.6855168723267</v>
      </c>
      <c r="AX43" s="185">
        <f t="shared" si="27"/>
        <v>13.137447356847456</v>
      </c>
      <c r="AY43" s="185">
        <f t="shared" si="27"/>
        <v>12.438456441723039</v>
      </c>
      <c r="AZ43" s="185">
        <f t="shared" si="27"/>
        <v>11.531409117527765</v>
      </c>
      <c r="BA43" s="185">
        <f t="shared" si="27"/>
        <v>10.377452041404284</v>
      </c>
      <c r="BB43" s="185">
        <f t="shared" si="27"/>
        <v>8.900870797413269</v>
      </c>
      <c r="BC43" s="185">
        <f t="shared" si="27"/>
        <v>6.9773200207125772</v>
      </c>
      <c r="BD43" s="185">
        <f t="shared" si="27"/>
        <v>4.3507091219377365</v>
      </c>
    </row>
    <row r="44" spans="1:56" outlineLevel="1" x14ac:dyDescent="0.2">
      <c r="B44" s="49" t="str">
        <v>Minor Capital Works</v>
      </c>
      <c r="C44" s="10" t="s">
        <v>217</v>
      </c>
      <c r="G44" s="181">
        <v>0</v>
      </c>
      <c r="H44" s="185">
        <f t="shared" ref="H44:BD44" si="28">G156</f>
        <v>0</v>
      </c>
      <c r="I44" s="185">
        <f t="shared" si="28"/>
        <v>1.1598042915752647</v>
      </c>
      <c r="J44" s="185">
        <f t="shared" si="28"/>
        <v>2.6785266860251911</v>
      </c>
      <c r="K44" s="185">
        <f t="shared" si="28"/>
        <v>5.8604877589513658</v>
      </c>
      <c r="L44" s="185">
        <f t="shared" si="28"/>
        <v>9.0136474379186247</v>
      </c>
      <c r="M44" s="185">
        <f t="shared" si="28"/>
        <v>11.863788954908355</v>
      </c>
      <c r="N44" s="185">
        <f t="shared" si="28"/>
        <v>14.756024631955862</v>
      </c>
      <c r="O44" s="185">
        <f t="shared" si="28"/>
        <v>17.755593991124805</v>
      </c>
      <c r="P44" s="185">
        <f t="shared" si="28"/>
        <v>20.774251898880209</v>
      </c>
      <c r="Q44" s="185">
        <f t="shared" si="28"/>
        <v>23.787500164537914</v>
      </c>
      <c r="R44" s="185">
        <f t="shared" si="28"/>
        <v>26.789766447161025</v>
      </c>
      <c r="S44" s="185">
        <f t="shared" si="28"/>
        <v>29.775122972927328</v>
      </c>
      <c r="T44" s="185">
        <f t="shared" si="28"/>
        <v>32.737270365650268</v>
      </c>
      <c r="U44" s="185">
        <f t="shared" si="28"/>
        <v>35.669520846941481</v>
      </c>
      <c r="V44" s="185">
        <f t="shared" si="28"/>
        <v>38.564780783573617</v>
      </c>
      <c r="W44" s="185">
        <f t="shared" si="28"/>
        <v>41.415532558850202</v>
      </c>
      <c r="X44" s="185">
        <f t="shared" si="28"/>
        <v>44.213815744012976</v>
      </c>
      <c r="Y44" s="185">
        <f t="shared" si="28"/>
        <v>46.951207544916059</v>
      </c>
      <c r="Z44" s="185">
        <f t="shared" si="28"/>
        <v>49.618802498369426</v>
      </c>
      <c r="AA44" s="185">
        <f t="shared" si="28"/>
        <v>52.207191391701102</v>
      </c>
      <c r="AB44" s="185">
        <f t="shared" si="28"/>
        <v>54.706439378206767</v>
      </c>
      <c r="AC44" s="185">
        <f t="shared" si="28"/>
        <v>57.106063260246948</v>
      </c>
      <c r="AD44" s="185">
        <f t="shared" si="28"/>
        <v>59.395007910814222</v>
      </c>
      <c r="AE44" s="185">
        <f t="shared" si="28"/>
        <v>61.56162180342556</v>
      </c>
      <c r="AF44" s="185">
        <f t="shared" si="28"/>
        <v>63.593631619196238</v>
      </c>
      <c r="AG44" s="185">
        <f t="shared" si="28"/>
        <v>65.475971596335029</v>
      </c>
      <c r="AH44" s="185">
        <f t="shared" si="28"/>
        <v>67.229376003739461</v>
      </c>
      <c r="AI44" s="185">
        <f t="shared" si="28"/>
        <v>68.887301212860564</v>
      </c>
      <c r="AJ44" s="185">
        <f t="shared" si="28"/>
        <v>70.504079750076059</v>
      </c>
      <c r="AK44" s="185">
        <f t="shared" si="28"/>
        <v>72.123054866221565</v>
      </c>
      <c r="AL44" s="185">
        <f t="shared" si="28"/>
        <v>73.721897856366851</v>
      </c>
      <c r="AM44" s="185">
        <f t="shared" si="28"/>
        <v>75.277207181065421</v>
      </c>
      <c r="AN44" s="185">
        <f t="shared" si="28"/>
        <v>76.766746480047743</v>
      </c>
      <c r="AO44" s="185">
        <f t="shared" si="28"/>
        <v>78.163669932607121</v>
      </c>
      <c r="AP44" s="185">
        <f t="shared" si="28"/>
        <v>79.43558969403324</v>
      </c>
      <c r="AQ44" s="185">
        <f t="shared" si="28"/>
        <v>80.543959661814853</v>
      </c>
      <c r="AR44" s="185">
        <f t="shared" si="28"/>
        <v>81.442852389823102</v>
      </c>
      <c r="AS44" s="185">
        <f t="shared" si="28"/>
        <v>82.077289490218661</v>
      </c>
      <c r="AT44" s="185">
        <f t="shared" si="28"/>
        <v>82.381046473516761</v>
      </c>
      <c r="AU44" s="185">
        <f t="shared" si="28"/>
        <v>82.273701541267272</v>
      </c>
      <c r="AV44" s="185">
        <f t="shared" si="28"/>
        <v>81.656561811874241</v>
      </c>
      <c r="AW44" s="185">
        <f t="shared" si="28"/>
        <v>80.406858933890717</v>
      </c>
      <c r="AX44" s="185">
        <f t="shared" si="28"/>
        <v>78.369152662825002</v>
      </c>
      <c r="AY44" s="185">
        <f t="shared" si="28"/>
        <v>75.341969955912617</v>
      </c>
      <c r="AZ44" s="185">
        <f t="shared" si="28"/>
        <v>71.055713133295129</v>
      </c>
      <c r="BA44" s="185">
        <f t="shared" si="28"/>
        <v>65.132992961018743</v>
      </c>
      <c r="BB44" s="185">
        <f t="shared" si="28"/>
        <v>57.008651817580471</v>
      </c>
      <c r="BC44" s="185">
        <f t="shared" si="28"/>
        <v>45.737222564857085</v>
      </c>
      <c r="BD44" s="185">
        <f t="shared" si="28"/>
        <v>29.356886486537682</v>
      </c>
    </row>
    <row r="45" spans="1:56" outlineLevel="1" x14ac:dyDescent="0.2">
      <c r="B45" s="49" t="str">
        <v>[spare]</v>
      </c>
      <c r="C45" s="10" t="s">
        <v>217</v>
      </c>
      <c r="G45" s="182">
        <v>0</v>
      </c>
      <c r="H45" s="185">
        <f t="shared" ref="H45:BD45" si="29">G157</f>
        <v>0</v>
      </c>
      <c r="I45" s="185">
        <f t="shared" si="29"/>
        <v>0</v>
      </c>
      <c r="J45" s="185">
        <f t="shared" si="29"/>
        <v>0</v>
      </c>
      <c r="K45" s="185">
        <f t="shared" si="29"/>
        <v>0</v>
      </c>
      <c r="L45" s="185">
        <f t="shared" si="29"/>
        <v>0</v>
      </c>
      <c r="M45" s="185">
        <f t="shared" si="29"/>
        <v>0</v>
      </c>
      <c r="N45" s="185">
        <f t="shared" si="29"/>
        <v>0</v>
      </c>
      <c r="O45" s="185">
        <f t="shared" si="29"/>
        <v>0</v>
      </c>
      <c r="P45" s="185">
        <f t="shared" si="29"/>
        <v>0</v>
      </c>
      <c r="Q45" s="185">
        <f t="shared" si="29"/>
        <v>0</v>
      </c>
      <c r="R45" s="185">
        <f t="shared" si="29"/>
        <v>0</v>
      </c>
      <c r="S45" s="185">
        <f t="shared" si="29"/>
        <v>0</v>
      </c>
      <c r="T45" s="185">
        <f t="shared" si="29"/>
        <v>0</v>
      </c>
      <c r="U45" s="185">
        <f t="shared" si="29"/>
        <v>0</v>
      </c>
      <c r="V45" s="185">
        <f t="shared" si="29"/>
        <v>0</v>
      </c>
      <c r="W45" s="185">
        <f t="shared" si="29"/>
        <v>0</v>
      </c>
      <c r="X45" s="185">
        <f t="shared" si="29"/>
        <v>0</v>
      </c>
      <c r="Y45" s="185">
        <f t="shared" si="29"/>
        <v>0</v>
      </c>
      <c r="Z45" s="185">
        <f t="shared" si="29"/>
        <v>0</v>
      </c>
      <c r="AA45" s="185">
        <f t="shared" si="29"/>
        <v>0</v>
      </c>
      <c r="AB45" s="185">
        <f t="shared" si="29"/>
        <v>0</v>
      </c>
      <c r="AC45" s="185">
        <f t="shared" si="29"/>
        <v>0</v>
      </c>
      <c r="AD45" s="185">
        <f t="shared" si="29"/>
        <v>0</v>
      </c>
      <c r="AE45" s="185">
        <f t="shared" si="29"/>
        <v>0</v>
      </c>
      <c r="AF45" s="185">
        <f t="shared" si="29"/>
        <v>0</v>
      </c>
      <c r="AG45" s="185">
        <f t="shared" si="29"/>
        <v>0</v>
      </c>
      <c r="AH45" s="185">
        <f t="shared" si="29"/>
        <v>0</v>
      </c>
      <c r="AI45" s="185">
        <f t="shared" si="29"/>
        <v>0</v>
      </c>
      <c r="AJ45" s="185">
        <f t="shared" si="29"/>
        <v>0</v>
      </c>
      <c r="AK45" s="185">
        <f t="shared" si="29"/>
        <v>0</v>
      </c>
      <c r="AL45" s="185">
        <f t="shared" si="29"/>
        <v>0</v>
      </c>
      <c r="AM45" s="185">
        <f t="shared" si="29"/>
        <v>0</v>
      </c>
      <c r="AN45" s="185">
        <f t="shared" si="29"/>
        <v>0</v>
      </c>
      <c r="AO45" s="185">
        <f t="shared" si="29"/>
        <v>0</v>
      </c>
      <c r="AP45" s="185">
        <f t="shared" si="29"/>
        <v>0</v>
      </c>
      <c r="AQ45" s="185">
        <f t="shared" si="29"/>
        <v>0</v>
      </c>
      <c r="AR45" s="185">
        <f t="shared" si="29"/>
        <v>0</v>
      </c>
      <c r="AS45" s="185">
        <f t="shared" si="29"/>
        <v>0</v>
      </c>
      <c r="AT45" s="185">
        <f t="shared" si="29"/>
        <v>0</v>
      </c>
      <c r="AU45" s="185">
        <f t="shared" si="29"/>
        <v>0</v>
      </c>
      <c r="AV45" s="185">
        <f t="shared" si="29"/>
        <v>0</v>
      </c>
      <c r="AW45" s="185">
        <f t="shared" si="29"/>
        <v>0</v>
      </c>
      <c r="AX45" s="185">
        <f t="shared" si="29"/>
        <v>0</v>
      </c>
      <c r="AY45" s="185">
        <f t="shared" si="29"/>
        <v>0</v>
      </c>
      <c r="AZ45" s="185">
        <f t="shared" si="29"/>
        <v>0</v>
      </c>
      <c r="BA45" s="185">
        <f t="shared" si="29"/>
        <v>0</v>
      </c>
      <c r="BB45" s="185">
        <f t="shared" si="29"/>
        <v>0</v>
      </c>
      <c r="BC45" s="185">
        <f t="shared" si="29"/>
        <v>0</v>
      </c>
      <c r="BD45" s="185">
        <f t="shared" si="29"/>
        <v>0</v>
      </c>
    </row>
    <row r="46" spans="1:56" outlineLevel="1" x14ac:dyDescent="0.2">
      <c r="A46" s="27"/>
      <c r="B46" s="49"/>
      <c r="C46" s="29"/>
      <c r="D46" s="25"/>
      <c r="E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outlineLevel="1" x14ac:dyDescent="0.2">
      <c r="A47" s="27"/>
      <c r="B47" s="62" t="s">
        <v>268</v>
      </c>
      <c r="C47" s="63" t="s">
        <v>217</v>
      </c>
      <c r="D47" s="64"/>
      <c r="E47" s="65">
        <f t="shared" ref="E47:BD47" si="30">SUM(E26:E45)</f>
        <v>0</v>
      </c>
      <c r="F47" s="65"/>
      <c r="G47" s="65">
        <f t="shared" si="30"/>
        <v>4142.0477219999993</v>
      </c>
      <c r="H47" s="65">
        <f t="shared" si="30"/>
        <v>3973.2581916464674</v>
      </c>
      <c r="I47" s="65">
        <f t="shared" si="30"/>
        <v>3900.080699734543</v>
      </c>
      <c r="J47" s="65">
        <f t="shared" si="30"/>
        <v>3914.9261786561465</v>
      </c>
      <c r="K47" s="65">
        <f t="shared" si="30"/>
        <v>3954.275132028255</v>
      </c>
      <c r="L47" s="65">
        <f t="shared" si="30"/>
        <v>3987.984651702227</v>
      </c>
      <c r="M47" s="65">
        <f t="shared" si="30"/>
        <v>4082.7342186374121</v>
      </c>
      <c r="N47" s="65">
        <f t="shared" si="30"/>
        <v>4209.2132605536754</v>
      </c>
      <c r="O47" s="65">
        <f t="shared" si="30"/>
        <v>4368.9683439811588</v>
      </c>
      <c r="P47" s="65">
        <f t="shared" si="30"/>
        <v>4535.2257657246646</v>
      </c>
      <c r="Q47" s="65">
        <f t="shared" si="30"/>
        <v>4698.9580022085565</v>
      </c>
      <c r="R47" s="65">
        <f t="shared" si="30"/>
        <v>4859.8112194620653</v>
      </c>
      <c r="S47" s="65">
        <f t="shared" si="30"/>
        <v>5017.3965572799152</v>
      </c>
      <c r="T47" s="65">
        <f t="shared" si="30"/>
        <v>5171.2744159164013</v>
      </c>
      <c r="U47" s="65">
        <f t="shared" si="30"/>
        <v>5320.9733714214717</v>
      </c>
      <c r="V47" s="65">
        <f t="shared" si="30"/>
        <v>5466.7928724007143</v>
      </c>
      <c r="W47" s="65">
        <f t="shared" si="30"/>
        <v>5607.5780870537183</v>
      </c>
      <c r="X47" s="65">
        <f t="shared" si="30"/>
        <v>5742.6481314988077</v>
      </c>
      <c r="Y47" s="65">
        <f t="shared" si="30"/>
        <v>5871.4059257796489</v>
      </c>
      <c r="Z47" s="65">
        <f t="shared" si="30"/>
        <v>5999.138289594307</v>
      </c>
      <c r="AA47" s="65">
        <f t="shared" si="30"/>
        <v>6119.555804179714</v>
      </c>
      <c r="AB47" s="65">
        <f t="shared" si="30"/>
        <v>6231.9337497263205</v>
      </c>
      <c r="AC47" s="65">
        <f t="shared" si="30"/>
        <v>6335.4672999787699</v>
      </c>
      <c r="AD47" s="65">
        <f t="shared" si="30"/>
        <v>6429.2076028047168</v>
      </c>
      <c r="AE47" s="65">
        <f t="shared" si="30"/>
        <v>6563.1101366473176</v>
      </c>
      <c r="AF47" s="65">
        <f t="shared" si="30"/>
        <v>6687.9064649319153</v>
      </c>
      <c r="AG47" s="65">
        <f t="shared" si="30"/>
        <v>6803.2196654491327</v>
      </c>
      <c r="AH47" s="65">
        <f t="shared" si="30"/>
        <v>6909.0452698798563</v>
      </c>
      <c r="AI47" s="65">
        <f t="shared" si="30"/>
        <v>7004.6863399032181</v>
      </c>
      <c r="AJ47" s="65">
        <f t="shared" si="30"/>
        <v>7088.7458529128553</v>
      </c>
      <c r="AK47" s="65">
        <f t="shared" si="30"/>
        <v>7159.104895734301</v>
      </c>
      <c r="AL47" s="65">
        <f t="shared" si="30"/>
        <v>7216.1272523310517</v>
      </c>
      <c r="AM47" s="65">
        <f t="shared" si="30"/>
        <v>7259.9183418915409</v>
      </c>
      <c r="AN47" s="65">
        <f t="shared" si="30"/>
        <v>7287.9371324045733</v>
      </c>
      <c r="AO47" s="65">
        <f t="shared" si="30"/>
        <v>7298.8869160771519</v>
      </c>
      <c r="AP47" s="65">
        <f t="shared" si="30"/>
        <v>7291.0561949449066</v>
      </c>
      <c r="AQ47" s="65">
        <f t="shared" si="30"/>
        <v>7263.6441238609068</v>
      </c>
      <c r="AR47" s="65">
        <f t="shared" si="30"/>
        <v>7215.7315783760896</v>
      </c>
      <c r="AS47" s="65">
        <f t="shared" si="30"/>
        <v>7143.6560963725105</v>
      </c>
      <c r="AT47" s="65">
        <f t="shared" si="30"/>
        <v>7043.0510626043424</v>
      </c>
      <c r="AU47" s="65">
        <f t="shared" si="30"/>
        <v>6908.6634874581596</v>
      </c>
      <c r="AV47" s="65">
        <f t="shared" si="30"/>
        <v>6734.1099370856473</v>
      </c>
      <c r="AW47" s="65">
        <f t="shared" si="30"/>
        <v>6511.5220421781805</v>
      </c>
      <c r="AX47" s="65">
        <f t="shared" si="30"/>
        <v>6231.0461263355373</v>
      </c>
      <c r="AY47" s="65">
        <f t="shared" si="30"/>
        <v>5880.0080829697008</v>
      </c>
      <c r="AZ47" s="65">
        <f t="shared" si="30"/>
        <v>5441.5555543478476</v>
      </c>
      <c r="BA47" s="65">
        <f t="shared" si="30"/>
        <v>4892.3309802189042</v>
      </c>
      <c r="BB47" s="65">
        <f t="shared" si="30"/>
        <v>4197.5260010205729</v>
      </c>
      <c r="BC47" s="65">
        <f t="shared" si="30"/>
        <v>3297.9887423358582</v>
      </c>
      <c r="BD47" s="65">
        <f t="shared" si="30"/>
        <v>2068.0562908887346</v>
      </c>
    </row>
    <row r="48" spans="1:56" outlineLevel="1" x14ac:dyDescent="0.2">
      <c r="C48" s="24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56" x14ac:dyDescent="0.2">
      <c r="A49" s="6">
        <f ca="1">MAX($A$1:A48)+subsection</f>
        <v>8.0399999999999991</v>
      </c>
      <c r="B49" s="6" t="s">
        <v>269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x14ac:dyDescent="0.2">
      <c r="C50" s="24"/>
      <c r="E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 outlineLevel="1" x14ac:dyDescent="0.2">
      <c r="B51" s="50" t="s">
        <v>270</v>
      </c>
      <c r="C51" s="24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56" outlineLevel="1" x14ac:dyDescent="0.2">
      <c r="C52" s="24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outlineLevel="1" x14ac:dyDescent="0.2">
      <c r="B53" s="48" t="s">
        <v>269</v>
      </c>
      <c r="C53" s="24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</row>
    <row r="54" spans="1:56" outlineLevel="1" x14ac:dyDescent="0.2">
      <c r="B54" s="49" t="str">
        <f t="array" ref="B54:B73">Asset_Classes</f>
        <v>Shared Channel</v>
      </c>
      <c r="C54" s="10" t="s">
        <v>217</v>
      </c>
      <c r="G54" s="185">
        <f t="shared" ref="G54:G73" si="31">G26*G$18+G82*((1+G$18)^0.5-1)</f>
        <v>5.8851146273408883</v>
      </c>
      <c r="H54" s="185">
        <f t="shared" ref="H54:BD59" si="32">H26*H$18+H82*((1+H$18)^0.5-1)</f>
        <v>9.4750345500186999</v>
      </c>
      <c r="I54" s="185">
        <f t="shared" si="32"/>
        <v>8.4745650633707559</v>
      </c>
      <c r="J54" s="185">
        <f t="shared" si="32"/>
        <v>5.9271511603932385</v>
      </c>
      <c r="K54" s="185">
        <f t="shared" si="32"/>
        <v>9.6684026020599507</v>
      </c>
      <c r="L54" s="185">
        <f t="shared" si="32"/>
        <v>2.911467093824831</v>
      </c>
      <c r="M54" s="185">
        <f t="shared" si="32"/>
        <v>6.5126283925423882</v>
      </c>
      <c r="N54" s="185">
        <f t="shared" si="32"/>
        <v>10.034662761038703</v>
      </c>
      <c r="O54" s="185">
        <f t="shared" si="32"/>
        <v>10.546218230430842</v>
      </c>
      <c r="P54" s="185">
        <f t="shared" si="32"/>
        <v>10.547348182384102</v>
      </c>
      <c r="Q54" s="185">
        <f t="shared" si="32"/>
        <v>10.542203134490256</v>
      </c>
      <c r="R54" s="185">
        <f t="shared" si="32"/>
        <v>10.530474933503136</v>
      </c>
      <c r="S54" s="185">
        <f t="shared" si="32"/>
        <v>10.511844093236169</v>
      </c>
      <c r="T54" s="185">
        <f t="shared" si="32"/>
        <v>10.485979424217284</v>
      </c>
      <c r="U54" s="185">
        <f t="shared" si="32"/>
        <v>10.452537651999512</v>
      </c>
      <c r="V54" s="185">
        <f t="shared" si="32"/>
        <v>10.41116302379368</v>
      </c>
      <c r="W54" s="185">
        <f t="shared" si="32"/>
        <v>10.36148690308015</v>
      </c>
      <c r="X54" s="185">
        <f t="shared" si="32"/>
        <v>10.303127351846626</v>
      </c>
      <c r="Y54" s="185">
        <f t="shared" si="32"/>
        <v>10.235688700089083</v>
      </c>
      <c r="Z54" s="185">
        <f t="shared" si="32"/>
        <v>10.158761102202478</v>
      </c>
      <c r="AA54" s="185">
        <f t="shared" si="32"/>
        <v>10.0719200798772</v>
      </c>
      <c r="AB54" s="185">
        <f t="shared" si="32"/>
        <v>9.9747260511063853</v>
      </c>
      <c r="AC54" s="185">
        <f t="shared" si="32"/>
        <v>9.8667238448978534</v>
      </c>
      <c r="AD54" s="185">
        <f t="shared" si="32"/>
        <v>9.7474422012729285</v>
      </c>
      <c r="AE54" s="185">
        <f t="shared" si="32"/>
        <v>9.6163932561224819</v>
      </c>
      <c r="AF54" s="185">
        <f t="shared" si="32"/>
        <v>9.473072010478349</v>
      </c>
      <c r="AG54" s="185">
        <f t="shared" si="32"/>
        <v>9.3169557837456658</v>
      </c>
      <c r="AH54" s="185">
        <f t="shared" si="32"/>
        <v>9.1475036504287921</v>
      </c>
      <c r="AI54" s="185">
        <f t="shared" si="32"/>
        <v>8.964155859870198</v>
      </c>
      <c r="AJ54" s="185">
        <f t="shared" si="32"/>
        <v>8.7663332385080626</v>
      </c>
      <c r="AK54" s="185">
        <f t="shared" si="32"/>
        <v>8.5534365741442961</v>
      </c>
      <c r="AL54" s="185">
        <f t="shared" si="32"/>
        <v>8.3248459817002907</v>
      </c>
      <c r="AM54" s="185">
        <f t="shared" si="32"/>
        <v>8.0799202499228997</v>
      </c>
      <c r="AN54" s="185">
        <f t="shared" si="32"/>
        <v>7.8179961684879</v>
      </c>
      <c r="AO54" s="185">
        <f t="shared" si="32"/>
        <v>7.5383878349325704</v>
      </c>
      <c r="AP54" s="185">
        <f t="shared" si="32"/>
        <v>7.2403859408328932</v>
      </c>
      <c r="AQ54" s="185">
        <f t="shared" si="32"/>
        <v>6.9232570366244133</v>
      </c>
      <c r="AR54" s="185">
        <f t="shared" si="32"/>
        <v>6.5862427744487348</v>
      </c>
      <c r="AS54" s="185">
        <f t="shared" si="32"/>
        <v>6.2285591283902138</v>
      </c>
      <c r="AT54" s="185">
        <f t="shared" si="32"/>
        <v>5.8493955914494613</v>
      </c>
      <c r="AU54" s="185">
        <f t="shared" si="32"/>
        <v>5.4479143485817954</v>
      </c>
      <c r="AV54" s="185">
        <f t="shared" si="32"/>
        <v>5.0232494251098476</v>
      </c>
      <c r="AW54" s="185">
        <f t="shared" si="32"/>
        <v>4.574505809800038</v>
      </c>
      <c r="AX54" s="185">
        <f t="shared" si="32"/>
        <v>4.1007585518726248</v>
      </c>
      <c r="AY54" s="185">
        <f t="shared" si="32"/>
        <v>3.6010518311944364</v>
      </c>
      <c r="AZ54" s="185">
        <f t="shared" si="32"/>
        <v>3.0743980008822551</v>
      </c>
      <c r="BA54" s="185">
        <f t="shared" si="32"/>
        <v>2.5197766015231027</v>
      </c>
      <c r="BB54" s="185">
        <f t="shared" si="32"/>
        <v>1.9361333461953225</v>
      </c>
      <c r="BC54" s="185">
        <f t="shared" si="32"/>
        <v>1.3223790754514166</v>
      </c>
      <c r="BD54" s="185">
        <f t="shared" si="32"/>
        <v>0.67738868140000552</v>
      </c>
    </row>
    <row r="55" spans="1:56" outlineLevel="1" x14ac:dyDescent="0.2">
      <c r="B55" s="49" t="str">
        <v>Shared Channel Over-Dredge</v>
      </c>
      <c r="C55" s="10" t="s">
        <v>217</v>
      </c>
      <c r="G55" s="185">
        <f t="shared" si="31"/>
        <v>1.9115737256544325</v>
      </c>
      <c r="H55" s="185">
        <f t="shared" ref="H55:V55" si="33">H27*H$18+H83*((1+H$18)^0.5-1)</f>
        <v>1.1841017733332597</v>
      </c>
      <c r="I55" s="185">
        <f t="shared" si="33"/>
        <v>0.1375250927590459</v>
      </c>
      <c r="J55" s="185">
        <f t="shared" si="33"/>
        <v>4.7862136169080118E-2</v>
      </c>
      <c r="K55" s="185">
        <f t="shared" si="33"/>
        <v>1.8897583080681762E-2</v>
      </c>
      <c r="L55" s="185">
        <f t="shared" si="33"/>
        <v>8.1014899632993811E-3</v>
      </c>
      <c r="M55" s="185">
        <f t="shared" si="33"/>
        <v>4.9489055240364663E-2</v>
      </c>
      <c r="N55" s="185">
        <f t="shared" si="33"/>
        <v>0.10758175549325799</v>
      </c>
      <c r="O55" s="185">
        <f t="shared" si="33"/>
        <v>0.12659473071291036</v>
      </c>
      <c r="P55" s="185">
        <f t="shared" si="33"/>
        <v>0.12990438358429909</v>
      </c>
      <c r="Q55" s="185">
        <f t="shared" si="33"/>
        <v>0.13315151235008274</v>
      </c>
      <c r="R55" s="185">
        <f t="shared" si="33"/>
        <v>0.13642037419392783</v>
      </c>
      <c r="S55" s="185">
        <f t="shared" si="33"/>
        <v>0.13976267336167905</v>
      </c>
      <c r="T55" s="185">
        <f t="shared" si="33"/>
        <v>0.14318685885904023</v>
      </c>
      <c r="U55" s="185">
        <f t="shared" si="33"/>
        <v>0.14669493690108673</v>
      </c>
      <c r="V55" s="185">
        <f t="shared" si="33"/>
        <v>0.15028896285516335</v>
      </c>
      <c r="W55" s="185">
        <f t="shared" si="32"/>
        <v>0.15397104244511486</v>
      </c>
      <c r="X55" s="185">
        <f t="shared" si="32"/>
        <v>0.15774333298502019</v>
      </c>
      <c r="Y55" s="185">
        <f t="shared" si="32"/>
        <v>0.16160804464315318</v>
      </c>
      <c r="Z55" s="185">
        <f t="shared" si="32"/>
        <v>0.1655674417369104</v>
      </c>
      <c r="AA55" s="185">
        <f t="shared" si="32"/>
        <v>0.16962384405946468</v>
      </c>
      <c r="AB55" s="185">
        <f t="shared" si="32"/>
        <v>0.1737796282389216</v>
      </c>
      <c r="AC55" s="185">
        <f t="shared" si="32"/>
        <v>0.17803722913077513</v>
      </c>
      <c r="AD55" s="185">
        <f t="shared" si="32"/>
        <v>0.18239914124447915</v>
      </c>
      <c r="AE55" s="185">
        <f t="shared" si="32"/>
        <v>0.18686792020496887</v>
      </c>
      <c r="AF55" s="185">
        <f t="shared" si="32"/>
        <v>0.1914461842499906</v>
      </c>
      <c r="AG55" s="185">
        <f t="shared" si="32"/>
        <v>0.1961366157641154</v>
      </c>
      <c r="AH55" s="185">
        <f t="shared" si="32"/>
        <v>0.20094196285033622</v>
      </c>
      <c r="AI55" s="185">
        <f t="shared" si="32"/>
        <v>0.20586504094016947</v>
      </c>
      <c r="AJ55" s="185">
        <f t="shared" si="32"/>
        <v>0.21090873444320363</v>
      </c>
      <c r="AK55" s="185">
        <f t="shared" si="32"/>
        <v>0.2160759984370621</v>
      </c>
      <c r="AL55" s="185">
        <f t="shared" si="32"/>
        <v>0.2213698603987701</v>
      </c>
      <c r="AM55" s="185">
        <f t="shared" si="32"/>
        <v>0.22679342197853999</v>
      </c>
      <c r="AN55" s="185">
        <f t="shared" si="32"/>
        <v>0.2323498608170142</v>
      </c>
      <c r="AO55" s="185">
        <f t="shared" si="32"/>
        <v>0.23804243240703105</v>
      </c>
      <c r="AP55" s="185">
        <f t="shared" si="32"/>
        <v>0.24387447200100329</v>
      </c>
      <c r="AQ55" s="185">
        <f t="shared" si="32"/>
        <v>0.24984939656502786</v>
      </c>
      <c r="AR55" s="185">
        <f t="shared" si="32"/>
        <v>0.25597070678087108</v>
      </c>
      <c r="AS55" s="185">
        <f t="shared" si="32"/>
        <v>0.26224198909700241</v>
      </c>
      <c r="AT55" s="185">
        <f t="shared" si="32"/>
        <v>0.26866691782987906</v>
      </c>
      <c r="AU55" s="185">
        <f t="shared" si="32"/>
        <v>0.27524925731671102</v>
      </c>
      <c r="AV55" s="185">
        <f t="shared" si="32"/>
        <v>0.28199286412097047</v>
      </c>
      <c r="AW55" s="185">
        <f t="shared" si="32"/>
        <v>0.28890168929193427</v>
      </c>
      <c r="AX55" s="185">
        <f t="shared" si="32"/>
        <v>0.29597978067958669</v>
      </c>
      <c r="AY55" s="185">
        <f t="shared" si="32"/>
        <v>0.30323128530623655</v>
      </c>
      <c r="AZ55" s="185">
        <f t="shared" si="32"/>
        <v>0.31066045179623936</v>
      </c>
      <c r="BA55" s="185">
        <f t="shared" si="32"/>
        <v>0.31827163286524723</v>
      </c>
      <c r="BB55" s="185">
        <f t="shared" si="32"/>
        <v>0.32606928787044587</v>
      </c>
      <c r="BC55" s="185">
        <f t="shared" si="32"/>
        <v>0.32849876218448032</v>
      </c>
      <c r="BD55" s="185">
        <f t="shared" si="32"/>
        <v>0.29667901240100769</v>
      </c>
    </row>
    <row r="56" spans="1:56" outlineLevel="1" x14ac:dyDescent="0.2">
      <c r="B56" s="49" t="str">
        <v>Melbourne Channel</v>
      </c>
      <c r="C56" s="10" t="s">
        <v>217</v>
      </c>
      <c r="G56" s="185">
        <f t="shared" si="31"/>
        <v>25.094008464419751</v>
      </c>
      <c r="H56" s="185">
        <f t="shared" si="32"/>
        <v>40.404578349766716</v>
      </c>
      <c r="I56" s="185">
        <f t="shared" si="32"/>
        <v>36.146899630138115</v>
      </c>
      <c r="J56" s="185">
        <f t="shared" si="32"/>
        <v>25.290018532813765</v>
      </c>
      <c r="K56" s="185">
        <f t="shared" si="32"/>
        <v>41.268222496451017</v>
      </c>
      <c r="L56" s="185">
        <f t="shared" si="32"/>
        <v>12.429412732986449</v>
      </c>
      <c r="M56" s="185">
        <f t="shared" si="32"/>
        <v>27.803215237831466</v>
      </c>
      <c r="N56" s="185">
        <f t="shared" si="32"/>
        <v>42.839215101492577</v>
      </c>
      <c r="O56" s="185">
        <f t="shared" si="32"/>
        <v>45.023108602599777</v>
      </c>
      <c r="P56" s="185">
        <f t="shared" si="32"/>
        <v>45.027932507092906</v>
      </c>
      <c r="Q56" s="185">
        <f t="shared" si="32"/>
        <v>45.005967661967496</v>
      </c>
      <c r="R56" s="185">
        <f t="shared" si="32"/>
        <v>44.955898522943556</v>
      </c>
      <c r="S56" s="185">
        <f t="shared" si="32"/>
        <v>44.876361164018356</v>
      </c>
      <c r="T56" s="185">
        <f t="shared" si="32"/>
        <v>44.765941696417414</v>
      </c>
      <c r="U56" s="185">
        <f t="shared" si="32"/>
        <v>44.623174639115334</v>
      </c>
      <c r="V56" s="185">
        <f t="shared" si="32"/>
        <v>44.446541239502167</v>
      </c>
      <c r="W56" s="185">
        <f t="shared" si="32"/>
        <v>44.234467742730835</v>
      </c>
      <c r="X56" s="185">
        <f t="shared" si="32"/>
        <v>43.985323608238694</v>
      </c>
      <c r="Y56" s="185">
        <f t="shared" si="32"/>
        <v>43.697419671893861</v>
      </c>
      <c r="Z56" s="185">
        <f t="shared" si="32"/>
        <v>43.369006252172284</v>
      </c>
      <c r="AA56" s="185">
        <f t="shared" si="32"/>
        <v>42.9982711987263</v>
      </c>
      <c r="AB56" s="185">
        <f t="shared" si="32"/>
        <v>42.583337881658601</v>
      </c>
      <c r="AC56" s="185">
        <f t="shared" si="32"/>
        <v>42.122263119767538</v>
      </c>
      <c r="AD56" s="185">
        <f t="shared" si="32"/>
        <v>41.613035045980347</v>
      </c>
      <c r="AE56" s="185">
        <f t="shared" si="32"/>
        <v>41.053570908139946</v>
      </c>
      <c r="AF56" s="185">
        <f t="shared" si="32"/>
        <v>40.441714803259025</v>
      </c>
      <c r="AG56" s="185">
        <f t="shared" si="32"/>
        <v>39.775235343301311</v>
      </c>
      <c r="AH56" s="185">
        <f t="shared" si="32"/>
        <v>39.051823250495026</v>
      </c>
      <c r="AI56" s="185">
        <f t="shared" si="32"/>
        <v>38.269088880126411</v>
      </c>
      <c r="AJ56" s="185">
        <f t="shared" si="32"/>
        <v>37.42455966870363</v>
      </c>
      <c r="AK56" s="185">
        <f t="shared" si="32"/>
        <v>36.515677505320831</v>
      </c>
      <c r="AL56" s="185">
        <f t="shared" si="32"/>
        <v>35.539796023991137</v>
      </c>
      <c r="AM56" s="185">
        <f t="shared" si="32"/>
        <v>34.494177814653717</v>
      </c>
      <c r="AN56" s="185">
        <f t="shared" si="32"/>
        <v>33.375991550495371</v>
      </c>
      <c r="AO56" s="185">
        <f t="shared" si="32"/>
        <v>32.182309029160017</v>
      </c>
      <c r="AP56" s="185">
        <f t="shared" si="32"/>
        <v>30.910102125351042</v>
      </c>
      <c r="AQ56" s="185">
        <f t="shared" si="32"/>
        <v>29.556239652260672</v>
      </c>
      <c r="AR56" s="185">
        <f t="shared" si="32"/>
        <v>28.117484129188139</v>
      </c>
      <c r="AS56" s="185">
        <f t="shared" si="32"/>
        <v>26.590488452633782</v>
      </c>
      <c r="AT56" s="185">
        <f t="shared" si="32"/>
        <v>24.971792468079713</v>
      </c>
      <c r="AU56" s="185">
        <f t="shared" si="32"/>
        <v>23.257819439588804</v>
      </c>
      <c r="AV56" s="185">
        <f t="shared" si="32"/>
        <v>21.444872414272872</v>
      </c>
      <c r="AW56" s="185">
        <f t="shared" si="32"/>
        <v>19.529130478597846</v>
      </c>
      <c r="AX56" s="185">
        <f t="shared" si="32"/>
        <v>17.50664490340808</v>
      </c>
      <c r="AY56" s="185">
        <f t="shared" si="32"/>
        <v>15.373335174464234</v>
      </c>
      <c r="AZ56" s="185">
        <f t="shared" si="32"/>
        <v>13.124984905198872</v>
      </c>
      <c r="BA56" s="185">
        <f t="shared" si="32"/>
        <v>10.757237628301032</v>
      </c>
      <c r="BB56" s="185">
        <f t="shared" si="32"/>
        <v>8.2655924626458557</v>
      </c>
      <c r="BC56" s="185">
        <f t="shared" si="32"/>
        <v>5.6453996519871854</v>
      </c>
      <c r="BD56" s="185">
        <f t="shared" si="32"/>
        <v>2.8918559717305388</v>
      </c>
    </row>
    <row r="57" spans="1:56" outlineLevel="1" x14ac:dyDescent="0.2">
      <c r="B57" s="49" t="str">
        <v>Melbourne Channel Over-Dredge</v>
      </c>
      <c r="C57" s="10" t="s">
        <v>217</v>
      </c>
      <c r="G57" s="185">
        <f t="shared" si="31"/>
        <v>1.8568068752198359</v>
      </c>
      <c r="H57" s="185">
        <f t="shared" si="32"/>
        <v>1.0712058127591382</v>
      </c>
      <c r="I57" s="185">
        <f t="shared" si="32"/>
        <v>9.6032293115902334E-2</v>
      </c>
      <c r="J57" s="185">
        <f t="shared" si="32"/>
        <v>0.28001330738703339</v>
      </c>
      <c r="K57" s="185">
        <f t="shared" si="32"/>
        <v>0.64936294707289821</v>
      </c>
      <c r="L57" s="185">
        <f t="shared" si="32"/>
        <v>0.14766469574156649</v>
      </c>
      <c r="M57" s="185">
        <f t="shared" si="32"/>
        <v>0.27735676059715764</v>
      </c>
      <c r="N57" s="185">
        <f t="shared" si="32"/>
        <v>0.41631107485097907</v>
      </c>
      <c r="O57" s="185">
        <f t="shared" si="32"/>
        <v>0.48726528931447793</v>
      </c>
      <c r="P57" s="185">
        <f t="shared" si="32"/>
        <v>0.50000419996917911</v>
      </c>
      <c r="Q57" s="185">
        <f t="shared" si="32"/>
        <v>0.51250245426926566</v>
      </c>
      <c r="R57" s="185">
        <f t="shared" si="32"/>
        <v>0.52508435955948163</v>
      </c>
      <c r="S57" s="185">
        <f t="shared" si="32"/>
        <v>0.53794892636868885</v>
      </c>
      <c r="T57" s="185">
        <f t="shared" si="32"/>
        <v>0.55112867506472185</v>
      </c>
      <c r="U57" s="185">
        <f t="shared" si="32"/>
        <v>0.56463132760380752</v>
      </c>
      <c r="V57" s="185">
        <f t="shared" si="32"/>
        <v>0.57846479513010074</v>
      </c>
      <c r="W57" s="185">
        <f t="shared" si="32"/>
        <v>0.59263718261078824</v>
      </c>
      <c r="X57" s="185">
        <f t="shared" si="32"/>
        <v>0.60715679358475239</v>
      </c>
      <c r="Y57" s="185">
        <f t="shared" si="32"/>
        <v>0.62203213502757893</v>
      </c>
      <c r="Z57" s="185">
        <f t="shared" si="32"/>
        <v>0.63727192233575447</v>
      </c>
      <c r="AA57" s="185">
        <f t="shared" si="32"/>
        <v>0.65288508443298032</v>
      </c>
      <c r="AB57" s="185">
        <f t="shared" si="32"/>
        <v>0.66888076900158833</v>
      </c>
      <c r="AC57" s="185">
        <f t="shared" si="32"/>
        <v>0.68526834784212709</v>
      </c>
      <c r="AD57" s="185">
        <f t="shared" si="32"/>
        <v>0.70205742236425905</v>
      </c>
      <c r="AE57" s="185">
        <f t="shared" si="32"/>
        <v>0.7192578292121834</v>
      </c>
      <c r="AF57" s="185">
        <f t="shared" si="32"/>
        <v>0.73687964602788181</v>
      </c>
      <c r="AG57" s="185">
        <f t="shared" si="32"/>
        <v>0.75493319735556497</v>
      </c>
      <c r="AH57" s="185">
        <f t="shared" si="32"/>
        <v>0.77342906069077622</v>
      </c>
      <c r="AI57" s="185">
        <f t="shared" si="32"/>
        <v>0.79237807267770011</v>
      </c>
      <c r="AJ57" s="185">
        <f t="shared" si="32"/>
        <v>0.81179133545830351</v>
      </c>
      <c r="AK57" s="185">
        <f t="shared" si="32"/>
        <v>0.83168022317703205</v>
      </c>
      <c r="AL57" s="185">
        <f t="shared" si="32"/>
        <v>0.85205638864486932</v>
      </c>
      <c r="AM57" s="185">
        <f t="shared" si="32"/>
        <v>0.87293177016666856</v>
      </c>
      <c r="AN57" s="185">
        <f t="shared" si="32"/>
        <v>0.89431859853575202</v>
      </c>
      <c r="AO57" s="185">
        <f t="shared" si="32"/>
        <v>0.91622940419987786</v>
      </c>
      <c r="AP57" s="185">
        <f t="shared" si="32"/>
        <v>0.93867702460277491</v>
      </c>
      <c r="AQ57" s="185">
        <f t="shared" si="32"/>
        <v>0.9616746117055428</v>
      </c>
      <c r="AR57" s="185">
        <f t="shared" si="32"/>
        <v>0.98523563969232852</v>
      </c>
      <c r="AS57" s="185">
        <f t="shared" si="32"/>
        <v>1.0093739128647905</v>
      </c>
      <c r="AT57" s="185">
        <f t="shared" si="32"/>
        <v>1.034103573729978</v>
      </c>
      <c r="AU57" s="185">
        <f t="shared" si="32"/>
        <v>1.0594391112863624</v>
      </c>
      <c r="AV57" s="185">
        <f t="shared" si="32"/>
        <v>1.085395369512878</v>
      </c>
      <c r="AW57" s="185">
        <f t="shared" si="32"/>
        <v>1.1119875560659436</v>
      </c>
      <c r="AX57" s="185">
        <f t="shared" si="32"/>
        <v>1.1392312511895593</v>
      </c>
      <c r="AY57" s="185">
        <f t="shared" si="32"/>
        <v>1.167142416843703</v>
      </c>
      <c r="AZ57" s="185">
        <f t="shared" si="32"/>
        <v>1.1957374060563737</v>
      </c>
      <c r="BA57" s="185">
        <f t="shared" si="32"/>
        <v>1.2250329725047546</v>
      </c>
      <c r="BB57" s="185">
        <f t="shared" si="32"/>
        <v>1.2550462803311211</v>
      </c>
      <c r="BC57" s="185">
        <f t="shared" si="32"/>
        <v>1.2643973686255838</v>
      </c>
      <c r="BD57" s="185">
        <f t="shared" si="32"/>
        <v>1.1419226060754797</v>
      </c>
    </row>
    <row r="58" spans="1:56" outlineLevel="1" x14ac:dyDescent="0.2">
      <c r="B58" s="49" t="str">
        <v>Channel Protection Assets</v>
      </c>
      <c r="C58" s="10" t="s">
        <v>217</v>
      </c>
      <c r="G58" s="185">
        <f t="shared" si="31"/>
        <v>0.80243696441948442</v>
      </c>
      <c r="H58" s="185">
        <f t="shared" si="32"/>
        <v>1.2609723726591724</v>
      </c>
      <c r="I58" s="185">
        <f t="shared" si="32"/>
        <v>1.0989897556179737</v>
      </c>
      <c r="J58" s="185">
        <f t="shared" si="32"/>
        <v>0.747612078651683</v>
      </c>
      <c r="K58" s="185">
        <f t="shared" si="32"/>
        <v>1.1837191245318388</v>
      </c>
      <c r="L58" s="185">
        <f t="shared" si="32"/>
        <v>0.34519941074831467</v>
      </c>
      <c r="M58" s="185">
        <f t="shared" si="32"/>
        <v>0.74584865613728668</v>
      </c>
      <c r="N58" s="185">
        <f t="shared" si="32"/>
        <v>1.1067575086003929</v>
      </c>
      <c r="O58" s="185">
        <f t="shared" si="32"/>
        <v>1.1164438633782521</v>
      </c>
      <c r="P58" s="185">
        <f t="shared" si="32"/>
        <v>1.0675436221622847</v>
      </c>
      <c r="Q58" s="185">
        <f t="shared" si="32"/>
        <v>1.0155771236977422</v>
      </c>
      <c r="R58" s="185">
        <f t="shared" si="32"/>
        <v>0.96042347374923387</v>
      </c>
      <c r="S58" s="185">
        <f t="shared" si="32"/>
        <v>0.9019576947847493</v>
      </c>
      <c r="T58" s="185">
        <f t="shared" si="32"/>
        <v>0.84005059846088692</v>
      </c>
      <c r="U58" s="185">
        <f t="shared" si="32"/>
        <v>0.77456865431086086</v>
      </c>
      <c r="V58" s="185">
        <f t="shared" si="32"/>
        <v>0.70537385452575729</v>
      </c>
      <c r="W58" s="185">
        <f t="shared" si="32"/>
        <v>0.63232357471643363</v>
      </c>
      <c r="X58" s="185">
        <f t="shared" si="32"/>
        <v>0.55527043054027403</v>
      </c>
      <c r="Y58" s="185">
        <f t="shared" si="32"/>
        <v>0.47406213007375914</v>
      </c>
      <c r="Z58" s="185">
        <f t="shared" si="32"/>
        <v>0.38854132180845313</v>
      </c>
      <c r="AA58" s="185">
        <f t="shared" si="32"/>
        <v>0.29854543814457035</v>
      </c>
      <c r="AB58" s="185">
        <f t="shared" si="32"/>
        <v>0.20390653425274188</v>
      </c>
      <c r="AC58" s="185">
        <f t="shared" si="32"/>
        <v>0.1044511221709675</v>
      </c>
      <c r="AD58" s="185">
        <f t="shared" si="32"/>
        <v>1.0009770790020411E-15</v>
      </c>
      <c r="AE58" s="185">
        <f t="shared" si="32"/>
        <v>1.0255010174375913E-15</v>
      </c>
      <c r="AF58" s="185">
        <f t="shared" si="32"/>
        <v>1.0506257923648122E-15</v>
      </c>
      <c r="AG58" s="185">
        <f t="shared" si="32"/>
        <v>1.0763661242777502E-15</v>
      </c>
      <c r="AH58" s="185">
        <f t="shared" si="32"/>
        <v>1.102737094322555E-15</v>
      </c>
      <c r="AI58" s="185">
        <f t="shared" si="32"/>
        <v>1.1297541531334576E-15</v>
      </c>
      <c r="AJ58" s="185">
        <f t="shared" si="32"/>
        <v>1.1574331298852272E-15</v>
      </c>
      <c r="AK58" s="185">
        <f t="shared" si="32"/>
        <v>1.1857902415674154E-15</v>
      </c>
      <c r="AL58" s="185">
        <f t="shared" si="32"/>
        <v>1.2148421024858171E-15</v>
      </c>
      <c r="AM58" s="185">
        <f t="shared" si="32"/>
        <v>1.2446057339967197E-15</v>
      </c>
      <c r="AN58" s="185">
        <f t="shared" si="32"/>
        <v>1.2750985744796394E-15</v>
      </c>
      <c r="AO58" s="185">
        <f t="shared" si="32"/>
        <v>1.3063384895543903E-15</v>
      </c>
      <c r="AP58" s="185">
        <f t="shared" si="32"/>
        <v>1.338343782548473E-15</v>
      </c>
      <c r="AQ58" s="185">
        <f t="shared" si="32"/>
        <v>1.3711332052209105E-15</v>
      </c>
      <c r="AR58" s="185">
        <f t="shared" si="32"/>
        <v>1.4047259687488228E-15</v>
      </c>
      <c r="AS58" s="185">
        <f t="shared" si="32"/>
        <v>1.4391417549831691E-15</v>
      </c>
      <c r="AT58" s="185">
        <f t="shared" si="32"/>
        <v>1.4744007279802567E-15</v>
      </c>
      <c r="AU58" s="185">
        <f t="shared" si="32"/>
        <v>1.5105235458157728E-15</v>
      </c>
      <c r="AV58" s="185">
        <f t="shared" si="32"/>
        <v>1.5475313726882592E-15</v>
      </c>
      <c r="AW58" s="185">
        <f t="shared" si="32"/>
        <v>1.5854458913191217E-15</v>
      </c>
      <c r="AX58" s="185">
        <f t="shared" si="32"/>
        <v>1.6242893156564401E-15</v>
      </c>
      <c r="AY58" s="185">
        <f t="shared" si="32"/>
        <v>1.664084403890023E-15</v>
      </c>
      <c r="AZ58" s="185">
        <f t="shared" si="32"/>
        <v>1.7048544717853284E-15</v>
      </c>
      <c r="BA58" s="185">
        <f t="shared" si="32"/>
        <v>1.7466234063440689E-15</v>
      </c>
      <c r="BB58" s="185">
        <f t="shared" si="32"/>
        <v>1.7894156797994986E-15</v>
      </c>
      <c r="BC58" s="185">
        <f t="shared" si="32"/>
        <v>1.8332563639545861E-15</v>
      </c>
      <c r="BD58" s="185">
        <f t="shared" si="32"/>
        <v>1.8781711448714734E-15</v>
      </c>
    </row>
    <row r="59" spans="1:56" outlineLevel="1" x14ac:dyDescent="0.2">
      <c r="B59" s="49" t="str">
        <v>Channel Service Protection</v>
      </c>
      <c r="C59" s="10" t="s">
        <v>217</v>
      </c>
      <c r="G59" s="185">
        <f t="shared" si="31"/>
        <v>9.2856953183521607E-2</v>
      </c>
      <c r="H59" s="185">
        <f t="shared" si="32"/>
        <v>0.14165422960139071</v>
      </c>
      <c r="I59" s="185">
        <f t="shared" si="32"/>
        <v>0.11983084858236351</v>
      </c>
      <c r="J59" s="185">
        <f t="shared" si="32"/>
        <v>8.6737735821566825E-2</v>
      </c>
      <c r="K59" s="185">
        <f t="shared" si="32"/>
        <v>0.15789510218085462</v>
      </c>
      <c r="L59" s="185">
        <f t="shared" si="32"/>
        <v>6.0002653746922888E-2</v>
      </c>
      <c r="M59" s="185">
        <f t="shared" si="32"/>
        <v>0.18041918963824993</v>
      </c>
      <c r="N59" s="185">
        <f t="shared" si="32"/>
        <v>0.35073975426622617</v>
      </c>
      <c r="O59" s="185">
        <f t="shared" si="32"/>
        <v>0.44659274014309613</v>
      </c>
      <c r="P59" s="185">
        <f t="shared" si="32"/>
        <v>0.52612067800758555</v>
      </c>
      <c r="Q59" s="185">
        <f t="shared" si="32"/>
        <v>0.60690159894763418</v>
      </c>
      <c r="R59" s="185">
        <f t="shared" si="32"/>
        <v>0.68887554970509357</v>
      </c>
      <c r="S59" s="185">
        <f t="shared" si="32"/>
        <v>0.77194391113662808</v>
      </c>
      <c r="T59" s="185">
        <f t="shared" si="32"/>
        <v>0.85597944385607838</v>
      </c>
      <c r="U59" s="185">
        <f t="shared" si="32"/>
        <v>0.94083927836109427</v>
      </c>
      <c r="V59" s="185">
        <f t="shared" si="32"/>
        <v>1.0431257200630901</v>
      </c>
      <c r="W59" s="185">
        <f t="shared" si="32"/>
        <v>1.146719198396877</v>
      </c>
      <c r="X59" s="185">
        <f t="shared" si="32"/>
        <v>1.2514507605641654</v>
      </c>
      <c r="Y59" s="185">
        <f t="shared" si="32"/>
        <v>1.3571299853725192</v>
      </c>
      <c r="Z59" s="185">
        <f t="shared" si="32"/>
        <v>1.4635428183011596</v>
      </c>
      <c r="AA59" s="185">
        <f t="shared" si="32"/>
        <v>1.5704491552351281</v>
      </c>
      <c r="AB59" s="185">
        <f t="shared" si="32"/>
        <v>1.6775801374283079</v>
      </c>
      <c r="AC59" s="185">
        <f t="shared" si="32"/>
        <v>1.7846351130951408</v>
      </c>
      <c r="AD59" s="185">
        <f t="shared" si="32"/>
        <v>1.8912782121697047</v>
      </c>
      <c r="AE59" s="185">
        <f t="shared" si="32"/>
        <v>1.997134469722593</v>
      </c>
      <c r="AF59" s="185">
        <f t="shared" si="32"/>
        <v>2.1017854196398451</v>
      </c>
      <c r="AG59" s="185">
        <f t="shared" ref="H59:BD64" si="34">AG31*AG$18+AG87*((1+AG$18)^0.5-1)</f>
        <v>2.2047640625642986</v>
      </c>
      <c r="AH59" s="185">
        <f t="shared" si="34"/>
        <v>2.3055490895757607</v>
      </c>
      <c r="AI59" s="185">
        <f t="shared" si="34"/>
        <v>2.4035582139793945</v>
      </c>
      <c r="AJ59" s="185">
        <f t="shared" si="34"/>
        <v>2.4981404255516901</v>
      </c>
      <c r="AK59" s="185">
        <f t="shared" si="34"/>
        <v>2.5885669313503699</v>
      </c>
      <c r="AL59" s="185">
        <f t="shared" si="34"/>
        <v>2.6740204799544736</v>
      </c>
      <c r="AM59" s="185">
        <f t="shared" si="34"/>
        <v>2.7535826747640573</v>
      </c>
      <c r="AN59" s="185">
        <f t="shared" si="34"/>
        <v>2.8262187563061802</v>
      </c>
      <c r="AO59" s="185">
        <f t="shared" si="34"/>
        <v>2.8907591574552884</v>
      </c>
      <c r="AP59" s="185">
        <f t="shared" si="34"/>
        <v>2.945876884323515</v>
      </c>
      <c r="AQ59" s="185">
        <f t="shared" si="34"/>
        <v>2.9900594098383224</v>
      </c>
      <c r="AR59" s="185">
        <f t="shared" si="34"/>
        <v>3.0215732220490921</v>
      </c>
      <c r="AS59" s="185">
        <f t="shared" si="34"/>
        <v>3.0384183358254186</v>
      </c>
      <c r="AT59" s="185">
        <f t="shared" si="34"/>
        <v>3.038268764040216</v>
      </c>
      <c r="AU59" s="185">
        <f t="shared" si="34"/>
        <v>3.0183928057216671</v>
      </c>
      <c r="AV59" s="185">
        <f t="shared" si="34"/>
        <v>2.9755433840189922</v>
      </c>
      <c r="AW59" s="185">
        <f t="shared" si="34"/>
        <v>2.9058022313661764</v>
      </c>
      <c r="AX59" s="185">
        <f t="shared" si="34"/>
        <v>2.8043862427162427</v>
      </c>
      <c r="AY59" s="185">
        <f t="shared" si="34"/>
        <v>2.6661618679940249</v>
      </c>
      <c r="AZ59" s="185">
        <f t="shared" si="34"/>
        <v>2.4841361856236279</v>
      </c>
      <c r="BA59" s="185">
        <f t="shared" si="34"/>
        <v>2.249439814753782</v>
      </c>
      <c r="BB59" s="185">
        <f t="shared" si="34"/>
        <v>1.9484298712168886</v>
      </c>
      <c r="BC59" s="185">
        <f t="shared" si="34"/>
        <v>1.555523707196532</v>
      </c>
      <c r="BD59" s="185">
        <f t="shared" si="34"/>
        <v>1.0180318923404417</v>
      </c>
    </row>
    <row r="60" spans="1:56" outlineLevel="1" x14ac:dyDescent="0.2">
      <c r="B60" s="49" t="str">
        <v>Roads</v>
      </c>
      <c r="C60" s="10" t="s">
        <v>217</v>
      </c>
      <c r="G60" s="185">
        <f t="shared" si="31"/>
        <v>0.51867242541668668</v>
      </c>
      <c r="H60" s="185">
        <f t="shared" si="34"/>
        <v>0.75997760136076475</v>
      </c>
      <c r="I60" s="185">
        <f t="shared" si="34"/>
        <v>0.61042095735379132</v>
      </c>
      <c r="J60" s="185">
        <f t="shared" si="34"/>
        <v>0.37709948510843977</v>
      </c>
      <c r="K60" s="185">
        <f t="shared" si="34"/>
        <v>0.61464594214661739</v>
      </c>
      <c r="L60" s="185">
        <f t="shared" si="34"/>
        <v>0.18763870500846339</v>
      </c>
      <c r="M60" s="185">
        <f t="shared" si="34"/>
        <v>0.38236364772487774</v>
      </c>
      <c r="N60" s="185">
        <f t="shared" si="34"/>
        <v>0.52570095853417875</v>
      </c>
      <c r="O60" s="185">
        <f t="shared" si="34"/>
        <v>0.47899008227412276</v>
      </c>
      <c r="P60" s="185">
        <f t="shared" si="34"/>
        <v>0.53964309649527131</v>
      </c>
      <c r="Q60" s="185">
        <f t="shared" si="34"/>
        <v>0.59901858000287733</v>
      </c>
      <c r="R60" s="185">
        <f t="shared" si="34"/>
        <v>0.65692045746216055</v>
      </c>
      <c r="S60" s="185">
        <f t="shared" si="34"/>
        <v>0.71314143448547496</v>
      </c>
      <c r="T60" s="185">
        <f t="shared" si="34"/>
        <v>0.76746250732705723</v>
      </c>
      <c r="U60" s="185">
        <f t="shared" si="34"/>
        <v>0.81965245385953756</v>
      </c>
      <c r="V60" s="185">
        <f t="shared" si="34"/>
        <v>0.86946730517435589</v>
      </c>
      <c r="W60" s="185">
        <f t="shared" si="34"/>
        <v>0.91664979712636108</v>
      </c>
      <c r="X60" s="185">
        <f t="shared" si="34"/>
        <v>0.96092880112032464</v>
      </c>
      <c r="Y60" s="185">
        <f t="shared" si="34"/>
        <v>1.0020187334138206</v>
      </c>
      <c r="Z60" s="185">
        <f t="shared" si="34"/>
        <v>1.0396189421869209</v>
      </c>
      <c r="AA60" s="185">
        <f t="shared" si="34"/>
        <v>1.0734130716043639</v>
      </c>
      <c r="AB60" s="185">
        <f t="shared" si="34"/>
        <v>1.103143715796032</v>
      </c>
      <c r="AC60" s="185">
        <f t="shared" si="34"/>
        <v>1.1296883031647118</v>
      </c>
      <c r="AD60" s="185">
        <f t="shared" si="34"/>
        <v>1.1529191778800387</v>
      </c>
      <c r="AE60" s="185">
        <f t="shared" si="34"/>
        <v>1.1727310568962515</v>
      </c>
      <c r="AF60" s="185">
        <f t="shared" si="34"/>
        <v>1.1965019769372429</v>
      </c>
      <c r="AG60" s="185">
        <f t="shared" si="34"/>
        <v>1.2258724182096636</v>
      </c>
      <c r="AH60" s="185">
        <f t="shared" si="34"/>
        <v>1.2559236875503934</v>
      </c>
      <c r="AI60" s="185">
        <f t="shared" si="34"/>
        <v>1.2866956120832753</v>
      </c>
      <c r="AJ60" s="185">
        <f t="shared" si="34"/>
        <v>1.3182196545793157</v>
      </c>
      <c r="AK60" s="185">
        <f t="shared" si="34"/>
        <v>1.3505160361165089</v>
      </c>
      <c r="AL60" s="185">
        <f t="shared" si="34"/>
        <v>1.3835192342448399</v>
      </c>
      <c r="AM60" s="185">
        <f t="shared" si="34"/>
        <v>1.416968857977511</v>
      </c>
      <c r="AN60" s="185">
        <f t="shared" si="34"/>
        <v>1.4504529694305019</v>
      </c>
      <c r="AO60" s="185">
        <f t="shared" si="34"/>
        <v>1.4834701516512956</v>
      </c>
      <c r="AP60" s="185">
        <f t="shared" si="34"/>
        <v>1.5154116003292457</v>
      </c>
      <c r="AQ60" s="185">
        <f t="shared" si="34"/>
        <v>1.5455386753873672</v>
      </c>
      <c r="AR60" s="185">
        <f t="shared" si="34"/>
        <v>1.5729543644696229</v>
      </c>
      <c r="AS60" s="185">
        <f t="shared" si="34"/>
        <v>1.5965664154889936</v>
      </c>
      <c r="AT60" s="185">
        <f t="shared" si="34"/>
        <v>1.6150388009948173</v>
      </c>
      <c r="AU60" s="185">
        <f t="shared" si="34"/>
        <v>1.6267263939433607</v>
      </c>
      <c r="AV60" s="185">
        <f t="shared" si="34"/>
        <v>1.6295847121994806</v>
      </c>
      <c r="AW60" s="185">
        <f t="shared" si="34"/>
        <v>1.6210412231204867</v>
      </c>
      <c r="AX60" s="185">
        <f t="shared" si="34"/>
        <v>1.5978046268795487</v>
      </c>
      <c r="AY60" s="185">
        <f t="shared" si="34"/>
        <v>1.5555682970339864</v>
      </c>
      <c r="AZ60" s="185">
        <f t="shared" si="34"/>
        <v>1.4885197560323289</v>
      </c>
      <c r="BA60" s="185">
        <f t="shared" si="34"/>
        <v>1.3884596956827013</v>
      </c>
      <c r="BB60" s="185">
        <f t="shared" si="34"/>
        <v>1.2430254431429679</v>
      </c>
      <c r="BC60" s="185">
        <f t="shared" si="34"/>
        <v>1.0314135976086272</v>
      </c>
      <c r="BD60" s="185">
        <f t="shared" si="34"/>
        <v>0.71024942044249728</v>
      </c>
    </row>
    <row r="61" spans="1:56" outlineLevel="1" x14ac:dyDescent="0.2">
      <c r="B61" s="49" t="str">
        <v>Rail</v>
      </c>
      <c r="C61" s="10" t="s">
        <v>217</v>
      </c>
      <c r="G61" s="185">
        <f t="shared" si="31"/>
        <v>0.39008758002962446</v>
      </c>
      <c r="H61" s="185">
        <f t="shared" si="34"/>
        <v>0.63114617177243171</v>
      </c>
      <c r="I61" s="185">
        <f t="shared" si="34"/>
        <v>0.59780329602235815</v>
      </c>
      <c r="J61" s="185">
        <f t="shared" si="34"/>
        <v>0.6526968470605774</v>
      </c>
      <c r="K61" s="185">
        <f t="shared" si="34"/>
        <v>1.738056161960436</v>
      </c>
      <c r="L61" s="185">
        <f t="shared" si="34"/>
        <v>0.93715532490694575</v>
      </c>
      <c r="M61" s="185">
        <f t="shared" si="34"/>
        <v>3.5513880983858122</v>
      </c>
      <c r="N61" s="185">
        <f t="shared" si="34"/>
        <v>7.7493976183020523</v>
      </c>
      <c r="O61" s="185">
        <f t="shared" si="34"/>
        <v>10.570797053728898</v>
      </c>
      <c r="P61" s="185">
        <f t="shared" si="34"/>
        <v>13.030160751365981</v>
      </c>
      <c r="Q61" s="185">
        <f t="shared" si="34"/>
        <v>15.514405192576126</v>
      </c>
      <c r="R61" s="185">
        <f t="shared" si="34"/>
        <v>18.021085868296247</v>
      </c>
      <c r="S61" s="185">
        <f t="shared" si="34"/>
        <v>20.547569961758104</v>
      </c>
      <c r="T61" s="185">
        <f t="shared" si="34"/>
        <v>23.091027275720975</v>
      </c>
      <c r="U61" s="185">
        <f t="shared" si="34"/>
        <v>25.648420796001794</v>
      </c>
      <c r="V61" s="185">
        <f t="shared" si="34"/>
        <v>28.216496878139111</v>
      </c>
      <c r="W61" s="185">
        <f t="shared" si="34"/>
        <v>30.791775043581239</v>
      </c>
      <c r="X61" s="185">
        <f t="shared" si="34"/>
        <v>33.370537371328453</v>
      </c>
      <c r="Y61" s="185">
        <f t="shared" si="34"/>
        <v>35.948817470483895</v>
      </c>
      <c r="Z61" s="185">
        <f t="shared" si="34"/>
        <v>38.582621409312196</v>
      </c>
      <c r="AA61" s="185">
        <f t="shared" si="34"/>
        <v>41.210170019229061</v>
      </c>
      <c r="AB61" s="185">
        <f t="shared" si="34"/>
        <v>43.825801922024944</v>
      </c>
      <c r="AC61" s="185">
        <f t="shared" si="34"/>
        <v>46.42133564422322</v>
      </c>
      <c r="AD61" s="185">
        <f t="shared" si="34"/>
        <v>48.986667286841161</v>
      </c>
      <c r="AE61" s="185">
        <f t="shared" si="34"/>
        <v>51.510570609752108</v>
      </c>
      <c r="AF61" s="185">
        <f t="shared" si="34"/>
        <v>53.980572220217759</v>
      </c>
      <c r="AG61" s="185">
        <f t="shared" si="34"/>
        <v>56.382809106978947</v>
      </c>
      <c r="AH61" s="185">
        <f t="shared" si="34"/>
        <v>58.701865178814629</v>
      </c>
      <c r="AI61" s="185">
        <f t="shared" si="34"/>
        <v>60.920582646085705</v>
      </c>
      <c r="AJ61" s="185">
        <f t="shared" si="34"/>
        <v>63.019843012175585</v>
      </c>
      <c r="AK61" s="185">
        <f t="shared" si="34"/>
        <v>64.978311025628742</v>
      </c>
      <c r="AL61" s="185">
        <f t="shared" si="34"/>
        <v>66.772216700328173</v>
      </c>
      <c r="AM61" s="185">
        <f t="shared" si="34"/>
        <v>68.376741927302788</v>
      </c>
      <c r="AN61" s="185">
        <f t="shared" si="34"/>
        <v>69.764711675098411</v>
      </c>
      <c r="AO61" s="185">
        <f t="shared" si="34"/>
        <v>70.928891488326329</v>
      </c>
      <c r="AP61" s="185">
        <f t="shared" si="34"/>
        <v>71.855340338204485</v>
      </c>
      <c r="AQ61" s="185">
        <f t="shared" si="34"/>
        <v>72.557856564778845</v>
      </c>
      <c r="AR61" s="185">
        <f t="shared" si="34"/>
        <v>73.053895610866078</v>
      </c>
      <c r="AS61" s="185">
        <f t="shared" si="34"/>
        <v>73.299689379936154</v>
      </c>
      <c r="AT61" s="185">
        <f t="shared" si="34"/>
        <v>73.242627137089968</v>
      </c>
      <c r="AU61" s="185">
        <f t="shared" si="34"/>
        <v>72.818950592185459</v>
      </c>
      <c r="AV61" s="185">
        <f t="shared" si="34"/>
        <v>71.950973761206782</v>
      </c>
      <c r="AW61" s="185">
        <f t="shared" si="34"/>
        <v>70.542768119256749</v>
      </c>
      <c r="AX61" s="185">
        <f t="shared" si="34"/>
        <v>68.473700494604358</v>
      </c>
      <c r="AY61" s="185">
        <f t="shared" si="34"/>
        <v>65.588392699068478</v>
      </c>
      <c r="AZ61" s="185">
        <f t="shared" si="34"/>
        <v>61.680124156518097</v>
      </c>
      <c r="BA61" s="185">
        <f t="shared" si="34"/>
        <v>56.461035735230787</v>
      </c>
      <c r="BB61" s="185">
        <f t="shared" si="34"/>
        <v>49.502061339703545</v>
      </c>
      <c r="BC61" s="185">
        <f t="shared" si="34"/>
        <v>40.088325572712982</v>
      </c>
      <c r="BD61" s="185">
        <f t="shared" si="34"/>
        <v>26.741480264311654</v>
      </c>
    </row>
    <row r="62" spans="1:56" outlineLevel="1" x14ac:dyDescent="0.2">
      <c r="B62" s="49" t="str">
        <v>Buildings</v>
      </c>
      <c r="C62" s="10" t="s">
        <v>217</v>
      </c>
      <c r="G62" s="185">
        <f t="shared" si="31"/>
        <v>3.7040853932584675E-2</v>
      </c>
      <c r="H62" s="185">
        <f t="shared" si="34"/>
        <v>6.4266829707924925E-2</v>
      </c>
      <c r="I62" s="185">
        <f t="shared" si="34"/>
        <v>7.8611920917471864E-2</v>
      </c>
      <c r="J62" s="185">
        <f t="shared" si="34"/>
        <v>7.9377090162899372E-2</v>
      </c>
      <c r="K62" s="185">
        <f t="shared" si="34"/>
        <v>0.14901022920162593</v>
      </c>
      <c r="L62" s="185">
        <f t="shared" si="34"/>
        <v>4.3883963845030398E-2</v>
      </c>
      <c r="M62" s="185">
        <f t="shared" si="34"/>
        <v>9.5853491625943657E-2</v>
      </c>
      <c r="N62" s="185">
        <f t="shared" si="34"/>
        <v>0.14396624032277083</v>
      </c>
      <c r="O62" s="185">
        <f t="shared" si="34"/>
        <v>0.14720427117624629</v>
      </c>
      <c r="P62" s="185">
        <f t="shared" si="34"/>
        <v>0.14291832251596795</v>
      </c>
      <c r="Q62" s="185">
        <f t="shared" si="34"/>
        <v>0.13833400300756246</v>
      </c>
      <c r="R62" s="185">
        <f t="shared" si="34"/>
        <v>0.13343926512015489</v>
      </c>
      <c r="S62" s="185">
        <f t="shared" si="34"/>
        <v>0.12822165009095904</v>
      </c>
      <c r="T62" s="185">
        <f t="shared" si="34"/>
        <v>0.12266827500644423</v>
      </c>
      <c r="U62" s="185">
        <f t="shared" si="34"/>
        <v>0.11676581949732109</v>
      </c>
      <c r="V62" s="185">
        <f t="shared" si="34"/>
        <v>0.11050051203617831</v>
      </c>
      <c r="W62" s="185">
        <f t="shared" si="34"/>
        <v>0.10385811582628625</v>
      </c>
      <c r="X62" s="185">
        <f t="shared" si="34"/>
        <v>9.6823914269759767E-2</v>
      </c>
      <c r="Y62" s="185">
        <f t="shared" si="34"/>
        <v>8.9382696002938772E-2</v>
      </c>
      <c r="Z62" s="185">
        <f t="shared" si="34"/>
        <v>8.1518739486503122E-2</v>
      </c>
      <c r="AA62" s="185">
        <f t="shared" si="34"/>
        <v>7.3215797137486369E-2</v>
      </c>
      <c r="AB62" s="185">
        <f t="shared" si="34"/>
        <v>6.4457078989991007E-2</v>
      </c>
      <c r="AC62" s="185">
        <f t="shared" si="34"/>
        <v>5.5225235871036601E-2</v>
      </c>
      <c r="AD62" s="185">
        <f t="shared" si="34"/>
        <v>4.5502342077589686E-2</v>
      </c>
      <c r="AE62" s="185">
        <f t="shared" si="34"/>
        <v>3.526987754043228E-2</v>
      </c>
      <c r="AF62" s="185">
        <f t="shared" si="34"/>
        <v>2.4508709460122093E-2</v>
      </c>
      <c r="AG62" s="185">
        <f t="shared" si="34"/>
        <v>1.3199073399883061E-2</v>
      </c>
      <c r="AH62" s="185">
        <f t="shared" si="34"/>
        <v>6.6054132027761571E-3</v>
      </c>
      <c r="AI62" s="185">
        <f t="shared" si="34"/>
        <v>1.7326199883426643E-3</v>
      </c>
      <c r="AJ62" s="185">
        <f t="shared" si="34"/>
        <v>2.7472468744349498E-16</v>
      </c>
      <c r="AK62" s="185">
        <f t="shared" si="34"/>
        <v>2.8145544228586063E-16</v>
      </c>
      <c r="AL62" s="185">
        <f t="shared" si="34"/>
        <v>2.8835110062186422E-16</v>
      </c>
      <c r="AM62" s="185">
        <f t="shared" si="34"/>
        <v>2.9541570258709987E-16</v>
      </c>
      <c r="AN62" s="185">
        <f t="shared" si="34"/>
        <v>3.0265338730048384E-16</v>
      </c>
      <c r="AO62" s="185">
        <f t="shared" si="34"/>
        <v>3.1006839528934572E-16</v>
      </c>
      <c r="AP62" s="185">
        <f t="shared" si="34"/>
        <v>3.1766507097393467E-16</v>
      </c>
      <c r="AQ62" s="185">
        <f t="shared" si="34"/>
        <v>3.254478652127961E-16</v>
      </c>
      <c r="AR62" s="185">
        <f t="shared" si="34"/>
        <v>3.3342133791050957E-16</v>
      </c>
      <c r="AS62" s="185">
        <f t="shared" si="34"/>
        <v>3.4159016068931708E-16</v>
      </c>
      <c r="AT62" s="185">
        <f t="shared" si="34"/>
        <v>3.4995911962620534E-16</v>
      </c>
      <c r="AU62" s="185">
        <f t="shared" si="34"/>
        <v>3.5853311805704734E-16</v>
      </c>
      <c r="AV62" s="185">
        <f t="shared" si="34"/>
        <v>3.6731717944944504E-16</v>
      </c>
      <c r="AW62" s="185">
        <f t="shared" si="34"/>
        <v>3.7631645034595645E-16</v>
      </c>
      <c r="AX62" s="185">
        <f t="shared" si="34"/>
        <v>3.8553620337943234E-16</v>
      </c>
      <c r="AY62" s="185">
        <f t="shared" si="34"/>
        <v>3.9498184036222848E-16</v>
      </c>
      <c r="AZ62" s="185">
        <f t="shared" si="34"/>
        <v>4.0465889545110306E-16</v>
      </c>
      <c r="BA62" s="185">
        <f t="shared" si="34"/>
        <v>4.1457303838965509E-16</v>
      </c>
      <c r="BB62" s="185">
        <f t="shared" si="34"/>
        <v>4.2473007783020163E-16</v>
      </c>
      <c r="BC62" s="185">
        <f t="shared" si="34"/>
        <v>4.3513596473704154E-16</v>
      </c>
      <c r="BD62" s="185">
        <f t="shared" si="34"/>
        <v>4.4579679587309907E-16</v>
      </c>
    </row>
    <row r="63" spans="1:56" outlineLevel="1" x14ac:dyDescent="0.2">
      <c r="B63" s="49" t="str">
        <v>Wharves</v>
      </c>
      <c r="C63" s="10" t="s">
        <v>217</v>
      </c>
      <c r="G63" s="185">
        <f t="shared" si="31"/>
        <v>8.4590307861251741</v>
      </c>
      <c r="H63" s="185">
        <f t="shared" si="34"/>
        <v>13.861047634818242</v>
      </c>
      <c r="I63" s="185">
        <f t="shared" si="34"/>
        <v>12.821737555001517</v>
      </c>
      <c r="J63" s="185">
        <f t="shared" si="34"/>
        <v>9.2548837163191493</v>
      </c>
      <c r="K63" s="185">
        <f t="shared" si="34"/>
        <v>15.405910498615937</v>
      </c>
      <c r="L63" s="185">
        <f t="shared" si="34"/>
        <v>4.8770292212626689</v>
      </c>
      <c r="M63" s="185">
        <f t="shared" si="34"/>
        <v>11.82705734695412</v>
      </c>
      <c r="N63" s="185">
        <f t="shared" si="34"/>
        <v>19.632023191536206</v>
      </c>
      <c r="O63" s="185">
        <f t="shared" si="34"/>
        <v>22.101836934069802</v>
      </c>
      <c r="P63" s="185">
        <f t="shared" si="34"/>
        <v>23.557732096311867</v>
      </c>
      <c r="Q63" s="185">
        <f t="shared" si="34"/>
        <v>24.981917406773992</v>
      </c>
      <c r="R63" s="185">
        <f t="shared" si="34"/>
        <v>26.369765520513631</v>
      </c>
      <c r="S63" s="185">
        <f t="shared" si="34"/>
        <v>27.71638749482679</v>
      </c>
      <c r="T63" s="185">
        <f t="shared" si="34"/>
        <v>29.016621428174929</v>
      </c>
      <c r="U63" s="185">
        <f t="shared" si="34"/>
        <v>30.265020667094834</v>
      </c>
      <c r="V63" s="185">
        <f t="shared" si="34"/>
        <v>31.455841565949601</v>
      </c>
      <c r="W63" s="185">
        <f t="shared" si="34"/>
        <v>32.583030783876765</v>
      </c>
      <c r="X63" s="185">
        <f t="shared" si="34"/>
        <v>33.640212102771599</v>
      </c>
      <c r="Y63" s="185">
        <f t="shared" si="34"/>
        <v>34.620672749609071</v>
      </c>
      <c r="Z63" s="185">
        <f t="shared" si="34"/>
        <v>35.517349205856569</v>
      </c>
      <c r="AA63" s="185">
        <f t="shared" si="34"/>
        <v>36.322812486160139</v>
      </c>
      <c r="AB63" s="185">
        <f t="shared" si="34"/>
        <v>37.029252867900361</v>
      </c>
      <c r="AC63" s="185">
        <f t="shared" si="34"/>
        <v>37.62846405260791</v>
      </c>
      <c r="AD63" s="185">
        <f t="shared" si="34"/>
        <v>38.111826739604233</v>
      </c>
      <c r="AE63" s="185">
        <f t="shared" si="34"/>
        <v>39.609541483202882</v>
      </c>
      <c r="AF63" s="185">
        <f t="shared" si="34"/>
        <v>41.028684599142011</v>
      </c>
      <c r="AG63" s="185">
        <f t="shared" si="34"/>
        <v>42.375832402274497</v>
      </c>
      <c r="AH63" s="185">
        <f t="shared" si="34"/>
        <v>43.669759044060292</v>
      </c>
      <c r="AI63" s="185">
        <f t="shared" si="34"/>
        <v>44.918796052335381</v>
      </c>
      <c r="AJ63" s="185">
        <f t="shared" si="34"/>
        <v>46.110852634082676</v>
      </c>
      <c r="AK63" s="185">
        <f t="shared" si="34"/>
        <v>47.220352877688299</v>
      </c>
      <c r="AL63" s="185">
        <f t="shared" si="34"/>
        <v>48.271418240334398</v>
      </c>
      <c r="AM63" s="185">
        <f t="shared" si="34"/>
        <v>49.296186902214544</v>
      </c>
      <c r="AN63" s="185">
        <f t="shared" si="34"/>
        <v>50.280692103868404</v>
      </c>
      <c r="AO63" s="185">
        <f t="shared" si="34"/>
        <v>51.208066937536593</v>
      </c>
      <c r="AP63" s="185">
        <f t="shared" si="34"/>
        <v>52.057957485914415</v>
      </c>
      <c r="AQ63" s="185">
        <f t="shared" si="34"/>
        <v>52.806135032770179</v>
      </c>
      <c r="AR63" s="185">
        <f t="shared" si="34"/>
        <v>53.42372637212415</v>
      </c>
      <c r="AS63" s="185">
        <f t="shared" si="34"/>
        <v>53.876163120405856</v>
      </c>
      <c r="AT63" s="185">
        <f t="shared" si="34"/>
        <v>54.121800284422967</v>
      </c>
      <c r="AU63" s="185">
        <f t="shared" si="34"/>
        <v>54.110059036851069</v>
      </c>
      <c r="AV63" s="185">
        <f t="shared" si="34"/>
        <v>53.778863042588334</v>
      </c>
      <c r="AW63" s="185">
        <f t="shared" si="34"/>
        <v>53.050985682960544</v>
      </c>
      <c r="AX63" s="185">
        <f t="shared" si="34"/>
        <v>51.82864020642451</v>
      </c>
      <c r="AY63" s="185">
        <f t="shared" si="34"/>
        <v>49.985071513720442</v>
      </c>
      <c r="AZ63" s="185">
        <f t="shared" si="34"/>
        <v>47.350653425010051</v>
      </c>
      <c r="BA63" s="185">
        <f t="shared" si="34"/>
        <v>43.687925664985812</v>
      </c>
      <c r="BB63" s="185">
        <f t="shared" si="34"/>
        <v>38.641263162487888</v>
      </c>
      <c r="BC63" s="185">
        <f t="shared" si="34"/>
        <v>31.6157068087137</v>
      </c>
      <c r="BD63" s="185">
        <f t="shared" si="34"/>
        <v>21.376691866210756</v>
      </c>
    </row>
    <row r="64" spans="1:56" outlineLevel="1" x14ac:dyDescent="0.2">
      <c r="B64" s="49" t="str">
        <v>Plant</v>
      </c>
      <c r="C64" s="10" t="s">
        <v>217</v>
      </c>
      <c r="G64" s="185">
        <f t="shared" si="31"/>
        <v>0.5529609463595011</v>
      </c>
      <c r="H64" s="185">
        <f t="shared" si="34"/>
        <v>0.87349359131384186</v>
      </c>
      <c r="I64" s="185">
        <f t="shared" si="34"/>
        <v>0.76768875008918902</v>
      </c>
      <c r="J64" s="185">
        <f t="shared" si="34"/>
        <v>0.5274975848777641</v>
      </c>
      <c r="K64" s="185">
        <f t="shared" si="34"/>
        <v>0.86455790670149557</v>
      </c>
      <c r="L64" s="185">
        <f t="shared" si="34"/>
        <v>0.26158922354335756</v>
      </c>
      <c r="M64" s="185">
        <f t="shared" si="34"/>
        <v>0.57036142267623968</v>
      </c>
      <c r="N64" s="185">
        <f t="shared" si="34"/>
        <v>0.85161717803474923</v>
      </c>
      <c r="O64" s="185">
        <f t="shared" si="34"/>
        <v>0.8613609953781951</v>
      </c>
      <c r="P64" s="185">
        <f t="shared" si="34"/>
        <v>0.82225846821207804</v>
      </c>
      <c r="Q64" s="185">
        <f t="shared" si="34"/>
        <v>0.77674302687713281</v>
      </c>
      <c r="R64" s="185">
        <f t="shared" si="34"/>
        <v>0.72563208549718561</v>
      </c>
      <c r="S64" s="185">
        <f t="shared" si="34"/>
        <v>0.6696476090993374</v>
      </c>
      <c r="T64" s="185">
        <f t="shared" si="34"/>
        <v>0.60909620134457443</v>
      </c>
      <c r="U64" s="185">
        <f t="shared" si="34"/>
        <v>0.54416482644556097</v>
      </c>
      <c r="V64" s="185">
        <f t="shared" si="34"/>
        <v>0.47782106611693831</v>
      </c>
      <c r="W64" s="185">
        <f t="shared" si="34"/>
        <v>0.4107913993780945</v>
      </c>
      <c r="X64" s="185">
        <f t="shared" si="34"/>
        <v>0.34015882749579213</v>
      </c>
      <c r="Y64" s="185">
        <f t="shared" si="34"/>
        <v>0.26580604381660311</v>
      </c>
      <c r="Z64" s="185">
        <f t="shared" si="34"/>
        <v>0.27231829189010992</v>
      </c>
      <c r="AA64" s="185">
        <f t="shared" si="34"/>
        <v>0.27899009004141767</v>
      </c>
      <c r="AB64" s="185">
        <f t="shared" si="34"/>
        <v>0.28582534724743242</v>
      </c>
      <c r="AC64" s="185">
        <f t="shared" si="34"/>
        <v>0.29282806825499447</v>
      </c>
      <c r="AD64" s="185">
        <f t="shared" si="34"/>
        <v>0.30000235592724184</v>
      </c>
      <c r="AE64" s="185">
        <f t="shared" si="34"/>
        <v>0.30735241364745924</v>
      </c>
      <c r="AF64" s="185">
        <f t="shared" si="34"/>
        <v>0.31488254778182206</v>
      </c>
      <c r="AG64" s="185">
        <f t="shared" si="34"/>
        <v>0.32259717020247669</v>
      </c>
      <c r="AH64" s="185">
        <f t="shared" si="34"/>
        <v>0.33050080087243738</v>
      </c>
      <c r="AI64" s="185">
        <f t="shared" si="34"/>
        <v>0.33859807049381213</v>
      </c>
      <c r="AJ64" s="185">
        <f t="shared" si="34"/>
        <v>0.3468937232209105</v>
      </c>
      <c r="AK64" s="185">
        <f t="shared" si="34"/>
        <v>0.35539261943982281</v>
      </c>
      <c r="AL64" s="185">
        <f t="shared" si="34"/>
        <v>0.36409973861609846</v>
      </c>
      <c r="AM64" s="185">
        <f t="shared" si="34"/>
        <v>0.37302018221219291</v>
      </c>
      <c r="AN64" s="185">
        <f t="shared" si="34"/>
        <v>0.3821591766763916</v>
      </c>
      <c r="AO64" s="185">
        <f t="shared" si="34"/>
        <v>0.39152207650496329</v>
      </c>
      <c r="AP64" s="185">
        <f t="shared" si="34"/>
        <v>0.40111436737933481</v>
      </c>
      <c r="AQ64" s="185">
        <f t="shared" ref="H64:BD69" si="35">AQ36*AQ$18+AQ92*((1+AQ$18)^0.5-1)</f>
        <v>0.41094166938012849</v>
      </c>
      <c r="AR64" s="185">
        <f t="shared" si="35"/>
        <v>0.42100974027994154</v>
      </c>
      <c r="AS64" s="185">
        <f t="shared" si="35"/>
        <v>0.4313244789168002</v>
      </c>
      <c r="AT64" s="185">
        <f t="shared" si="35"/>
        <v>0.44189192865026183</v>
      </c>
      <c r="AU64" s="185">
        <f t="shared" si="35"/>
        <v>0.45271828090219324</v>
      </c>
      <c r="AV64" s="185">
        <f t="shared" si="35"/>
        <v>0.46358808219227915</v>
      </c>
      <c r="AW64" s="185">
        <f t="shared" si="35"/>
        <v>0.47372963812507674</v>
      </c>
      <c r="AX64" s="185">
        <f t="shared" si="35"/>
        <v>0.48183491855881572</v>
      </c>
      <c r="AY64" s="185">
        <f t="shared" si="35"/>
        <v>0.4861024414654686</v>
      </c>
      <c r="AZ64" s="185">
        <f t="shared" si="35"/>
        <v>0.48399157087164968</v>
      </c>
      <c r="BA64" s="185">
        <f t="shared" si="35"/>
        <v>0.47178073225787803</v>
      </c>
      <c r="BB64" s="185">
        <f t="shared" si="35"/>
        <v>0.44367585911052648</v>
      </c>
      <c r="BC64" s="185">
        <f t="shared" si="35"/>
        <v>0.38966281921694756</v>
      </c>
      <c r="BD64" s="185">
        <f t="shared" si="35"/>
        <v>0.28841105635872705</v>
      </c>
    </row>
    <row r="65" spans="1:56" outlineLevel="1" x14ac:dyDescent="0.2">
      <c r="B65" s="49" t="str">
        <v>Land</v>
      </c>
      <c r="C65" s="10" t="s">
        <v>217</v>
      </c>
      <c r="G65" s="185">
        <f t="shared" si="31"/>
        <v>0.52905913483146638</v>
      </c>
      <c r="H65" s="185">
        <f t="shared" si="35"/>
        <v>0.85178520707864913</v>
      </c>
      <c r="I65" s="185">
        <f t="shared" si="35"/>
        <v>0.76184515415730059</v>
      </c>
      <c r="J65" s="185">
        <f t="shared" si="35"/>
        <v>0.53283812865168345</v>
      </c>
      <c r="K65" s="185">
        <f t="shared" si="35"/>
        <v>0.86916857865168762</v>
      </c>
      <c r="L65" s="185">
        <f t="shared" si="35"/>
        <v>0.26173462358629207</v>
      </c>
      <c r="M65" s="185">
        <f t="shared" si="35"/>
        <v>0.5854712713376925</v>
      </c>
      <c r="N65" s="185">
        <f t="shared" si="35"/>
        <v>0.90209457841595886</v>
      </c>
      <c r="O65" s="185">
        <f t="shared" si="35"/>
        <v>0.94808231377757191</v>
      </c>
      <c r="P65" s="185">
        <f t="shared" si="35"/>
        <v>0.94818389402547665</v>
      </c>
      <c r="Q65" s="185">
        <f t="shared" si="35"/>
        <v>0.94772136529668383</v>
      </c>
      <c r="R65" s="185">
        <f t="shared" si="35"/>
        <v>0.94666702527779134</v>
      </c>
      <c r="S65" s="185">
        <f t="shared" si="35"/>
        <v>0.94499215284845373</v>
      </c>
      <c r="T65" s="185">
        <f t="shared" si="35"/>
        <v>0.94266697478815564</v>
      </c>
      <c r="U65" s="185">
        <f t="shared" si="35"/>
        <v>0.93966063146315559</v>
      </c>
      <c r="V65" s="185">
        <f t="shared" si="35"/>
        <v>0.93594114146361396</v>
      </c>
      <c r="W65" s="185">
        <f t="shared" si="35"/>
        <v>0.93147536516005913</v>
      </c>
      <c r="X65" s="185">
        <f t="shared" si="35"/>
        <v>0.9262289671474665</v>
      </c>
      <c r="Y65" s="185">
        <f t="shared" si="35"/>
        <v>0.9201663775443194</v>
      </c>
      <c r="Z65" s="185">
        <f t="shared" si="35"/>
        <v>0.91325075211308793</v>
      </c>
      <c r="AA65" s="185">
        <f t="shared" si="35"/>
        <v>0.90544393116760524</v>
      </c>
      <c r="AB65" s="185">
        <f t="shared" si="35"/>
        <v>0.89670639723183787</v>
      </c>
      <c r="AC65" s="185">
        <f t="shared" si="35"/>
        <v>0.88699723141353448</v>
      </c>
      <c r="AD65" s="185">
        <f t="shared" si="35"/>
        <v>0.87627406845519584</v>
      </c>
      <c r="AE65" s="185">
        <f t="shared" si="35"/>
        <v>0.8644930504237428</v>
      </c>
      <c r="AF65" s="185">
        <f t="shared" si="35"/>
        <v>0.85160877899915821</v>
      </c>
      <c r="AG65" s="185">
        <f t="shared" si="35"/>
        <v>0.8375742663212522</v>
      </c>
      <c r="AH65" s="185">
        <f t="shared" si="35"/>
        <v>0.82234088435253461</v>
      </c>
      <c r="AI65" s="185">
        <f t="shared" si="35"/>
        <v>0.80585831271399033</v>
      </c>
      <c r="AJ65" s="185">
        <f t="shared" si="35"/>
        <v>0.78807448494932486</v>
      </c>
      <c r="AK65" s="185">
        <f t="shared" si="35"/>
        <v>0.76893553317198426</v>
      </c>
      <c r="AL65" s="185">
        <f t="shared" si="35"/>
        <v>0.74838573104796313</v>
      </c>
      <c r="AM65" s="185">
        <f t="shared" si="35"/>
        <v>0.72636743506607848</v>
      </c>
      <c r="AN65" s="185">
        <f t="shared" si="35"/>
        <v>0.70282102404601987</v>
      </c>
      <c r="AO65" s="185">
        <f t="shared" si="35"/>
        <v>0.67768483683308001</v>
      </c>
      <c r="AP65" s="185">
        <f t="shared" si="35"/>
        <v>0.65089510812702256</v>
      </c>
      <c r="AQ65" s="185">
        <f t="shared" si="35"/>
        <v>0.62238590239105918</v>
      </c>
      <c r="AR65" s="185">
        <f t="shared" si="35"/>
        <v>0.59208904578538035</v>
      </c>
      <c r="AS65" s="185">
        <f t="shared" si="35"/>
        <v>0.55993405606811297</v>
      </c>
      <c r="AT65" s="185">
        <f t="shared" si="35"/>
        <v>0.52584807040496684</v>
      </c>
      <c r="AU65" s="185">
        <f t="shared" si="35"/>
        <v>0.48975577102717166</v>
      </c>
      <c r="AV65" s="185">
        <f t="shared" si="35"/>
        <v>0.45157930867560403</v>
      </c>
      <c r="AW65" s="185">
        <f t="shared" si="35"/>
        <v>0.41123822376725055</v>
      </c>
      <c r="AX65" s="185">
        <f t="shared" si="35"/>
        <v>0.36864936521835512</v>
      </c>
      <c r="AY65" s="185">
        <f t="shared" si="35"/>
        <v>0.32372680685674754</v>
      </c>
      <c r="AZ65" s="185">
        <f t="shared" si="35"/>
        <v>0.27638176135394887</v>
      </c>
      <c r="BA65" s="185">
        <f t="shared" si="35"/>
        <v>0.22652249160569732</v>
      </c>
      <c r="BB65" s="185">
        <f t="shared" si="35"/>
        <v>0.17405421948752875</v>
      </c>
      <c r="BC65" s="185">
        <f t="shared" si="35"/>
        <v>0.11887903190998358</v>
      </c>
      <c r="BD65" s="185">
        <f t="shared" si="35"/>
        <v>6.0895784095891324E-2</v>
      </c>
    </row>
    <row r="66" spans="1:56" outlineLevel="1" x14ac:dyDescent="0.2">
      <c r="B66" s="49" t="str">
        <v>Port Capacity Project - Initial Capital Asset Value</v>
      </c>
      <c r="C66" s="10" t="s">
        <v>217</v>
      </c>
      <c r="G66" s="185">
        <f t="shared" si="31"/>
        <v>8.3479693932585182</v>
      </c>
      <c r="H66" s="185">
        <f t="shared" si="35"/>
        <v>13.440230723146028</v>
      </c>
      <c r="I66" s="185">
        <f t="shared" si="35"/>
        <v>12.021075926292092</v>
      </c>
      <c r="J66" s="185">
        <f t="shared" si="35"/>
        <v>8.4075977460673847</v>
      </c>
      <c r="K66" s="185">
        <f t="shared" si="35"/>
        <v>13.714521146067451</v>
      </c>
      <c r="L66" s="185">
        <f t="shared" si="35"/>
        <v>4.1298835668916842</v>
      </c>
      <c r="M66" s="185">
        <f t="shared" si="35"/>
        <v>9.2380906631848188</v>
      </c>
      <c r="N66" s="185">
        <f t="shared" si="35"/>
        <v>14.234057092388703</v>
      </c>
      <c r="O66" s="185">
        <f t="shared" si="35"/>
        <v>14.959692814350694</v>
      </c>
      <c r="P66" s="185">
        <f t="shared" si="35"/>
        <v>14.9612956385808</v>
      </c>
      <c r="Q66" s="185">
        <f t="shared" si="35"/>
        <v>14.953997445586372</v>
      </c>
      <c r="R66" s="185">
        <f t="shared" si="35"/>
        <v>14.937361123428161</v>
      </c>
      <c r="S66" s="185">
        <f t="shared" si="35"/>
        <v>14.910933484517477</v>
      </c>
      <c r="T66" s="185">
        <f t="shared" si="35"/>
        <v>14.874244740285837</v>
      </c>
      <c r="U66" s="185">
        <f t="shared" si="35"/>
        <v>14.826807959762762</v>
      </c>
      <c r="V66" s="185">
        <f t="shared" si="35"/>
        <v>14.7681185115887</v>
      </c>
      <c r="W66" s="185">
        <f t="shared" si="35"/>
        <v>14.697653488976261</v>
      </c>
      <c r="X66" s="185">
        <f t="shared" si="35"/>
        <v>14.614871117119232</v>
      </c>
      <c r="Y66" s="185">
        <f t="shared" si="35"/>
        <v>14.519210142534453</v>
      </c>
      <c r="Z66" s="185">
        <f t="shared" si="35"/>
        <v>14.410089203806965</v>
      </c>
      <c r="AA66" s="185">
        <f t="shared" si="35"/>
        <v>14.286906183193777</v>
      </c>
      <c r="AB66" s="185">
        <f t="shared" si="35"/>
        <v>14.149037538525958</v>
      </c>
      <c r="AC66" s="185">
        <f t="shared" si="35"/>
        <v>13.995837614832952</v>
      </c>
      <c r="AD66" s="185">
        <f t="shared" si="35"/>
        <v>13.826637935096487</v>
      </c>
      <c r="AE66" s="185">
        <f t="shared" si="35"/>
        <v>13.640746469524638</v>
      </c>
      <c r="AF66" s="185">
        <f t="shared" si="35"/>
        <v>13.437446882719222</v>
      </c>
      <c r="AG66" s="185">
        <f t="shared" si="35"/>
        <v>13.215997758092007</v>
      </c>
      <c r="AH66" s="185">
        <f t="shared" si="35"/>
        <v>12.97563179886671</v>
      </c>
      <c r="AI66" s="185">
        <f t="shared" si="35"/>
        <v>12.715555004985079</v>
      </c>
      <c r="AJ66" s="185">
        <f t="shared" si="35"/>
        <v>12.434945825215975</v>
      </c>
      <c r="AK66" s="185">
        <f t="shared" si="35"/>
        <v>12.132954283746447</v>
      </c>
      <c r="AL66" s="185">
        <f t="shared" si="35"/>
        <v>11.808701080513323</v>
      </c>
      <c r="AM66" s="185">
        <f t="shared" si="35"/>
        <v>11.46127666451296</v>
      </c>
      <c r="AN66" s="185">
        <f t="shared" si="35"/>
        <v>11.089740279305</v>
      </c>
      <c r="AO66" s="185">
        <f t="shared" si="35"/>
        <v>10.693118979903973</v>
      </c>
      <c r="AP66" s="185">
        <f t="shared" si="35"/>
        <v>10.270406620229647</v>
      </c>
      <c r="AQ66" s="185">
        <f t="shared" si="35"/>
        <v>9.8205628102635902</v>
      </c>
      <c r="AR66" s="185">
        <f t="shared" si="35"/>
        <v>9.3425118420354032</v>
      </c>
      <c r="AS66" s="185">
        <f t="shared" si="35"/>
        <v>8.8351415835371725</v>
      </c>
      <c r="AT66" s="185">
        <f t="shared" si="35"/>
        <v>8.2973023396393497</v>
      </c>
      <c r="AU66" s="185">
        <f t="shared" si="35"/>
        <v>7.7278056790550149</v>
      </c>
      <c r="AV66" s="185">
        <f t="shared" si="35"/>
        <v>7.1254232263726784</v>
      </c>
      <c r="AW66" s="185">
        <f t="shared" si="35"/>
        <v>6.4888854181500548</v>
      </c>
      <c r="AX66" s="185">
        <f t="shared" si="35"/>
        <v>5.8168802220328928</v>
      </c>
      <c r="AY66" s="185">
        <f t="shared" si="35"/>
        <v>5.1080518178337453</v>
      </c>
      <c r="AZ66" s="185">
        <f t="shared" si="35"/>
        <v>4.3609992394755643</v>
      </c>
      <c r="BA66" s="185">
        <f t="shared" si="35"/>
        <v>3.5742749766741779</v>
      </c>
      <c r="BB66" s="185">
        <f t="shared" si="35"/>
        <v>2.7463835352020287</v>
      </c>
      <c r="BC66" s="185">
        <f t="shared" si="35"/>
        <v>1.875779954542995</v>
      </c>
      <c r="BD66" s="185">
        <f t="shared" si="35"/>
        <v>0.96086828171466354</v>
      </c>
    </row>
    <row r="67" spans="1:56" outlineLevel="1" x14ac:dyDescent="0.2">
      <c r="B67" s="49" t="str">
        <v>Port Capacity Project - Wharves</v>
      </c>
      <c r="C67" s="10" t="s">
        <v>217</v>
      </c>
      <c r="G67" s="185">
        <f t="shared" si="31"/>
        <v>0.16509975287923268</v>
      </c>
      <c r="H67" s="185">
        <f t="shared" si="35"/>
        <v>0.5531678182286871</v>
      </c>
      <c r="I67" s="185">
        <f t="shared" si="35"/>
        <v>0.51094712885839655</v>
      </c>
      <c r="J67" s="185">
        <f t="shared" si="35"/>
        <v>0.35735885500512854</v>
      </c>
      <c r="K67" s="185">
        <f t="shared" si="35"/>
        <v>0.58292579185234095</v>
      </c>
      <c r="L67" s="185">
        <f t="shared" si="35"/>
        <v>0.17553771093047721</v>
      </c>
      <c r="M67" s="185">
        <f t="shared" si="35"/>
        <v>0.3926583551613741</v>
      </c>
      <c r="N67" s="185">
        <f t="shared" si="35"/>
        <v>0.60500829110109611</v>
      </c>
      <c r="O67" s="185">
        <f t="shared" si="35"/>
        <v>0.635850912095</v>
      </c>
      <c r="P67" s="185">
        <f t="shared" si="35"/>
        <v>0.63591903897843882</v>
      </c>
      <c r="Q67" s="185">
        <f t="shared" si="35"/>
        <v>0.63560883456918105</v>
      </c>
      <c r="R67" s="185">
        <f t="shared" si="35"/>
        <v>0.63490171974072285</v>
      </c>
      <c r="S67" s="185">
        <f t="shared" si="35"/>
        <v>0.63377843208271989</v>
      </c>
      <c r="T67" s="185">
        <f t="shared" si="35"/>
        <v>0.63221900357220062</v>
      </c>
      <c r="U67" s="185">
        <f t="shared" si="35"/>
        <v>0.63020273756080825</v>
      </c>
      <c r="V67" s="185">
        <f t="shared" si="35"/>
        <v>0.62770818505796333</v>
      </c>
      <c r="W67" s="185">
        <f t="shared" si="35"/>
        <v>0.62471312028925818</v>
      </c>
      <c r="X67" s="185">
        <f t="shared" si="35"/>
        <v>0.62119451550880544</v>
      </c>
      <c r="Y67" s="185">
        <f t="shared" si="35"/>
        <v>0.61712851504365684</v>
      </c>
      <c r="Z67" s="185">
        <f t="shared" si="35"/>
        <v>0.61249040854778192</v>
      </c>
      <c r="AA67" s="185">
        <f t="shared" si="35"/>
        <v>0.60725460344245419</v>
      </c>
      <c r="AB67" s="185">
        <f t="shared" si="35"/>
        <v>0.60139459651923455</v>
      </c>
      <c r="AC67" s="185">
        <f t="shared" si="35"/>
        <v>0.59488294468106073</v>
      </c>
      <c r="AD67" s="185">
        <f t="shared" si="35"/>
        <v>0.58769123479625585</v>
      </c>
      <c r="AE67" s="185">
        <f t="shared" si="35"/>
        <v>0.57979005263955063</v>
      </c>
      <c r="AF67" s="185">
        <f t="shared" si="35"/>
        <v>0.5711489508934805</v>
      </c>
      <c r="AG67" s="185">
        <f t="shared" si="35"/>
        <v>0.56173641618275594</v>
      </c>
      <c r="AH67" s="185">
        <f t="shared" si="35"/>
        <v>0.55151983511343217</v>
      </c>
      <c r="AI67" s="185">
        <f t="shared" si="35"/>
        <v>0.54046545928789769</v>
      </c>
      <c r="AJ67" s="185">
        <f t="shared" si="35"/>
        <v>0.52853836926588538</v>
      </c>
      <c r="AK67" s="185">
        <f t="shared" si="35"/>
        <v>0.51570243744085664</v>
      </c>
      <c r="AL67" s="185">
        <f t="shared" si="35"/>
        <v>0.50192028980024994</v>
      </c>
      <c r="AM67" s="185">
        <f t="shared" si="35"/>
        <v>0.48715326653717944</v>
      </c>
      <c r="AN67" s="185">
        <f t="shared" si="35"/>
        <v>0.47136138148026596</v>
      </c>
      <c r="AO67" s="185">
        <f t="shared" si="35"/>
        <v>0.45450328030732479</v>
      </c>
      <c r="AP67" s="185">
        <f t="shared" si="35"/>
        <v>0.43653619750767592</v>
      </c>
      <c r="AQ67" s="185">
        <f t="shared" si="35"/>
        <v>0.41741591205683981</v>
      </c>
      <c r="AR67" s="185">
        <f t="shared" si="35"/>
        <v>0.3970967017663587</v>
      </c>
      <c r="AS67" s="185">
        <f t="shared" si="35"/>
        <v>0.37553129627043191</v>
      </c>
      <c r="AT67" s="185">
        <f t="shared" si="35"/>
        <v>0.35267082860996951</v>
      </c>
      <c r="AU67" s="185">
        <f t="shared" si="35"/>
        <v>0.32846478537355811</v>
      </c>
      <c r="AV67" s="185">
        <f t="shared" si="35"/>
        <v>0.30286095535368945</v>
      </c>
      <c r="AW67" s="185">
        <f t="shared" si="35"/>
        <v>0.27580537667542671</v>
      </c>
      <c r="AX67" s="185">
        <f t="shared" si="35"/>
        <v>0.24724228235347806</v>
      </c>
      <c r="AY67" s="185">
        <f t="shared" si="35"/>
        <v>0.21711404423240446</v>
      </c>
      <c r="AZ67" s="185">
        <f t="shared" si="35"/>
        <v>0.18536111526341562</v>
      </c>
      <c r="BA67" s="185">
        <f t="shared" si="35"/>
        <v>0.15192197006989583</v>
      </c>
      <c r="BB67" s="185">
        <f t="shared" si="35"/>
        <v>0.11673304375245669</v>
      </c>
      <c r="BC67" s="185">
        <f t="shared" si="35"/>
        <v>7.9728668882928594E-2</v>
      </c>
      <c r="BD67" s="185">
        <f t="shared" si="35"/>
        <v>4.0841010635281186E-2</v>
      </c>
    </row>
    <row r="68" spans="1:56" outlineLevel="1" x14ac:dyDescent="0.2">
      <c r="B68" s="49" t="str">
        <v>Port Capacity Project - Civil</v>
      </c>
      <c r="C68" s="10" t="s">
        <v>217</v>
      </c>
      <c r="G68" s="185">
        <f t="shared" si="31"/>
        <v>0.11520875191942148</v>
      </c>
      <c r="H68" s="185">
        <f t="shared" si="35"/>
        <v>0.37158386837879676</v>
      </c>
      <c r="I68" s="185">
        <f t="shared" si="35"/>
        <v>0.32827589177374533</v>
      </c>
      <c r="J68" s="185">
        <f t="shared" si="35"/>
        <v>0.22625616050489991</v>
      </c>
      <c r="K68" s="185">
        <f t="shared" si="35"/>
        <v>0.36338256861901941</v>
      </c>
      <c r="L68" s="185">
        <f t="shared" si="35"/>
        <v>0.10763729101972716</v>
      </c>
      <c r="M68" s="185">
        <f t="shared" si="35"/>
        <v>0.2365892193137204</v>
      </c>
      <c r="N68" s="185">
        <f t="shared" si="35"/>
        <v>0.35779119236021295</v>
      </c>
      <c r="O68" s="185">
        <f t="shared" si="35"/>
        <v>0.36860383344590419</v>
      </c>
      <c r="P68" s="185">
        <f t="shared" si="35"/>
        <v>0.36085305373490001</v>
      </c>
      <c r="Q68" s="185">
        <f t="shared" si="35"/>
        <v>0.35250123136703071</v>
      </c>
      <c r="R68" s="185">
        <f t="shared" si="35"/>
        <v>0.34352356765763142</v>
      </c>
      <c r="S68" s="185">
        <f t="shared" si="35"/>
        <v>0.33389440956234362</v>
      </c>
      <c r="T68" s="185">
        <f t="shared" si="35"/>
        <v>0.32358722269890011</v>
      </c>
      <c r="U68" s="185">
        <f t="shared" si="35"/>
        <v>0.31257456355980812</v>
      </c>
      <c r="V68" s="185">
        <f t="shared" si="35"/>
        <v>0.30082805089247561</v>
      </c>
      <c r="W68" s="185">
        <f t="shared" si="35"/>
        <v>0.28831833622266706</v>
      </c>
      <c r="X68" s="185">
        <f t="shared" si="35"/>
        <v>0.27501507349648963</v>
      </c>
      <c r="Y68" s="185">
        <f t="shared" si="35"/>
        <v>0.26088688781541192</v>
      </c>
      <c r="Z68" s="185">
        <f t="shared" si="35"/>
        <v>0.24590134323809504</v>
      </c>
      <c r="AA68" s="185">
        <f t="shared" si="35"/>
        <v>0.2300249096220785</v>
      </c>
      <c r="AB68" s="185">
        <f t="shared" si="35"/>
        <v>0.21322292847759849</v>
      </c>
      <c r="AC68" s="185">
        <f t="shared" si="35"/>
        <v>0.19545957780503831</v>
      </c>
      <c r="AD68" s="185">
        <f t="shared" si="35"/>
        <v>0.17669783588670396</v>
      </c>
      <c r="AE68" s="185">
        <f t="shared" si="35"/>
        <v>0.15689944400279376</v>
      </c>
      <c r="AF68" s="185">
        <f t="shared" si="35"/>
        <v>0.13602486804058098</v>
      </c>
      <c r="AG68" s="185">
        <f t="shared" si="35"/>
        <v>0.11403325896495708</v>
      </c>
      <c r="AH68" s="185">
        <f t="shared" si="35"/>
        <v>9.088241211758627E-2</v>
      </c>
      <c r="AI68" s="185">
        <f t="shared" si="35"/>
        <v>6.6528725311000569E-2</v>
      </c>
      <c r="AJ68" s="185">
        <f t="shared" si="35"/>
        <v>4.0927155683018586E-2</v>
      </c>
      <c r="AK68" s="185">
        <f t="shared" si="35"/>
        <v>1.4031175275897556E-2</v>
      </c>
      <c r="AL68" s="185">
        <f t="shared" si="35"/>
        <v>4.1916093446862149E-5</v>
      </c>
      <c r="AM68" s="185">
        <f t="shared" si="35"/>
        <v>7.8626872807713299E-16</v>
      </c>
      <c r="AN68" s="185">
        <f t="shared" si="35"/>
        <v>8.0553231191502273E-16</v>
      </c>
      <c r="AO68" s="185">
        <f t="shared" si="35"/>
        <v>8.2526785355694088E-16</v>
      </c>
      <c r="AP68" s="185">
        <f t="shared" si="35"/>
        <v>8.4548691596908596E-16</v>
      </c>
      <c r="AQ68" s="185">
        <f t="shared" si="35"/>
        <v>8.6620134541032857E-16</v>
      </c>
      <c r="AR68" s="185">
        <f t="shared" si="35"/>
        <v>8.8742327837288163E-16</v>
      </c>
      <c r="AS68" s="185">
        <f t="shared" si="35"/>
        <v>9.0916514869301725E-16</v>
      </c>
      <c r="AT68" s="185">
        <f t="shared" si="35"/>
        <v>9.3143969483599607E-16</v>
      </c>
      <c r="AU68" s="185">
        <f t="shared" si="35"/>
        <v>9.5425996735947809E-16</v>
      </c>
      <c r="AV68" s="185">
        <f t="shared" si="35"/>
        <v>9.7763933655978525E-16</v>
      </c>
      <c r="AW68" s="185">
        <f t="shared" si="35"/>
        <v>1.0015915003054999E-15</v>
      </c>
      <c r="AX68" s="185">
        <f t="shared" si="35"/>
        <v>1.0261304920629847E-15</v>
      </c>
      <c r="AY68" s="185">
        <f t="shared" si="35"/>
        <v>1.0512706891185277E-15</v>
      </c>
      <c r="AZ68" s="185">
        <f t="shared" si="35"/>
        <v>1.0770268210019317E-15</v>
      </c>
      <c r="BA68" s="185">
        <f t="shared" si="35"/>
        <v>1.103413978116479E-15</v>
      </c>
      <c r="BB68" s="185">
        <f t="shared" si="35"/>
        <v>1.1304476205803329E-15</v>
      </c>
      <c r="BC68" s="185">
        <f t="shared" si="35"/>
        <v>1.1581435872845509E-15</v>
      </c>
      <c r="BD68" s="185">
        <f t="shared" si="35"/>
        <v>1.1865181051730226E-15</v>
      </c>
    </row>
    <row r="69" spans="1:56" outlineLevel="1" x14ac:dyDescent="0.2">
      <c r="B69" s="49" t="str">
        <v>Navigational Aids</v>
      </c>
      <c r="C69" s="10" t="s">
        <v>217</v>
      </c>
      <c r="G69" s="185">
        <f t="shared" si="31"/>
        <v>1.0104694004276245E-2</v>
      </c>
      <c r="H69" s="185">
        <f t="shared" si="35"/>
        <v>3.7594558593143493E-2</v>
      </c>
      <c r="I69" s="185">
        <f t="shared" si="35"/>
        <v>4.0727939379464798E-2</v>
      </c>
      <c r="J69" s="185">
        <f t="shared" si="35"/>
        <v>3.0088533302844053E-2</v>
      </c>
      <c r="K69" s="185">
        <f t="shared" si="35"/>
        <v>6.4133353575700436E-2</v>
      </c>
      <c r="L69" s="185">
        <f t="shared" si="35"/>
        <v>3.3367322049289147E-2</v>
      </c>
      <c r="M69" s="185">
        <f t="shared" si="35"/>
        <v>0.11687914048945432</v>
      </c>
      <c r="N69" s="185">
        <f t="shared" si="35"/>
        <v>0.24571891813127053</v>
      </c>
      <c r="O69" s="185">
        <f t="shared" si="35"/>
        <v>0.3276300462600294</v>
      </c>
      <c r="P69" s="185">
        <f t="shared" si="35"/>
        <v>0.3973875463561628</v>
      </c>
      <c r="Q69" s="185">
        <f t="shared" si="35"/>
        <v>0.46722469594226684</v>
      </c>
      <c r="R69" s="185">
        <f t="shared" si="35"/>
        <v>0.53702655160597046</v>
      </c>
      <c r="S69" s="185">
        <f t="shared" si="35"/>
        <v>0.60667060402779005</v>
      </c>
      <c r="T69" s="185">
        <f t="shared" si="35"/>
        <v>0.67602643004264251</v>
      </c>
      <c r="U69" s="185">
        <f t="shared" si="35"/>
        <v>0.74495533106181311</v>
      </c>
      <c r="V69" s="185">
        <f t="shared" si="35"/>
        <v>0.8133099573681597</v>
      </c>
      <c r="W69" s="185">
        <f t="shared" si="35"/>
        <v>0.8809339177809633</v>
      </c>
      <c r="X69" s="185">
        <f t="shared" si="35"/>
        <v>0.947661374169945</v>
      </c>
      <c r="Y69" s="185">
        <f t="shared" si="35"/>
        <v>1.0133166202805375</v>
      </c>
      <c r="Z69" s="185">
        <f t="shared" si="35"/>
        <v>1.0777136443144983</v>
      </c>
      <c r="AA69" s="185">
        <f t="shared" si="35"/>
        <v>1.1406556746913876</v>
      </c>
      <c r="AB69" s="185">
        <f t="shared" si="35"/>
        <v>1.201934708397264</v>
      </c>
      <c r="AC69" s="185">
        <f t="shared" si="35"/>
        <v>1.2613310213071738</v>
      </c>
      <c r="AD69" s="185">
        <f t="shared" si="35"/>
        <v>1.3186126598476025</v>
      </c>
      <c r="AE69" s="185">
        <f t="shared" si="35"/>
        <v>1.3735349133439834</v>
      </c>
      <c r="AF69" s="185">
        <f t="shared" si="35"/>
        <v>1.4258397663766433</v>
      </c>
      <c r="AG69" s="185">
        <f t="shared" si="35"/>
        <v>1.4765368768940299</v>
      </c>
      <c r="AH69" s="185">
        <f t="shared" si="35"/>
        <v>1.5257053235134646</v>
      </c>
      <c r="AI69" s="185">
        <f t="shared" si="35"/>
        <v>1.5718354150881515</v>
      </c>
      <c r="AJ69" s="185">
        <f t="shared" si="35"/>
        <v>1.6139472688723426</v>
      </c>
      <c r="AK69" s="185">
        <f t="shared" si="35"/>
        <v>1.6524152084444383</v>
      </c>
      <c r="AL69" s="185">
        <f t="shared" si="35"/>
        <v>1.689195882125643</v>
      </c>
      <c r="AM69" s="185">
        <f t="shared" si="35"/>
        <v>1.7250563367565976</v>
      </c>
      <c r="AN69" s="185">
        <f t="shared" si="35"/>
        <v>1.7595078236444512</v>
      </c>
      <c r="AO69" s="185">
        <f t="shared" si="35"/>
        <v>1.7919601071555726</v>
      </c>
      <c r="AP69" s="185">
        <f t="shared" si="35"/>
        <v>1.8217009282648589</v>
      </c>
      <c r="AQ69" s="185">
        <f t="shared" si="35"/>
        <v>1.8478824343676075</v>
      </c>
      <c r="AR69" s="185">
        <f t="shared" si="35"/>
        <v>1.8694942449441914</v>
      </c>
      <c r="AS69" s="185">
        <f t="shared" si="35"/>
        <v>1.8853266840972054</v>
      </c>
      <c r="AT69" s="185">
        <f t="shared" si="35"/>
        <v>1.8939224391232727</v>
      </c>
      <c r="AU69" s="185">
        <f t="shared" si="35"/>
        <v>1.8935115693420965</v>
      </c>
      <c r="AV69" s="185">
        <f t="shared" si="35"/>
        <v>1.8819217936512376</v>
      </c>
      <c r="AW69" s="185">
        <f t="shared" si="35"/>
        <v>1.8564506663590139</v>
      </c>
      <c r="AX69" s="185">
        <f t="shared" si="35"/>
        <v>1.8136762665015369</v>
      </c>
      <c r="AY69" s="185">
        <f t="shared" si="35"/>
        <v>1.7491629632331991</v>
      </c>
      <c r="AZ69" s="185">
        <f t="shared" si="35"/>
        <v>1.6569749076618687</v>
      </c>
      <c r="BA69" s="185">
        <f t="shared" ref="H69:BD73" si="36">BA41*BA$18+BA97*((1+BA$18)^0.5-1)</f>
        <v>1.5288024844118204</v>
      </c>
      <c r="BB69" s="185">
        <f t="shared" si="36"/>
        <v>1.3522010538250084</v>
      </c>
      <c r="BC69" s="185">
        <f t="shared" si="36"/>
        <v>1.1063507909769041</v>
      </c>
      <c r="BD69" s="185">
        <f t="shared" si="36"/>
        <v>0.74804969876977601</v>
      </c>
    </row>
    <row r="70" spans="1:56" outlineLevel="1" x14ac:dyDescent="0.2">
      <c r="B70" s="49" t="str">
        <v>Utilities</v>
      </c>
      <c r="C70" s="10" t="s">
        <v>217</v>
      </c>
      <c r="G70" s="185">
        <f t="shared" si="31"/>
        <v>0</v>
      </c>
      <c r="H70" s="185">
        <f t="shared" si="36"/>
        <v>-2.5162731168331537E-3</v>
      </c>
      <c r="I70" s="185">
        <f t="shared" si="36"/>
        <v>-3.8241403219736337E-3</v>
      </c>
      <c r="J70" s="185">
        <f t="shared" si="36"/>
        <v>-1.7432610825743036E-3</v>
      </c>
      <c r="K70" s="185">
        <f t="shared" si="36"/>
        <v>1.1022222531415082E-2</v>
      </c>
      <c r="L70" s="185">
        <f t="shared" si="36"/>
        <v>7.9559982925714329E-3</v>
      </c>
      <c r="M70" s="185">
        <f t="shared" si="36"/>
        <v>2.0687408697963205E-2</v>
      </c>
      <c r="N70" s="185">
        <f t="shared" si="36"/>
        <v>3.6394010493066696E-2</v>
      </c>
      <c r="O70" s="185">
        <f t="shared" si="36"/>
        <v>4.3056883460752982E-2</v>
      </c>
      <c r="P70" s="185">
        <f t="shared" si="36"/>
        <v>4.7924726169254181E-2</v>
      </c>
      <c r="Q70" s="185">
        <f t="shared" si="36"/>
        <v>5.2820624076811339E-2</v>
      </c>
      <c r="R70" s="185">
        <f t="shared" si="36"/>
        <v>5.7738506672708023E-2</v>
      </c>
      <c r="S70" s="185">
        <f t="shared" si="36"/>
        <v>6.2671878330393796E-2</v>
      </c>
      <c r="T70" s="185">
        <f t="shared" si="36"/>
        <v>6.7613798405525852E-2</v>
      </c>
      <c r="U70" s="185">
        <f t="shared" si="36"/>
        <v>7.2556860547470348E-2</v>
      </c>
      <c r="V70" s="185">
        <f t="shared" si="36"/>
        <v>7.749317119603942E-2</v>
      </c>
      <c r="W70" s="185">
        <f t="shared" si="36"/>
        <v>8.2414327234288945E-2</v>
      </c>
      <c r="X70" s="185">
        <f t="shared" si="36"/>
        <v>8.7311392767220816E-2</v>
      </c>
      <c r="Y70" s="185">
        <f t="shared" si="36"/>
        <v>9.2174874995220604E-2</v>
      </c>
      <c r="Z70" s="185">
        <f t="shared" si="36"/>
        <v>9.6994699150015462E-2</v>
      </c>
      <c r="AA70" s="185">
        <f t="shared" si="36"/>
        <v>0.10176018245985868</v>
      </c>
      <c r="AB70" s="185">
        <f t="shared" si="36"/>
        <v>0.10645796519195531</v>
      </c>
      <c r="AC70" s="185">
        <f t="shared" si="36"/>
        <v>0.11106942028757491</v>
      </c>
      <c r="AD70" s="185">
        <f t="shared" si="36"/>
        <v>0.11557188749790766</v>
      </c>
      <c r="AE70" s="185">
        <f t="shared" si="36"/>
        <v>0.11994032603147378</v>
      </c>
      <c r="AF70" s="185">
        <f t="shared" si="36"/>
        <v>0.12414705459717366</v>
      </c>
      <c r="AG70" s="185">
        <f t="shared" si="36"/>
        <v>0.12816145488496944</v>
      </c>
      <c r="AH70" s="185">
        <f t="shared" si="36"/>
        <v>0.13194963157370615</v>
      </c>
      <c r="AI70" s="185">
        <f t="shared" si="36"/>
        <v>0.1354740202590814</v>
      </c>
      <c r="AJ70" s="185">
        <f t="shared" si="36"/>
        <v>0.13869293247880229</v>
      </c>
      <c r="AK70" s="185">
        <f t="shared" si="36"/>
        <v>0.14156002408361018</v>
      </c>
      <c r="AL70" s="185">
        <f t="shared" si="36"/>
        <v>0.14402366928386703</v>
      </c>
      <c r="AM70" s="185">
        <f t="shared" si="36"/>
        <v>0.14583252675005362</v>
      </c>
      <c r="AN70" s="185">
        <f t="shared" si="36"/>
        <v>0.14696574428180245</v>
      </c>
      <c r="AO70" s="185">
        <f t="shared" si="36"/>
        <v>0.14759561912373625</v>
      </c>
      <c r="AP70" s="185">
        <f t="shared" si="36"/>
        <v>0.14858641753448268</v>
      </c>
      <c r="AQ70" s="185">
        <f t="shared" si="36"/>
        <v>0.15003911915520035</v>
      </c>
      <c r="AR70" s="185">
        <f t="shared" si="36"/>
        <v>0.15106485592672511</v>
      </c>
      <c r="AS70" s="185">
        <f t="shared" si="36"/>
        <v>0.15157312177622939</v>
      </c>
      <c r="AT70" s="185">
        <f t="shared" si="36"/>
        <v>0.15145512533781447</v>
      </c>
      <c r="AU70" s="185">
        <f t="shared" si="36"/>
        <v>0.15057902371886109</v>
      </c>
      <c r="AV70" s="185">
        <f t="shared" si="36"/>
        <v>0.14878417357674184</v>
      </c>
      <c r="AW70" s="185">
        <f t="shared" si="36"/>
        <v>0.14587220864129846</v>
      </c>
      <c r="AX70" s="185">
        <f t="shared" si="36"/>
        <v>0.14159367701739045</v>
      </c>
      <c r="AY70" s="185">
        <f t="shared" si="36"/>
        <v>0.13562727915739661</v>
      </c>
      <c r="AZ70" s="185">
        <f t="shared" si="36"/>
        <v>0.1275455469052495</v>
      </c>
      <c r="BA70" s="185">
        <f t="shared" si="36"/>
        <v>0.11675322934520774</v>
      </c>
      <c r="BB70" s="185">
        <f t="shared" si="36"/>
        <v>0.10236308004970972</v>
      </c>
      <c r="BC70" s="185">
        <f t="shared" si="36"/>
        <v>8.2896840426464127E-2</v>
      </c>
      <c r="BD70" s="185">
        <f t="shared" si="36"/>
        <v>5.5297500969883007E-2</v>
      </c>
    </row>
    <row r="71" spans="1:56" outlineLevel="1" x14ac:dyDescent="0.2">
      <c r="B71" s="49" t="str">
        <v>Civil</v>
      </c>
      <c r="C71" s="10" t="s">
        <v>217</v>
      </c>
      <c r="G71" s="185">
        <f t="shared" si="31"/>
        <v>0</v>
      </c>
      <c r="H71" s="185">
        <f t="shared" si="36"/>
        <v>2.7907854024621119E-3</v>
      </c>
      <c r="I71" s="185">
        <f t="shared" si="36"/>
        <v>1.4933255594844324E-2</v>
      </c>
      <c r="J71" s="185">
        <f t="shared" si="36"/>
        <v>1.7610756161420264E-2</v>
      </c>
      <c r="K71" s="185">
        <f t="shared" si="36"/>
        <v>3.3630955663536265E-2</v>
      </c>
      <c r="L71" s="185">
        <f t="shared" si="36"/>
        <v>1.289951735952999E-2</v>
      </c>
      <c r="M71" s="185">
        <f t="shared" si="36"/>
        <v>3.5054409171727356E-2</v>
      </c>
      <c r="N71" s="185">
        <f t="shared" si="36"/>
        <v>6.3800625861220789E-2</v>
      </c>
      <c r="O71" s="185">
        <f t="shared" si="36"/>
        <v>7.7577559051326656E-2</v>
      </c>
      <c r="P71" s="185">
        <f t="shared" si="36"/>
        <v>8.8350435809096281E-2</v>
      </c>
      <c r="Q71" s="185">
        <f t="shared" si="36"/>
        <v>9.9321715852966952E-2</v>
      </c>
      <c r="R71" s="185">
        <f t="shared" si="36"/>
        <v>0.11048588904687572</v>
      </c>
      <c r="S71" s="185">
        <f t="shared" si="36"/>
        <v>0.12183289137380905</v>
      </c>
      <c r="T71" s="185">
        <f t="shared" si="36"/>
        <v>0.1333493026114351</v>
      </c>
      <c r="U71" s="185">
        <f t="shared" si="36"/>
        <v>0.14501989466625212</v>
      </c>
      <c r="V71" s="185">
        <f t="shared" si="36"/>
        <v>0.15682745942674428</v>
      </c>
      <c r="W71" s="185">
        <f t="shared" si="36"/>
        <v>0.16875261866534755</v>
      </c>
      <c r="X71" s="185">
        <f t="shared" si="36"/>
        <v>0.18077361364925487</v>
      </c>
      <c r="Y71" s="185">
        <f t="shared" si="36"/>
        <v>0.19286607173145401</v>
      </c>
      <c r="Z71" s="185">
        <f t="shared" si="36"/>
        <v>0.20500274672472582</v>
      </c>
      <c r="AA71" s="185">
        <f t="shared" si="36"/>
        <v>0.21715322929281758</v>
      </c>
      <c r="AB71" s="185">
        <f t="shared" si="36"/>
        <v>0.22928362289905291</v>
      </c>
      <c r="AC71" s="185">
        <f t="shared" si="36"/>
        <v>0.24135617999993414</v>
      </c>
      <c r="AD71" s="185">
        <f t="shared" si="36"/>
        <v>0.2533288921160976</v>
      </c>
      <c r="AE71" s="185">
        <f t="shared" si="36"/>
        <v>0.26515502609736163</v>
      </c>
      <c r="AF71" s="185">
        <f t="shared" si="36"/>
        <v>0.27678259724505322</v>
      </c>
      <c r="AG71" s="185">
        <f t="shared" si="36"/>
        <v>0.28815376785855423</v>
      </c>
      <c r="AH71" s="185">
        <f t="shared" si="36"/>
        <v>0.29920415709090947</v>
      </c>
      <c r="AI71" s="185">
        <f t="shared" si="36"/>
        <v>0.30986204453234611</v>
      </c>
      <c r="AJ71" s="185">
        <f t="shared" si="36"/>
        <v>0.32004744541325336</v>
      </c>
      <c r="AK71" s="185">
        <f t="shared" si="36"/>
        <v>0.32967102933539705</v>
      </c>
      <c r="AL71" s="185">
        <f t="shared" si="36"/>
        <v>0.33863284643344044</v>
      </c>
      <c r="AM71" s="185">
        <f t="shared" si="36"/>
        <v>0.34682081400471343</v>
      </c>
      <c r="AN71" s="185">
        <f t="shared" si="36"/>
        <v>0.35410890167937537</v>
      </c>
      <c r="AO71" s="185">
        <f t="shared" si="36"/>
        <v>0.36035493224117737</v>
      </c>
      <c r="AP71" s="185">
        <f t="shared" si="36"/>
        <v>0.36539788530284595</v>
      </c>
      <c r="AQ71" s="185">
        <f t="shared" si="36"/>
        <v>0.36905454748960648</v>
      </c>
      <c r="AR71" s="185">
        <f t="shared" si="36"/>
        <v>0.37111528789103371</v>
      </c>
      <c r="AS71" s="185">
        <f t="shared" si="36"/>
        <v>0.37133863830635777</v>
      </c>
      <c r="AT71" s="185">
        <f t="shared" si="36"/>
        <v>0.36944420151341806</v>
      </c>
      <c r="AU71" s="185">
        <f t="shared" si="36"/>
        <v>0.36510315613547401</v>
      </c>
      <c r="AV71" s="185">
        <f t="shared" si="36"/>
        <v>0.35792519507435555</v>
      </c>
      <c r="AW71" s="185">
        <f t="shared" si="36"/>
        <v>0.34764520636273322</v>
      </c>
      <c r="AX71" s="185">
        <f t="shared" si="36"/>
        <v>0.33452007928676458</v>
      </c>
      <c r="AY71" s="185">
        <f t="shared" si="36"/>
        <v>0.31770479103279442</v>
      </c>
      <c r="AZ71" s="185">
        <f t="shared" si="36"/>
        <v>0.2957997154911694</v>
      </c>
      <c r="BA71" s="185">
        <f t="shared" si="36"/>
        <v>0.26785313183288173</v>
      </c>
      <c r="BB71" s="185">
        <f t="shared" si="36"/>
        <v>0.23201022749715455</v>
      </c>
      <c r="BC71" s="185">
        <f t="shared" si="36"/>
        <v>0.18522473634552056</v>
      </c>
      <c r="BD71" s="185">
        <f t="shared" si="36"/>
        <v>0.12122263902356949</v>
      </c>
    </row>
    <row r="72" spans="1:56" outlineLevel="1" x14ac:dyDescent="0.2">
      <c r="B72" s="49" t="str">
        <v>Minor Capital Works</v>
      </c>
      <c r="C72" s="10" t="s">
        <v>217</v>
      </c>
      <c r="G72" s="185">
        <f t="shared" si="31"/>
        <v>0</v>
      </c>
      <c r="H72" s="185">
        <f t="shared" si="36"/>
        <v>1.2381462532953974E-2</v>
      </c>
      <c r="I72" s="185">
        <f t="shared" si="36"/>
        <v>3.6811169096378535E-2</v>
      </c>
      <c r="J72" s="185">
        <f t="shared" si="36"/>
        <v>5.7613864248993313E-2</v>
      </c>
      <c r="K72" s="185">
        <f t="shared" si="36"/>
        <v>0.16443716091748678</v>
      </c>
      <c r="L72" s="185">
        <f t="shared" si="36"/>
        <v>7.0139125095924598E-2</v>
      </c>
      <c r="M72" s="185">
        <f t="shared" si="36"/>
        <v>0.20247114092520574</v>
      </c>
      <c r="N72" s="185">
        <f t="shared" si="36"/>
        <v>0.38270187117451815</v>
      </c>
      <c r="O72" s="185">
        <f t="shared" si="36"/>
        <v>0.47689072973937863</v>
      </c>
      <c r="P72" s="185">
        <f t="shared" si="36"/>
        <v>0.55187387606482818</v>
      </c>
      <c r="Q72" s="185">
        <f t="shared" si="36"/>
        <v>0.62674962383472743</v>
      </c>
      <c r="R72" s="185">
        <f t="shared" si="36"/>
        <v>0.70138206656918056</v>
      </c>
      <c r="S72" s="185">
        <f t="shared" si="36"/>
        <v>0.77562660477149137</v>
      </c>
      <c r="T72" s="185">
        <f t="shared" si="36"/>
        <v>0.84932955014560541</v>
      </c>
      <c r="U72" s="185">
        <f t="shared" si="36"/>
        <v>0.92232771437882588</v>
      </c>
      <c r="V72" s="185">
        <f t="shared" si="36"/>
        <v>0.99444798194021788</v>
      </c>
      <c r="W72" s="185">
        <f t="shared" si="36"/>
        <v>1.0655068663266893</v>
      </c>
      <c r="X72" s="185">
        <f t="shared" si="36"/>
        <v>1.1353100491697314</v>
      </c>
      <c r="Y72" s="185">
        <f t="shared" si="36"/>
        <v>1.2036519015961715</v>
      </c>
      <c r="Z72" s="185">
        <f t="shared" si="36"/>
        <v>1.2703149872160493</v>
      </c>
      <c r="AA72" s="185">
        <f t="shared" si="36"/>
        <v>1.3350695460898225</v>
      </c>
      <c r="AB72" s="185">
        <f t="shared" si="36"/>
        <v>1.3976729590055434</v>
      </c>
      <c r="AC72" s="185">
        <f t="shared" si="36"/>
        <v>1.4578691913743949</v>
      </c>
      <c r="AD72" s="185">
        <f t="shared" si="36"/>
        <v>1.5153882160300027</v>
      </c>
      <c r="AE72" s="185">
        <f t="shared" si="36"/>
        <v>1.5699454141932492</v>
      </c>
      <c r="AF72" s="185">
        <f t="shared" si="36"/>
        <v>1.6212409538398591</v>
      </c>
      <c r="AG72" s="185">
        <f t="shared" si="36"/>
        <v>1.6689066092694136</v>
      </c>
      <c r="AH72" s="185">
        <f t="shared" si="36"/>
        <v>1.7134512772272226</v>
      </c>
      <c r="AI72" s="185">
        <f t="shared" si="36"/>
        <v>1.7556955681965121</v>
      </c>
      <c r="AJ72" s="185">
        <f t="shared" si="36"/>
        <v>1.7969715812260867</v>
      </c>
      <c r="AK72" s="185">
        <f t="shared" si="36"/>
        <v>1.8383422014417077</v>
      </c>
      <c r="AL72" s="185">
        <f t="shared" si="36"/>
        <v>1.8792613749521396</v>
      </c>
      <c r="AM72" s="185">
        <f t="shared" si="36"/>
        <v>1.9191567879052978</v>
      </c>
      <c r="AN72" s="185">
        <f t="shared" si="36"/>
        <v>1.9574846984236098</v>
      </c>
      <c r="AO72" s="185">
        <f t="shared" si="36"/>
        <v>1.9935884585480443</v>
      </c>
      <c r="AP72" s="185">
        <f t="shared" si="36"/>
        <v>2.0266756670603638</v>
      </c>
      <c r="AQ72" s="185">
        <f t="shared" si="36"/>
        <v>2.0558030724001486</v>
      </c>
      <c r="AR72" s="185">
        <f t="shared" si="36"/>
        <v>2.0798466077231503</v>
      </c>
      <c r="AS72" s="185">
        <f t="shared" si="36"/>
        <v>2.0974604864250677</v>
      </c>
      <c r="AT72" s="185">
        <f t="shared" si="36"/>
        <v>2.1070234214167813</v>
      </c>
      <c r="AU72" s="185">
        <f t="shared" si="36"/>
        <v>2.1065663212556514</v>
      </c>
      <c r="AV72" s="185">
        <f t="shared" si="36"/>
        <v>2.0936724834061398</v>
      </c>
      <c r="AW72" s="185">
        <f t="shared" si="36"/>
        <v>2.0653353875114164</v>
      </c>
      <c r="AX72" s="185">
        <f t="shared" si="36"/>
        <v>2.0177480837892681</v>
      </c>
      <c r="AY72" s="185">
        <f t="shared" si="36"/>
        <v>1.9459758516368912</v>
      </c>
      <c r="AZ72" s="185">
        <f t="shared" si="36"/>
        <v>1.84341495038183</v>
      </c>
      <c r="BA72" s="185">
        <f t="shared" si="36"/>
        <v>1.7008207806371529</v>
      </c>
      <c r="BB72" s="185">
        <f t="shared" si="36"/>
        <v>1.5043484527236739</v>
      </c>
      <c r="BC72" s="185">
        <f t="shared" si="36"/>
        <v>1.2308355298701783</v>
      </c>
      <c r="BD72" s="185">
        <f t="shared" si="36"/>
        <v>0.83221899858861681</v>
      </c>
    </row>
    <row r="73" spans="1:56" outlineLevel="1" x14ac:dyDescent="0.2">
      <c r="B73" s="49" t="str">
        <v>[spare]</v>
      </c>
      <c r="C73" s="10" t="s">
        <v>217</v>
      </c>
      <c r="G73" s="185">
        <f t="shared" si="31"/>
        <v>0</v>
      </c>
      <c r="H73" s="185">
        <f t="shared" si="36"/>
        <v>0</v>
      </c>
      <c r="I73" s="185">
        <f t="shared" si="36"/>
        <v>0</v>
      </c>
      <c r="J73" s="185">
        <f t="shared" si="36"/>
        <v>0</v>
      </c>
      <c r="K73" s="185">
        <f t="shared" si="36"/>
        <v>0</v>
      </c>
      <c r="L73" s="185">
        <f t="shared" si="36"/>
        <v>0</v>
      </c>
      <c r="M73" s="185">
        <f t="shared" si="36"/>
        <v>0</v>
      </c>
      <c r="N73" s="185">
        <f t="shared" si="36"/>
        <v>0</v>
      </c>
      <c r="O73" s="185">
        <f t="shared" si="36"/>
        <v>0</v>
      </c>
      <c r="P73" s="185">
        <f t="shared" si="36"/>
        <v>0</v>
      </c>
      <c r="Q73" s="185">
        <f t="shared" si="36"/>
        <v>0</v>
      </c>
      <c r="R73" s="185">
        <f t="shared" si="36"/>
        <v>0</v>
      </c>
      <c r="S73" s="185">
        <f t="shared" si="36"/>
        <v>0</v>
      </c>
      <c r="T73" s="185">
        <f t="shared" si="36"/>
        <v>0</v>
      </c>
      <c r="U73" s="185">
        <f t="shared" si="36"/>
        <v>0</v>
      </c>
      <c r="V73" s="185">
        <f t="shared" si="36"/>
        <v>0</v>
      </c>
      <c r="W73" s="185">
        <f t="shared" si="36"/>
        <v>0</v>
      </c>
      <c r="X73" s="185">
        <f t="shared" si="36"/>
        <v>0</v>
      </c>
      <c r="Y73" s="185">
        <f t="shared" si="36"/>
        <v>0</v>
      </c>
      <c r="Z73" s="185">
        <f t="shared" si="36"/>
        <v>0</v>
      </c>
      <c r="AA73" s="185">
        <f t="shared" si="36"/>
        <v>0</v>
      </c>
      <c r="AB73" s="185">
        <f t="shared" si="36"/>
        <v>0</v>
      </c>
      <c r="AC73" s="185">
        <f t="shared" si="36"/>
        <v>0</v>
      </c>
      <c r="AD73" s="185">
        <f t="shared" si="36"/>
        <v>0</v>
      </c>
      <c r="AE73" s="185">
        <f t="shared" si="36"/>
        <v>0</v>
      </c>
      <c r="AF73" s="185">
        <f t="shared" si="36"/>
        <v>0</v>
      </c>
      <c r="AG73" s="185">
        <f t="shared" si="36"/>
        <v>0</v>
      </c>
      <c r="AH73" s="185">
        <f t="shared" si="36"/>
        <v>0</v>
      </c>
      <c r="AI73" s="185">
        <f t="shared" si="36"/>
        <v>0</v>
      </c>
      <c r="AJ73" s="185">
        <f t="shared" si="36"/>
        <v>0</v>
      </c>
      <c r="AK73" s="185">
        <f t="shared" si="36"/>
        <v>0</v>
      </c>
      <c r="AL73" s="185">
        <f t="shared" si="36"/>
        <v>0</v>
      </c>
      <c r="AM73" s="185">
        <f t="shared" si="36"/>
        <v>0</v>
      </c>
      <c r="AN73" s="185">
        <f t="shared" si="36"/>
        <v>0</v>
      </c>
      <c r="AO73" s="185">
        <f t="shared" si="36"/>
        <v>0</v>
      </c>
      <c r="AP73" s="185">
        <f t="shared" si="36"/>
        <v>0</v>
      </c>
      <c r="AQ73" s="185">
        <f t="shared" si="36"/>
        <v>0</v>
      </c>
      <c r="AR73" s="185">
        <f t="shared" si="36"/>
        <v>0</v>
      </c>
      <c r="AS73" s="185">
        <f t="shared" si="36"/>
        <v>0</v>
      </c>
      <c r="AT73" s="185">
        <f t="shared" si="36"/>
        <v>0</v>
      </c>
      <c r="AU73" s="185">
        <f t="shared" si="36"/>
        <v>0</v>
      </c>
      <c r="AV73" s="185">
        <f t="shared" si="36"/>
        <v>0</v>
      </c>
      <c r="AW73" s="185">
        <f t="shared" si="36"/>
        <v>0</v>
      </c>
      <c r="AX73" s="185">
        <f t="shared" si="36"/>
        <v>0</v>
      </c>
      <c r="AY73" s="185">
        <f t="shared" si="36"/>
        <v>0</v>
      </c>
      <c r="AZ73" s="185">
        <f t="shared" si="36"/>
        <v>0</v>
      </c>
      <c r="BA73" s="185">
        <f t="shared" si="36"/>
        <v>0</v>
      </c>
      <c r="BB73" s="185">
        <f t="shared" si="36"/>
        <v>0</v>
      </c>
      <c r="BC73" s="185">
        <f t="shared" si="36"/>
        <v>0</v>
      </c>
      <c r="BD73" s="185">
        <f t="shared" si="36"/>
        <v>0</v>
      </c>
    </row>
    <row r="74" spans="1:56" outlineLevel="1" x14ac:dyDescent="0.2">
      <c r="A74" s="27"/>
      <c r="B74" s="49"/>
      <c r="C74" s="2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</row>
    <row r="75" spans="1:56" outlineLevel="1" x14ac:dyDescent="0.2">
      <c r="A75" s="27"/>
      <c r="B75" s="62" t="s">
        <v>271</v>
      </c>
      <c r="C75" s="63" t="s">
        <v>217</v>
      </c>
      <c r="D75" s="64"/>
      <c r="E75" s="65">
        <f t="shared" ref="E75:BD75" si="37">SUM(E54:E73)</f>
        <v>0</v>
      </c>
      <c r="F75" s="65">
        <f t="shared" si="37"/>
        <v>0</v>
      </c>
      <c r="G75" s="65">
        <f t="shared" si="37"/>
        <v>54.768031928994397</v>
      </c>
      <c r="H75" s="65">
        <f t="shared" si="37"/>
        <v>84.994497067355468</v>
      </c>
      <c r="I75" s="65">
        <f t="shared" si="37"/>
        <v>74.660897487798721</v>
      </c>
      <c r="J75" s="65">
        <f t="shared" si="37"/>
        <v>52.898570457624977</v>
      </c>
      <c r="K75" s="65">
        <f t="shared" si="37"/>
        <v>87.521902371881978</v>
      </c>
      <c r="L75" s="65">
        <f t="shared" si="37"/>
        <v>27.00829967080335</v>
      </c>
      <c r="M75" s="65">
        <f t="shared" si="37"/>
        <v>62.823882907635877</v>
      </c>
      <c r="N75" s="65">
        <f t="shared" si="37"/>
        <v>100.58553972239815</v>
      </c>
      <c r="O75" s="65">
        <f t="shared" si="37"/>
        <v>109.74379788538725</v>
      </c>
      <c r="P75" s="65">
        <f t="shared" si="37"/>
        <v>113.88335451782046</v>
      </c>
      <c r="Q75" s="65">
        <f t="shared" si="37"/>
        <v>117.96266723148619</v>
      </c>
      <c r="R75" s="65">
        <f t="shared" si="37"/>
        <v>121.97310686054283</v>
      </c>
      <c r="S75" s="65">
        <f t="shared" si="37"/>
        <v>125.90518707068142</v>
      </c>
      <c r="T75" s="65">
        <f t="shared" si="37"/>
        <v>129.7481794069997</v>
      </c>
      <c r="U75" s="65">
        <f t="shared" si="37"/>
        <v>133.49057674419169</v>
      </c>
      <c r="V75" s="65">
        <f t="shared" si="37"/>
        <v>137.13975938222009</v>
      </c>
      <c r="W75" s="65">
        <f t="shared" si="37"/>
        <v>140.66747882442448</v>
      </c>
      <c r="X75" s="65">
        <f t="shared" si="37"/>
        <v>144.05709939777361</v>
      </c>
      <c r="Y75" s="65">
        <f t="shared" si="37"/>
        <v>147.29403975196752</v>
      </c>
      <c r="Z75" s="65">
        <f t="shared" si="37"/>
        <v>150.50787523240052</v>
      </c>
      <c r="AA75" s="65">
        <f t="shared" si="37"/>
        <v>153.54456452460786</v>
      </c>
      <c r="AB75" s="65">
        <f t="shared" si="37"/>
        <v>156.38640264989377</v>
      </c>
      <c r="AC75" s="65">
        <f t="shared" si="37"/>
        <v>159.01372326272798</v>
      </c>
      <c r="AD75" s="65">
        <f t="shared" si="37"/>
        <v>161.40333265508824</v>
      </c>
      <c r="AE75" s="65">
        <f t="shared" si="37"/>
        <v>164.77919452069807</v>
      </c>
      <c r="AF75" s="65">
        <f t="shared" si="37"/>
        <v>167.9342879699052</v>
      </c>
      <c r="AG75" s="65">
        <f t="shared" si="37"/>
        <v>170.85943558226433</v>
      </c>
      <c r="AH75" s="65">
        <f t="shared" si="37"/>
        <v>173.55458645839684</v>
      </c>
      <c r="AI75" s="65">
        <f t="shared" si="37"/>
        <v>176.00272561895443</v>
      </c>
      <c r="AJ75" s="65">
        <f t="shared" si="37"/>
        <v>178.16968748982805</v>
      </c>
      <c r="AK75" s="65">
        <f t="shared" si="37"/>
        <v>180.00362168424334</v>
      </c>
      <c r="AL75" s="65">
        <f t="shared" si="37"/>
        <v>181.51350543846306</v>
      </c>
      <c r="AM75" s="65">
        <f t="shared" si="37"/>
        <v>182.70198763272577</v>
      </c>
      <c r="AN75" s="65">
        <f t="shared" si="37"/>
        <v>183.50688071257645</v>
      </c>
      <c r="AO75" s="65">
        <f t="shared" si="37"/>
        <v>183.89648472628684</v>
      </c>
      <c r="AP75" s="65">
        <f t="shared" si="37"/>
        <v>183.82893906296562</v>
      </c>
      <c r="AQ75" s="65">
        <f t="shared" si="37"/>
        <v>183.28469584743459</v>
      </c>
      <c r="AR75" s="65">
        <f t="shared" si="37"/>
        <v>182.2413111459712</v>
      </c>
      <c r="AS75" s="65">
        <f t="shared" si="37"/>
        <v>180.60913108003956</v>
      </c>
      <c r="AT75" s="65">
        <f t="shared" si="37"/>
        <v>178.28125189233282</v>
      </c>
      <c r="AU75" s="65">
        <f t="shared" si="37"/>
        <v>175.12905557228524</v>
      </c>
      <c r="AV75" s="65">
        <f t="shared" si="37"/>
        <v>170.99623019133287</v>
      </c>
      <c r="AW75" s="65">
        <f t="shared" si="37"/>
        <v>165.690084916052</v>
      </c>
      <c r="AX75" s="65">
        <f t="shared" si="37"/>
        <v>158.96929095253299</v>
      </c>
      <c r="AY75" s="65">
        <f t="shared" si="37"/>
        <v>150.52342108107416</v>
      </c>
      <c r="AZ75" s="65">
        <f t="shared" si="37"/>
        <v>139.93968309452254</v>
      </c>
      <c r="BA75" s="65">
        <f t="shared" si="37"/>
        <v>126.64590954268193</v>
      </c>
      <c r="BB75" s="65">
        <f t="shared" si="37"/>
        <v>109.78939066524214</v>
      </c>
      <c r="BC75" s="65">
        <f t="shared" si="37"/>
        <v>87.921002916652412</v>
      </c>
      <c r="BD75" s="65">
        <f t="shared" si="37"/>
        <v>57.962104685068788</v>
      </c>
    </row>
    <row r="76" spans="1:56" outlineLevel="1" x14ac:dyDescent="0.2">
      <c r="C76" s="24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</row>
    <row r="77" spans="1:56" x14ac:dyDescent="0.2">
      <c r="A77" s="6">
        <f ca="1">MAX($A$1:A76)+subsection</f>
        <v>8.0499999999999989</v>
      </c>
      <c r="B77" s="6" t="s">
        <v>228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6" x14ac:dyDescent="0.2">
      <c r="C78" s="24"/>
      <c r="E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</row>
    <row r="79" spans="1:56" outlineLevel="1" x14ac:dyDescent="0.2">
      <c r="B79" s="50" t="s">
        <v>229</v>
      </c>
      <c r="C79" s="24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</row>
    <row r="80" spans="1:56" outlineLevel="1" x14ac:dyDescent="0.2">
      <c r="C80" s="24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</row>
    <row r="81" spans="2:56" outlineLevel="1" x14ac:dyDescent="0.2">
      <c r="B81" s="48" t="s">
        <v>228</v>
      </c>
      <c r="C81" s="24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2:56" outlineLevel="1" x14ac:dyDescent="0.2">
      <c r="B82" s="49" t="str">
        <f t="array" ref="B82:B101">Asset_Classes</f>
        <v>Shared Channel</v>
      </c>
      <c r="C82" s="10" t="s">
        <v>217</v>
      </c>
      <c r="G82" s="179">
        <f>'Regulatory Model'!G58</f>
        <v>0</v>
      </c>
      <c r="H82" s="179">
        <f>'Regulatory Model'!H58</f>
        <v>0</v>
      </c>
      <c r="I82" s="179">
        <f>'Regulatory Model'!I58</f>
        <v>0</v>
      </c>
      <c r="J82" s="179">
        <f>'Regulatory Model'!J58</f>
        <v>0</v>
      </c>
      <c r="K82" s="179">
        <f>'Regulatory Model'!K58</f>
        <v>0</v>
      </c>
      <c r="L82" s="179">
        <f>'Regulatory Model'!L58</f>
        <v>0</v>
      </c>
      <c r="M82" s="179">
        <f>'Regulatory Model'!M58</f>
        <v>0</v>
      </c>
      <c r="N82" s="179">
        <f>'Regulatory Model'!N58</f>
        <v>0</v>
      </c>
      <c r="O82" s="179">
        <f>'Regulatory Model'!O58</f>
        <v>0</v>
      </c>
      <c r="P82" s="179">
        <f>'Regulatory Model'!P58</f>
        <v>0</v>
      </c>
      <c r="Q82" s="179">
        <f>'Regulatory Model'!Q58</f>
        <v>0</v>
      </c>
      <c r="R82" s="179">
        <f>'Regulatory Model'!R58</f>
        <v>0</v>
      </c>
      <c r="S82" s="179">
        <f>'Regulatory Model'!S58</f>
        <v>0</v>
      </c>
      <c r="T82" s="179">
        <f>'Regulatory Model'!T58</f>
        <v>0</v>
      </c>
      <c r="U82" s="179">
        <f>'Regulatory Model'!U58</f>
        <v>0</v>
      </c>
      <c r="V82" s="179">
        <f>'Regulatory Model'!V58</f>
        <v>0</v>
      </c>
      <c r="W82" s="179">
        <f>'Regulatory Model'!W58</f>
        <v>0</v>
      </c>
      <c r="X82" s="179">
        <f>'Regulatory Model'!X58</f>
        <v>0</v>
      </c>
      <c r="Y82" s="179">
        <f>'Regulatory Model'!Y58</f>
        <v>0</v>
      </c>
      <c r="Z82" s="179">
        <f>'Regulatory Model'!Z58</f>
        <v>0</v>
      </c>
      <c r="AA82" s="179">
        <f>'Regulatory Model'!AA58</f>
        <v>0</v>
      </c>
      <c r="AB82" s="179">
        <f>'Regulatory Model'!AB58</f>
        <v>0</v>
      </c>
      <c r="AC82" s="179">
        <f>'Regulatory Model'!AC58</f>
        <v>0</v>
      </c>
      <c r="AD82" s="179">
        <f>'Regulatory Model'!AD58</f>
        <v>0</v>
      </c>
      <c r="AE82" s="179">
        <f>'Regulatory Model'!AE58</f>
        <v>0</v>
      </c>
      <c r="AF82" s="179">
        <f>'Regulatory Model'!AF58</f>
        <v>0</v>
      </c>
      <c r="AG82" s="179">
        <f>'Regulatory Model'!AG58</f>
        <v>0</v>
      </c>
      <c r="AH82" s="179">
        <f>'Regulatory Model'!AH58</f>
        <v>0</v>
      </c>
      <c r="AI82" s="179">
        <f>'Regulatory Model'!AI58</f>
        <v>0</v>
      </c>
      <c r="AJ82" s="179">
        <f>'Regulatory Model'!AJ58</f>
        <v>0</v>
      </c>
      <c r="AK82" s="179">
        <f>'Regulatory Model'!AK58</f>
        <v>0</v>
      </c>
      <c r="AL82" s="179">
        <f>'Regulatory Model'!AL58</f>
        <v>0</v>
      </c>
      <c r="AM82" s="179">
        <f>'Regulatory Model'!AM58</f>
        <v>0</v>
      </c>
      <c r="AN82" s="179">
        <f>'Regulatory Model'!AN58</f>
        <v>0</v>
      </c>
      <c r="AO82" s="179">
        <f>'Regulatory Model'!AO58</f>
        <v>0</v>
      </c>
      <c r="AP82" s="179">
        <f>'Regulatory Model'!AP58</f>
        <v>0</v>
      </c>
      <c r="AQ82" s="179">
        <f>'Regulatory Model'!AQ58</f>
        <v>0</v>
      </c>
      <c r="AR82" s="179">
        <f>'Regulatory Model'!AR58</f>
        <v>0</v>
      </c>
      <c r="AS82" s="179">
        <f>'Regulatory Model'!AS58</f>
        <v>0</v>
      </c>
      <c r="AT82" s="179">
        <f>'Regulatory Model'!AT58</f>
        <v>0</v>
      </c>
      <c r="AU82" s="179">
        <f>'Regulatory Model'!AU58</f>
        <v>0</v>
      </c>
      <c r="AV82" s="179">
        <f>'Regulatory Model'!AV58</f>
        <v>0</v>
      </c>
      <c r="AW82" s="179">
        <f>'Regulatory Model'!AW58</f>
        <v>0</v>
      </c>
      <c r="AX82" s="179">
        <f>'Regulatory Model'!AX58</f>
        <v>0</v>
      </c>
      <c r="AY82" s="179">
        <f>'Regulatory Model'!AY58</f>
        <v>0</v>
      </c>
      <c r="AZ82" s="179">
        <f>'Regulatory Model'!AZ58</f>
        <v>0</v>
      </c>
      <c r="BA82" s="179">
        <f>'Regulatory Model'!BA58</f>
        <v>0</v>
      </c>
      <c r="BB82" s="179">
        <f>'Regulatory Model'!BB58</f>
        <v>0</v>
      </c>
      <c r="BC82" s="179">
        <f>'Regulatory Model'!BC58</f>
        <v>0</v>
      </c>
      <c r="BD82" s="179">
        <f>'Regulatory Model'!BD58</f>
        <v>0</v>
      </c>
    </row>
    <row r="83" spans="2:56" outlineLevel="1" x14ac:dyDescent="0.2">
      <c r="B83" s="49" t="str">
        <v>Shared Channel Over-Dredge</v>
      </c>
      <c r="C83" s="10" t="s">
        <v>217</v>
      </c>
      <c r="G83" s="179">
        <f>'Regulatory Model'!G59</f>
        <v>5.9538630184825143</v>
      </c>
      <c r="H83" s="179">
        <f>'Regulatory Model'!H59</f>
        <v>4.9592074348908826</v>
      </c>
      <c r="I83" s="179">
        <f>'Regulatory Model'!I59</f>
        <v>0</v>
      </c>
      <c r="J83" s="179">
        <f>'Regulatory Model'!J59</f>
        <v>0</v>
      </c>
      <c r="K83" s="179">
        <f>'Regulatory Model'!K59</f>
        <v>0</v>
      </c>
      <c r="L83" s="179">
        <f>'Regulatory Model'!L59</f>
        <v>2.4590410417937592</v>
      </c>
      <c r="M83" s="179">
        <f>'Regulatory Model'!M59</f>
        <v>2.4959266574206653</v>
      </c>
      <c r="N83" s="179">
        <f>'Regulatory Model'!N59</f>
        <v>2.5540817485385672</v>
      </c>
      <c r="O83" s="179">
        <f>'Regulatory Model'!O59</f>
        <v>2.6166567513777621</v>
      </c>
      <c r="P83" s="179">
        <f>'Regulatory Model'!P59</f>
        <v>2.6807648417865173</v>
      </c>
      <c r="Q83" s="179">
        <f>'Regulatory Model'!Q59</f>
        <v>2.7464435804102867</v>
      </c>
      <c r="R83" s="179">
        <f>'Regulatory Model'!R59</f>
        <v>2.8137314481303388</v>
      </c>
      <c r="S83" s="179">
        <f>'Regulatory Model'!S59</f>
        <v>2.8826678686095319</v>
      </c>
      <c r="T83" s="179">
        <f>'Regulatory Model'!T59</f>
        <v>2.9532932313904654</v>
      </c>
      <c r="U83" s="179">
        <f>'Regulatory Model'!U59</f>
        <v>3.0256489155595316</v>
      </c>
      <c r="V83" s="179">
        <f>'Regulatory Model'!V59</f>
        <v>3.0997773139907401</v>
      </c>
      <c r="W83" s="179">
        <f>'Regulatory Model'!W59</f>
        <v>3.1757218581835129</v>
      </c>
      <c r="X83" s="179">
        <f>'Regulatory Model'!X59</f>
        <v>3.2535270437090089</v>
      </c>
      <c r="Y83" s="179">
        <f>'Regulatory Model'!Y59</f>
        <v>3.3332384562798794</v>
      </c>
      <c r="Z83" s="179">
        <f>'Regulatory Model'!Z59</f>
        <v>3.4149027984587361</v>
      </c>
      <c r="AA83" s="179">
        <f>'Regulatory Model'!AA59</f>
        <v>3.4985679170209751</v>
      </c>
      <c r="AB83" s="179">
        <f>'Regulatory Model'!AB59</f>
        <v>3.5842828309879891</v>
      </c>
      <c r="AC83" s="179">
        <f>'Regulatory Model'!AC59</f>
        <v>3.6720977603471945</v>
      </c>
      <c r="AD83" s="179">
        <f>'Regulatory Model'!AD59</f>
        <v>3.7620641554757008</v>
      </c>
      <c r="AE83" s="179">
        <f>'Regulatory Model'!AE59</f>
        <v>3.8542347272848554</v>
      </c>
      <c r="AF83" s="179">
        <f>'Regulatory Model'!AF59</f>
        <v>3.9486634781033341</v>
      </c>
      <c r="AG83" s="179">
        <f>'Regulatory Model'!AG59</f>
        <v>4.0454057333168656</v>
      </c>
      <c r="AH83" s="179">
        <f>'Regulatory Model'!AH59</f>
        <v>4.1445181737831289</v>
      </c>
      <c r="AI83" s="179">
        <f>'Regulatory Model'!AI59</f>
        <v>4.2460588690408159</v>
      </c>
      <c r="AJ83" s="179">
        <f>'Regulatory Model'!AJ59</f>
        <v>4.3500873113323157</v>
      </c>
      <c r="AK83" s="179">
        <f>'Regulatory Model'!AK59</f>
        <v>4.4566644504599573</v>
      </c>
      <c r="AL83" s="179">
        <f>'Regulatory Model'!AL59</f>
        <v>4.5658527294962257</v>
      </c>
      <c r="AM83" s="179">
        <f>'Regulatory Model'!AM59</f>
        <v>4.6777161213688832</v>
      </c>
      <c r="AN83" s="179">
        <f>'Regulatory Model'!AN59</f>
        <v>4.7923201663424209</v>
      </c>
      <c r="AO83" s="179">
        <f>'Regulatory Model'!AO59</f>
        <v>4.9097320104178097</v>
      </c>
      <c r="AP83" s="179">
        <f>'Regulatory Model'!AP59</f>
        <v>5.0300204446730463</v>
      </c>
      <c r="AQ83" s="179">
        <f>'Regulatory Model'!AQ59</f>
        <v>5.153255945567536</v>
      </c>
      <c r="AR83" s="179">
        <f>'Regulatory Model'!AR59</f>
        <v>5.2795107162339407</v>
      </c>
      <c r="AS83" s="179">
        <f>'Regulatory Model'!AS59</f>
        <v>5.4088587287816718</v>
      </c>
      <c r="AT83" s="179">
        <f>'Regulatory Model'!AT59</f>
        <v>5.5413757676368229</v>
      </c>
      <c r="AU83" s="179">
        <f>'Regulatory Model'!AU59</f>
        <v>5.6771394739439245</v>
      </c>
      <c r="AV83" s="179">
        <f>'Regulatory Model'!AV59</f>
        <v>5.8162293910555505</v>
      </c>
      <c r="AW83" s="179">
        <f>'Regulatory Model'!AW59</f>
        <v>5.9587270111364115</v>
      </c>
      <c r="AX83" s="179">
        <f>'Regulatory Model'!AX59</f>
        <v>6.1047158229092533</v>
      </c>
      <c r="AY83" s="179">
        <f>'Regulatory Model'!AY59</f>
        <v>6.2542813605705296</v>
      </c>
      <c r="AZ83" s="179">
        <f>'Regulatory Model'!AZ59</f>
        <v>6.4075112539045076</v>
      </c>
      <c r="BA83" s="179">
        <f>'Regulatory Model'!BA59</f>
        <v>6.5644952796251674</v>
      </c>
      <c r="BB83" s="179">
        <f>'Regulatory Model'!BB59</f>
        <v>6.7253254139759839</v>
      </c>
      <c r="BC83" s="179">
        <f>'Regulatory Model'!BC59</f>
        <v>6.8900958866183952</v>
      </c>
      <c r="BD83" s="179">
        <f>'Regulatory Model'!BD59</f>
        <v>7.0589032358405452</v>
      </c>
    </row>
    <row r="84" spans="2:56" outlineLevel="1" x14ac:dyDescent="0.2">
      <c r="B84" s="49" t="str">
        <v>Melbourne Channel</v>
      </c>
      <c r="C84" s="10" t="s">
        <v>217</v>
      </c>
      <c r="G84" s="179">
        <f>'Regulatory Model'!G60</f>
        <v>0</v>
      </c>
      <c r="H84" s="179">
        <f>'Regulatory Model'!H60</f>
        <v>0.30500816589254764</v>
      </c>
      <c r="I84" s="179">
        <f>'Regulatory Model'!I60</f>
        <v>0.60586703622607796</v>
      </c>
      <c r="J84" s="179">
        <f>'Regulatory Model'!J60</f>
        <v>0.70055444200458783</v>
      </c>
      <c r="K84" s="179">
        <f>'Regulatory Model'!K60</f>
        <v>0.67014154579367402</v>
      </c>
      <c r="L84" s="179">
        <f>'Regulatory Model'!L60</f>
        <v>0</v>
      </c>
      <c r="M84" s="179">
        <f>'Regulatory Model'!M60</f>
        <v>0</v>
      </c>
      <c r="N84" s="179">
        <f>'Regulatory Model'!N60</f>
        <v>0</v>
      </c>
      <c r="O84" s="179">
        <f>'Regulatory Model'!O60</f>
        <v>0</v>
      </c>
      <c r="P84" s="179">
        <f>'Regulatory Model'!P60</f>
        <v>0</v>
      </c>
      <c r="Q84" s="179">
        <f>'Regulatory Model'!Q60</f>
        <v>0</v>
      </c>
      <c r="R84" s="179">
        <f>'Regulatory Model'!R60</f>
        <v>0</v>
      </c>
      <c r="S84" s="179">
        <f>'Regulatory Model'!S60</f>
        <v>0</v>
      </c>
      <c r="T84" s="179">
        <f>'Regulatory Model'!T60</f>
        <v>0</v>
      </c>
      <c r="U84" s="179">
        <f>'Regulatory Model'!U60</f>
        <v>0</v>
      </c>
      <c r="V84" s="179">
        <f>'Regulatory Model'!V60</f>
        <v>0</v>
      </c>
      <c r="W84" s="179">
        <f>'Regulatory Model'!W60</f>
        <v>0</v>
      </c>
      <c r="X84" s="179">
        <f>'Regulatory Model'!X60</f>
        <v>0</v>
      </c>
      <c r="Y84" s="179">
        <f>'Regulatory Model'!Y60</f>
        <v>0</v>
      </c>
      <c r="Z84" s="179">
        <f>'Regulatory Model'!Z60</f>
        <v>0</v>
      </c>
      <c r="AA84" s="179">
        <f>'Regulatory Model'!AA60</f>
        <v>0</v>
      </c>
      <c r="AB84" s="179">
        <f>'Regulatory Model'!AB60</f>
        <v>0</v>
      </c>
      <c r="AC84" s="179">
        <f>'Regulatory Model'!AC60</f>
        <v>0</v>
      </c>
      <c r="AD84" s="179">
        <f>'Regulatory Model'!AD60</f>
        <v>0</v>
      </c>
      <c r="AE84" s="179">
        <f>'Regulatory Model'!AE60</f>
        <v>0</v>
      </c>
      <c r="AF84" s="179">
        <f>'Regulatory Model'!AF60</f>
        <v>0</v>
      </c>
      <c r="AG84" s="179">
        <f>'Regulatory Model'!AG60</f>
        <v>0</v>
      </c>
      <c r="AH84" s="179">
        <f>'Regulatory Model'!AH60</f>
        <v>0</v>
      </c>
      <c r="AI84" s="179">
        <f>'Regulatory Model'!AI60</f>
        <v>0</v>
      </c>
      <c r="AJ84" s="179">
        <f>'Regulatory Model'!AJ60</f>
        <v>0</v>
      </c>
      <c r="AK84" s="179">
        <f>'Regulatory Model'!AK60</f>
        <v>0</v>
      </c>
      <c r="AL84" s="179">
        <f>'Regulatory Model'!AL60</f>
        <v>0</v>
      </c>
      <c r="AM84" s="179">
        <f>'Regulatory Model'!AM60</f>
        <v>0</v>
      </c>
      <c r="AN84" s="179">
        <f>'Regulatory Model'!AN60</f>
        <v>0</v>
      </c>
      <c r="AO84" s="179">
        <f>'Regulatory Model'!AO60</f>
        <v>0</v>
      </c>
      <c r="AP84" s="179">
        <f>'Regulatory Model'!AP60</f>
        <v>0</v>
      </c>
      <c r="AQ84" s="179">
        <f>'Regulatory Model'!AQ60</f>
        <v>0</v>
      </c>
      <c r="AR84" s="179">
        <f>'Regulatory Model'!AR60</f>
        <v>0</v>
      </c>
      <c r="AS84" s="179">
        <f>'Regulatory Model'!AS60</f>
        <v>0</v>
      </c>
      <c r="AT84" s="179">
        <f>'Regulatory Model'!AT60</f>
        <v>0</v>
      </c>
      <c r="AU84" s="179">
        <f>'Regulatory Model'!AU60</f>
        <v>0</v>
      </c>
      <c r="AV84" s="179">
        <f>'Regulatory Model'!AV60</f>
        <v>0</v>
      </c>
      <c r="AW84" s="179">
        <f>'Regulatory Model'!AW60</f>
        <v>0</v>
      </c>
      <c r="AX84" s="179">
        <f>'Regulatory Model'!AX60</f>
        <v>0</v>
      </c>
      <c r="AY84" s="179">
        <f>'Regulatory Model'!AY60</f>
        <v>0</v>
      </c>
      <c r="AZ84" s="179">
        <f>'Regulatory Model'!AZ60</f>
        <v>0</v>
      </c>
      <c r="BA84" s="179">
        <f>'Regulatory Model'!BA60</f>
        <v>0</v>
      </c>
      <c r="BB84" s="179">
        <f>'Regulatory Model'!BB60</f>
        <v>0</v>
      </c>
      <c r="BC84" s="179">
        <f>'Regulatory Model'!BC60</f>
        <v>0</v>
      </c>
      <c r="BD84" s="179">
        <f>'Regulatory Model'!BD60</f>
        <v>0</v>
      </c>
    </row>
    <row r="85" spans="2:56" outlineLevel="1" x14ac:dyDescent="0.2">
      <c r="B85" s="49" t="str">
        <v>Melbourne Channel Over-Dredge</v>
      </c>
      <c r="C85" s="10" t="s">
        <v>217</v>
      </c>
      <c r="G85" s="179">
        <f>'Regulatory Model'!G61</f>
        <v>2.3442039062317908</v>
      </c>
      <c r="H85" s="179">
        <f>'Regulatory Model'!H61</f>
        <v>1.9836982875467402</v>
      </c>
      <c r="I85" s="179">
        <f>'Regulatory Model'!I61</f>
        <v>4.376058470545118</v>
      </c>
      <c r="J85" s="179">
        <f>'Regulatory Model'!J61</f>
        <v>31.921271301242278</v>
      </c>
      <c r="K85" s="179">
        <f>'Regulatory Model'!K61</f>
        <v>0.55526013794332996</v>
      </c>
      <c r="L85" s="179">
        <f>'Regulatory Model'!L61</f>
        <v>9.4648911366072621</v>
      </c>
      <c r="M85" s="179">
        <f>'Regulatory Model'!M61</f>
        <v>9.6068645036563698</v>
      </c>
      <c r="N85" s="179">
        <f>'Regulatory Model'!N61</f>
        <v>9.8307044465915645</v>
      </c>
      <c r="O85" s="179">
        <f>'Regulatory Model'!O61</f>
        <v>10.071556705533057</v>
      </c>
      <c r="P85" s="179">
        <f>'Regulatory Model'!P61</f>
        <v>10.318309844818616</v>
      </c>
      <c r="Q85" s="179">
        <f>'Regulatory Model'!Q61</f>
        <v>10.571108436016672</v>
      </c>
      <c r="R85" s="179">
        <f>'Regulatory Model'!R61</f>
        <v>10.830100592699081</v>
      </c>
      <c r="S85" s="179">
        <f>'Regulatory Model'!S61</f>
        <v>11.095438057220209</v>
      </c>
      <c r="T85" s="179">
        <f>'Regulatory Model'!T61</f>
        <v>11.367276289622103</v>
      </c>
      <c r="U85" s="179">
        <f>'Regulatory Model'!U61</f>
        <v>11.645774558717843</v>
      </c>
      <c r="V85" s="179">
        <f>'Regulatory Model'!V61</f>
        <v>11.93109603540643</v>
      </c>
      <c r="W85" s="179">
        <f>'Regulatory Model'!W61</f>
        <v>12.223407888273886</v>
      </c>
      <c r="X85" s="179">
        <f>'Regulatory Model'!X61</f>
        <v>12.522881381536596</v>
      </c>
      <c r="Y85" s="179">
        <f>'Regulatory Model'!Y61</f>
        <v>12.829691975384241</v>
      </c>
      <c r="Z85" s="179">
        <f>'Regulatory Model'!Z61</f>
        <v>13.144019428781155</v>
      </c>
      <c r="AA85" s="179">
        <f>'Regulatory Model'!AA61</f>
        <v>13.466047904786292</v>
      </c>
      <c r="AB85" s="179">
        <f>'Regulatory Model'!AB61</f>
        <v>13.795966078453555</v>
      </c>
      <c r="AC85" s="179">
        <f>'Regulatory Model'!AC61</f>
        <v>14.133967247375667</v>
      </c>
      <c r="AD85" s="179">
        <f>'Regulatory Model'!AD61</f>
        <v>14.480249444936371</v>
      </c>
      <c r="AE85" s="179">
        <f>'Regulatory Model'!AE61</f>
        <v>14.835015556337311</v>
      </c>
      <c r="AF85" s="179">
        <f>'Regulatory Model'!AF61</f>
        <v>15.198473437467575</v>
      </c>
      <c r="AG85" s="179">
        <f>'Regulatory Model'!AG61</f>
        <v>15.570836036685529</v>
      </c>
      <c r="AH85" s="179">
        <f>'Regulatory Model'!AH61</f>
        <v>15.952321519584324</v>
      </c>
      <c r="AI85" s="179">
        <f>'Regulatory Model'!AI61</f>
        <v>16.343153396814138</v>
      </c>
      <c r="AJ85" s="179">
        <f>'Regulatory Model'!AJ61</f>
        <v>16.743560655036084</v>
      </c>
      <c r="AK85" s="179">
        <f>'Regulatory Model'!AK61</f>
        <v>17.153777891084466</v>
      </c>
      <c r="AL85" s="179">
        <f>'Regulatory Model'!AL61</f>
        <v>17.574045449416037</v>
      </c>
      <c r="AM85" s="179">
        <f>'Regulatory Model'!AM61</f>
        <v>18.004609562926728</v>
      </c>
      <c r="AN85" s="179">
        <f>'Regulatory Model'!AN61</f>
        <v>18.445722497218433</v>
      </c>
      <c r="AO85" s="179">
        <f>'Regulatory Model'!AO61</f>
        <v>18.897642698400283</v>
      </c>
      <c r="AP85" s="179">
        <f>'Regulatory Model'!AP61</f>
        <v>19.360634944511091</v>
      </c>
      <c r="AQ85" s="179">
        <f>'Regulatory Model'!AQ61</f>
        <v>19.834970500651611</v>
      </c>
      <c r="AR85" s="179">
        <f>'Regulatory Model'!AR61</f>
        <v>20.320927277917576</v>
      </c>
      <c r="AS85" s="179">
        <f>'Regulatory Model'!AS61</f>
        <v>20.818789996226556</v>
      </c>
      <c r="AT85" s="179">
        <f>'Regulatory Model'!AT61</f>
        <v>21.328850351134108</v>
      </c>
      <c r="AU85" s="179">
        <f>'Regulatory Model'!AU61</f>
        <v>21.851407184736892</v>
      </c>
      <c r="AV85" s="179">
        <f>'Regulatory Model'!AV61</f>
        <v>22.386766660762945</v>
      </c>
      <c r="AW85" s="179">
        <f>'Regulatory Model'!AW61</f>
        <v>22.935242443951637</v>
      </c>
      <c r="AX85" s="179">
        <f>'Regulatory Model'!AX61</f>
        <v>23.497155883828452</v>
      </c>
      <c r="AY85" s="179">
        <f>'Regulatory Model'!AY61</f>
        <v>24.072836202982248</v>
      </c>
      <c r="AZ85" s="179">
        <f>'Regulatory Model'!AZ61</f>
        <v>24.662620689955311</v>
      </c>
      <c r="BA85" s="179">
        <f>'Regulatory Model'!BA61</f>
        <v>25.266854896859215</v>
      </c>
      <c r="BB85" s="179">
        <f>'Regulatory Model'!BB61</f>
        <v>25.885892841832266</v>
      </c>
      <c r="BC85" s="179">
        <f>'Regulatory Model'!BC61</f>
        <v>26.520097216457156</v>
      </c>
      <c r="BD85" s="179">
        <f>'Regulatory Model'!BD61</f>
        <v>27.169839598260356</v>
      </c>
    </row>
    <row r="86" spans="2:56" outlineLevel="1" x14ac:dyDescent="0.2">
      <c r="B86" s="49" t="str">
        <v>Channel Protection Assets</v>
      </c>
      <c r="C86" s="10" t="s">
        <v>217</v>
      </c>
      <c r="G86" s="179">
        <f>'Regulatory Model'!G62</f>
        <v>0</v>
      </c>
      <c r="H86" s="179">
        <f>'Regulatory Model'!H62</f>
        <v>0</v>
      </c>
      <c r="I86" s="179">
        <f>'Regulatory Model'!I62</f>
        <v>0</v>
      </c>
      <c r="J86" s="179">
        <f>'Regulatory Model'!J62</f>
        <v>0</v>
      </c>
      <c r="K86" s="179">
        <f>'Regulatory Model'!K62</f>
        <v>0</v>
      </c>
      <c r="L86" s="179">
        <f>'Regulatory Model'!L62</f>
        <v>0</v>
      </c>
      <c r="M86" s="179">
        <f>'Regulatory Model'!M62</f>
        <v>0</v>
      </c>
      <c r="N86" s="179">
        <f>'Regulatory Model'!N62</f>
        <v>0</v>
      </c>
      <c r="O86" s="179">
        <f>'Regulatory Model'!O62</f>
        <v>0</v>
      </c>
      <c r="P86" s="179">
        <f>'Regulatory Model'!P62</f>
        <v>0</v>
      </c>
      <c r="Q86" s="179">
        <f>'Regulatory Model'!Q62</f>
        <v>0</v>
      </c>
      <c r="R86" s="179">
        <f>'Regulatory Model'!R62</f>
        <v>0</v>
      </c>
      <c r="S86" s="179">
        <f>'Regulatory Model'!S62</f>
        <v>0</v>
      </c>
      <c r="T86" s="179">
        <f>'Regulatory Model'!T62</f>
        <v>0</v>
      </c>
      <c r="U86" s="179">
        <f>'Regulatory Model'!U62</f>
        <v>0</v>
      </c>
      <c r="V86" s="179">
        <f>'Regulatory Model'!V62</f>
        <v>0</v>
      </c>
      <c r="W86" s="179">
        <f>'Regulatory Model'!W62</f>
        <v>0</v>
      </c>
      <c r="X86" s="179">
        <f>'Regulatory Model'!X62</f>
        <v>0</v>
      </c>
      <c r="Y86" s="179">
        <f>'Regulatory Model'!Y62</f>
        <v>0</v>
      </c>
      <c r="Z86" s="179">
        <f>'Regulatory Model'!Z62</f>
        <v>0</v>
      </c>
      <c r="AA86" s="179">
        <f>'Regulatory Model'!AA62</f>
        <v>0</v>
      </c>
      <c r="AB86" s="179">
        <f>'Regulatory Model'!AB62</f>
        <v>0</v>
      </c>
      <c r="AC86" s="179">
        <f>'Regulatory Model'!AC62</f>
        <v>0</v>
      </c>
      <c r="AD86" s="179">
        <f>'Regulatory Model'!AD62</f>
        <v>0</v>
      </c>
      <c r="AE86" s="179">
        <f>'Regulatory Model'!AE62</f>
        <v>0</v>
      </c>
      <c r="AF86" s="179">
        <f>'Regulatory Model'!AF62</f>
        <v>0</v>
      </c>
      <c r="AG86" s="179">
        <f>'Regulatory Model'!AG62</f>
        <v>0</v>
      </c>
      <c r="AH86" s="179">
        <f>'Regulatory Model'!AH62</f>
        <v>0</v>
      </c>
      <c r="AI86" s="179">
        <f>'Regulatory Model'!AI62</f>
        <v>0</v>
      </c>
      <c r="AJ86" s="179">
        <f>'Regulatory Model'!AJ62</f>
        <v>0</v>
      </c>
      <c r="AK86" s="179">
        <f>'Regulatory Model'!AK62</f>
        <v>0</v>
      </c>
      <c r="AL86" s="179">
        <f>'Regulatory Model'!AL62</f>
        <v>0</v>
      </c>
      <c r="AM86" s="179">
        <f>'Regulatory Model'!AM62</f>
        <v>0</v>
      </c>
      <c r="AN86" s="179">
        <f>'Regulatory Model'!AN62</f>
        <v>0</v>
      </c>
      <c r="AO86" s="179">
        <f>'Regulatory Model'!AO62</f>
        <v>0</v>
      </c>
      <c r="AP86" s="179">
        <f>'Regulatory Model'!AP62</f>
        <v>0</v>
      </c>
      <c r="AQ86" s="179">
        <f>'Regulatory Model'!AQ62</f>
        <v>0</v>
      </c>
      <c r="AR86" s="179">
        <f>'Regulatory Model'!AR62</f>
        <v>0</v>
      </c>
      <c r="AS86" s="179">
        <f>'Regulatory Model'!AS62</f>
        <v>0</v>
      </c>
      <c r="AT86" s="179">
        <f>'Regulatory Model'!AT62</f>
        <v>0</v>
      </c>
      <c r="AU86" s="179">
        <f>'Regulatory Model'!AU62</f>
        <v>0</v>
      </c>
      <c r="AV86" s="179">
        <f>'Regulatory Model'!AV62</f>
        <v>0</v>
      </c>
      <c r="AW86" s="179">
        <f>'Regulatory Model'!AW62</f>
        <v>0</v>
      </c>
      <c r="AX86" s="179">
        <f>'Regulatory Model'!AX62</f>
        <v>0</v>
      </c>
      <c r="AY86" s="179">
        <f>'Regulatory Model'!AY62</f>
        <v>0</v>
      </c>
      <c r="AZ86" s="179">
        <f>'Regulatory Model'!AZ62</f>
        <v>0</v>
      </c>
      <c r="BA86" s="179">
        <f>'Regulatory Model'!BA62</f>
        <v>0</v>
      </c>
      <c r="BB86" s="179">
        <f>'Regulatory Model'!BB62</f>
        <v>0</v>
      </c>
      <c r="BC86" s="179">
        <f>'Regulatory Model'!BC62</f>
        <v>0</v>
      </c>
      <c r="BD86" s="179">
        <f>'Regulatory Model'!BD62</f>
        <v>0</v>
      </c>
    </row>
    <row r="87" spans="2:56" outlineLevel="1" x14ac:dyDescent="0.2">
      <c r="B87" s="49" t="str">
        <v>Channel Service Protection</v>
      </c>
      <c r="C87" s="10" t="s">
        <v>217</v>
      </c>
      <c r="G87" s="179">
        <f>'Regulatory Model'!G63</f>
        <v>0</v>
      </c>
      <c r="H87" s="179">
        <f>'Regulatory Model'!H63</f>
        <v>0</v>
      </c>
      <c r="I87" s="179">
        <f>'Regulatory Model'!I63</f>
        <v>4.6876603270489127E-2</v>
      </c>
      <c r="J87" s="179">
        <f>'Regulatory Model'!J63</f>
        <v>1.1967459457172074</v>
      </c>
      <c r="K87" s="179">
        <f>'Regulatory Model'!K63</f>
        <v>1.1360494776311807</v>
      </c>
      <c r="L87" s="179">
        <f>'Regulatory Model'!L63</f>
        <v>3.5152665331873982</v>
      </c>
      <c r="M87" s="179">
        <f>'Regulatory Model'!M63</f>
        <v>3.567995531185209</v>
      </c>
      <c r="N87" s="179">
        <f>'Regulatory Model'!N63</f>
        <v>3.6511298270618249</v>
      </c>
      <c r="O87" s="179">
        <f>'Regulatory Model'!O63</f>
        <v>3.7405825078248394</v>
      </c>
      <c r="P87" s="179">
        <f>'Regulatory Model'!P63</f>
        <v>3.8322267792665476</v>
      </c>
      <c r="Q87" s="179">
        <f>'Regulatory Model'!Q63</f>
        <v>3.9261163353585777</v>
      </c>
      <c r="R87" s="179">
        <f>'Regulatory Model'!R63</f>
        <v>4.0223061855748625</v>
      </c>
      <c r="S87" s="179">
        <f>'Regulatory Model'!S63</f>
        <v>4.1208526871214461</v>
      </c>
      <c r="T87" s="179">
        <f>'Regulatory Model'!T63</f>
        <v>4.2218135779559214</v>
      </c>
      <c r="U87" s="179">
        <f>'Regulatory Model'!U63</f>
        <v>4.3252480106158417</v>
      </c>
      <c r="V87" s="179">
        <f>'Regulatory Model'!V63</f>
        <v>4.4312165868759301</v>
      </c>
      <c r="W87" s="179">
        <f>'Regulatory Model'!W63</f>
        <v>4.5397813932543905</v>
      </c>
      <c r="X87" s="179">
        <f>'Regulatory Model'!X63</f>
        <v>4.6510060373891227</v>
      </c>
      <c r="Y87" s="179">
        <f>'Regulatory Model'!Y63</f>
        <v>4.7649556853051562</v>
      </c>
      <c r="Z87" s="179">
        <f>'Regulatory Model'!Z63</f>
        <v>4.8816970995951321</v>
      </c>
      <c r="AA87" s="179">
        <f>'Regulatory Model'!AA63</f>
        <v>5.0012986785352123</v>
      </c>
      <c r="AB87" s="179">
        <f>'Regulatory Model'!AB63</f>
        <v>5.1238304961593251</v>
      </c>
      <c r="AC87" s="179">
        <f>'Regulatory Model'!AC63</f>
        <v>5.2493643433152286</v>
      </c>
      <c r="AD87" s="179">
        <f>'Regulatory Model'!AD63</f>
        <v>5.3779737697264514</v>
      </c>
      <c r="AE87" s="179">
        <f>'Regulatory Model'!AE63</f>
        <v>5.5097341270847489</v>
      </c>
      <c r="AF87" s="179">
        <f>'Regulatory Model'!AF63</f>
        <v>5.6447226131983248</v>
      </c>
      <c r="AG87" s="179">
        <f>'Regulatory Model'!AG63</f>
        <v>5.7830183172216838</v>
      </c>
      <c r="AH87" s="179">
        <f>'Regulatory Model'!AH63</f>
        <v>5.9247022659936146</v>
      </c>
      <c r="AI87" s="179">
        <f>'Regulatory Model'!AI63</f>
        <v>6.0698574715104581</v>
      </c>
      <c r="AJ87" s="179">
        <f>'Regulatory Model'!AJ63</f>
        <v>6.2185689795624643</v>
      </c>
      <c r="AK87" s="179">
        <f>'Regulatory Model'!AK63</f>
        <v>6.3709239195617444</v>
      </c>
      <c r="AL87" s="179">
        <f>'Regulatory Model'!AL63</f>
        <v>6.5270115555910069</v>
      </c>
      <c r="AM87" s="179">
        <f>'Regulatory Model'!AM63</f>
        <v>6.6869233387029867</v>
      </c>
      <c r="AN87" s="179">
        <f>'Regulatory Model'!AN63</f>
        <v>6.8507529605012101</v>
      </c>
      <c r="AO87" s="179">
        <f>'Regulatory Model'!AO63</f>
        <v>7.0185964080334893</v>
      </c>
      <c r="AP87" s="179">
        <f>'Regulatory Model'!AP63</f>
        <v>7.1905520200303092</v>
      </c>
      <c r="AQ87" s="179">
        <f>'Regulatory Model'!AQ63</f>
        <v>7.3667205445210513</v>
      </c>
      <c r="AR87" s="179">
        <f>'Regulatory Model'!AR63</f>
        <v>7.5472051978618167</v>
      </c>
      <c r="AS87" s="179">
        <f>'Regulatory Model'!AS63</f>
        <v>7.7321117252094309</v>
      </c>
      <c r="AT87" s="179">
        <f>'Regulatory Model'!AT63</f>
        <v>7.9215484624770616</v>
      </c>
      <c r="AU87" s="179">
        <f>'Regulatory Model'!AU63</f>
        <v>8.1156263998077485</v>
      </c>
      <c r="AV87" s="179">
        <f>'Regulatory Model'!AV63</f>
        <v>8.3144592466030378</v>
      </c>
      <c r="AW87" s="179">
        <f>'Regulatory Model'!AW63</f>
        <v>8.518163498144812</v>
      </c>
      <c r="AX87" s="179">
        <f>'Regulatory Model'!AX63</f>
        <v>8.7268585038493605</v>
      </c>
      <c r="AY87" s="179">
        <f>'Regulatory Model'!AY63</f>
        <v>8.9406665371936693</v>
      </c>
      <c r="AZ87" s="179">
        <f>'Regulatory Model'!AZ63</f>
        <v>9.159712867354914</v>
      </c>
      <c r="BA87" s="179">
        <f>'Regulatory Model'!BA63</f>
        <v>9.3841258326051094</v>
      </c>
      <c r="BB87" s="179">
        <f>'Regulatory Model'!BB63</f>
        <v>9.6140369155039345</v>
      </c>
      <c r="BC87" s="179">
        <f>'Regulatory Model'!BC63</f>
        <v>9.8495808199337809</v>
      </c>
      <c r="BD87" s="179">
        <f>'Regulatory Model'!BD63</f>
        <v>10.090895550022157</v>
      </c>
    </row>
    <row r="88" spans="2:56" outlineLevel="1" x14ac:dyDescent="0.2">
      <c r="B88" s="49" t="str">
        <v>Roads</v>
      </c>
      <c r="C88" s="10" t="s">
        <v>217</v>
      </c>
      <c r="G88" s="179">
        <f>'Regulatory Model'!G64</f>
        <v>7.9156628418046715E-2</v>
      </c>
      <c r="H88" s="179">
        <f>'Regulatory Model'!H64</f>
        <v>1.2748152949920908</v>
      </c>
      <c r="I88" s="179">
        <f>'Regulatory Model'!I64</f>
        <v>0.23204308505551791</v>
      </c>
      <c r="J88" s="179">
        <f>'Regulatory Model'!J64</f>
        <v>1.4965413825595288</v>
      </c>
      <c r="K88" s="179">
        <f>'Regulatory Model'!K64</f>
        <v>8.0756470692606044</v>
      </c>
      <c r="L88" s="179">
        <f>'Regulatory Model'!L64</f>
        <v>2.9311028729034772</v>
      </c>
      <c r="M88" s="179">
        <f>'Regulatory Model'!M64</f>
        <v>2.9750694159970292</v>
      </c>
      <c r="N88" s="179">
        <f>'Regulatory Model'!N64</f>
        <v>3.0443885333897605</v>
      </c>
      <c r="O88" s="179">
        <f>'Regulatory Model'!O64</f>
        <v>3.1189760524578096</v>
      </c>
      <c r="P88" s="179">
        <f>'Regulatory Model'!P64</f>
        <v>3.1953909657430257</v>
      </c>
      <c r="Q88" s="179">
        <f>'Regulatory Model'!Q64</f>
        <v>3.2736780444037299</v>
      </c>
      <c r="R88" s="179">
        <f>'Regulatory Model'!R64</f>
        <v>3.3538831564916212</v>
      </c>
      <c r="S88" s="179">
        <f>'Regulatory Model'!S64</f>
        <v>3.4360532938256658</v>
      </c>
      <c r="T88" s="179">
        <f>'Regulatory Model'!T64</f>
        <v>3.5202365995243947</v>
      </c>
      <c r="U88" s="179">
        <f>'Regulatory Model'!U64</f>
        <v>3.6064823962127424</v>
      </c>
      <c r="V88" s="179">
        <f>'Regulatory Model'!V64</f>
        <v>3.6948412149199545</v>
      </c>
      <c r="W88" s="179">
        <f>'Regulatory Model'!W64</f>
        <v>3.7853648246854932</v>
      </c>
      <c r="X88" s="179">
        <f>'Regulatory Model'!X64</f>
        <v>3.8781062628902876</v>
      </c>
      <c r="Y88" s="179">
        <f>'Regulatory Model'!Y64</f>
        <v>3.9731198663310994</v>
      </c>
      <c r="Z88" s="179">
        <f>'Regulatory Model'!Z64</f>
        <v>4.0704613030562111</v>
      </c>
      <c r="AA88" s="179">
        <f>'Regulatory Model'!AA64</f>
        <v>4.1701876049810878</v>
      </c>
      <c r="AB88" s="179">
        <f>'Regulatory Model'!AB64</f>
        <v>4.2723572013031239</v>
      </c>
      <c r="AC88" s="179">
        <f>'Regulatory Model'!AC64</f>
        <v>4.3770299527350502</v>
      </c>
      <c r="AD88" s="179">
        <f>'Regulatory Model'!AD64</f>
        <v>4.4842671865770587</v>
      </c>
      <c r="AE88" s="179">
        <f>'Regulatory Model'!AE64</f>
        <v>4.5941317326481963</v>
      </c>
      <c r="AF88" s="179">
        <f>'Regulatory Model'!AF64</f>
        <v>4.7066879600980771</v>
      </c>
      <c r="AG88" s="179">
        <f>'Regulatory Model'!AG64</f>
        <v>4.8220018151204798</v>
      </c>
      <c r="AH88" s="179">
        <f>'Regulatory Model'!AH64</f>
        <v>4.9401408595909313</v>
      </c>
      <c r="AI88" s="179">
        <f>'Regulatory Model'!AI64</f>
        <v>5.0611743106509088</v>
      </c>
      <c r="AJ88" s="179">
        <f>'Regulatory Model'!AJ64</f>
        <v>5.1851730812618557</v>
      </c>
      <c r="AK88" s="179">
        <f>'Regulatory Model'!AK64</f>
        <v>5.3122098217527709</v>
      </c>
      <c r="AL88" s="179">
        <f>'Regulatory Model'!AL64</f>
        <v>5.4423589623857138</v>
      </c>
      <c r="AM88" s="179">
        <f>'Regulatory Model'!AM64</f>
        <v>5.575696756964164</v>
      </c>
      <c r="AN88" s="179">
        <f>'Regulatory Model'!AN64</f>
        <v>5.7123013275097856</v>
      </c>
      <c r="AO88" s="179">
        <f>'Regulatory Model'!AO64</f>
        <v>5.8522527100337749</v>
      </c>
      <c r="AP88" s="179">
        <f>'Regulatory Model'!AP64</f>
        <v>5.9956329014296026</v>
      </c>
      <c r="AQ88" s="179">
        <f>'Regulatory Model'!AQ64</f>
        <v>6.1425259075146279</v>
      </c>
      <c r="AR88" s="179">
        <f>'Regulatory Model'!AR64</f>
        <v>6.2930177922487358</v>
      </c>
      <c r="AS88" s="179">
        <f>'Regulatory Model'!AS64</f>
        <v>6.44719672815883</v>
      </c>
      <c r="AT88" s="179">
        <f>'Regulatory Model'!AT64</f>
        <v>6.605153047998721</v>
      </c>
      <c r="AU88" s="179">
        <f>'Regulatory Model'!AU64</f>
        <v>6.7669792976746894</v>
      </c>
      <c r="AV88" s="179">
        <f>'Regulatory Model'!AV64</f>
        <v>6.9327702904677189</v>
      </c>
      <c r="AW88" s="179">
        <f>'Regulatory Model'!AW64</f>
        <v>7.1026231625841776</v>
      </c>
      <c r="AX88" s="179">
        <f>'Regulatory Model'!AX64</f>
        <v>7.2766374300674901</v>
      </c>
      <c r="AY88" s="179">
        <f>'Regulatory Model'!AY64</f>
        <v>7.4549150471041434</v>
      </c>
      <c r="AZ88" s="179">
        <f>'Regulatory Model'!AZ64</f>
        <v>7.6375604657581944</v>
      </c>
      <c r="BA88" s="179">
        <f>'Regulatory Model'!BA64</f>
        <v>7.8246806971692697</v>
      </c>
      <c r="BB88" s="179">
        <f>'Regulatory Model'!BB64</f>
        <v>8.016385374249916</v>
      </c>
      <c r="BC88" s="179">
        <f>'Regulatory Model'!BC64</f>
        <v>8.2127868159190385</v>
      </c>
      <c r="BD88" s="179">
        <f>'Regulatory Model'!BD64</f>
        <v>8.4140000929090544</v>
      </c>
    </row>
    <row r="89" spans="2:56" outlineLevel="1" x14ac:dyDescent="0.2">
      <c r="B89" s="49" t="str">
        <v>Rail</v>
      </c>
      <c r="C89" s="10" t="s">
        <v>217</v>
      </c>
      <c r="G89" s="179">
        <f>'Regulatory Model'!G65</f>
        <v>0.10352842595756534</v>
      </c>
      <c r="H89" s="179">
        <f>'Regulatory Model'!H65</f>
        <v>2.3421437351682779</v>
      </c>
      <c r="I89" s="179">
        <f>'Regulatory Model'!I65</f>
        <v>3.4295128354131168</v>
      </c>
      <c r="J89" s="179">
        <f>'Regulatory Model'!J65</f>
        <v>34.315538085787665</v>
      </c>
      <c r="K89" s="179">
        <f>'Regulatory Model'!K65</f>
        <v>30.169134161587593</v>
      </c>
      <c r="L89" s="179">
        <f>'Regulatory Model'!L65</f>
        <v>99.077447847027855</v>
      </c>
      <c r="M89" s="179">
        <f>'Regulatory Model'!M65</f>
        <v>100.56360956473327</v>
      </c>
      <c r="N89" s="179">
        <f>'Regulatory Model'!N65</f>
        <v>102.90674166759156</v>
      </c>
      <c r="O89" s="179">
        <f>'Regulatory Model'!O65</f>
        <v>105.42795683844756</v>
      </c>
      <c r="P89" s="179">
        <f>'Regulatory Model'!P65</f>
        <v>108.01094178098951</v>
      </c>
      <c r="Q89" s="179">
        <f>'Regulatory Model'!Q65</f>
        <v>110.65720985462376</v>
      </c>
      <c r="R89" s="179">
        <f>'Regulatory Model'!R65</f>
        <v>113.36831149606203</v>
      </c>
      <c r="S89" s="179">
        <f>'Regulatory Model'!S65</f>
        <v>116.14583512771556</v>
      </c>
      <c r="T89" s="179">
        <f>'Regulatory Model'!T65</f>
        <v>118.99140808834458</v>
      </c>
      <c r="U89" s="179">
        <f>'Regulatory Model'!U65</f>
        <v>121.90669758650903</v>
      </c>
      <c r="V89" s="179">
        <f>'Regulatory Model'!V65</f>
        <v>124.8934116773785</v>
      </c>
      <c r="W89" s="179">
        <f>'Regulatory Model'!W65</f>
        <v>127.95330026347426</v>
      </c>
      <c r="X89" s="179">
        <f>'Regulatory Model'!X65</f>
        <v>131.08815611992938</v>
      </c>
      <c r="Y89" s="179">
        <f>'Regulatory Model'!Y65</f>
        <v>134.29981594486765</v>
      </c>
      <c r="Z89" s="179">
        <f>'Regulatory Model'!Z65</f>
        <v>137.5901614355169</v>
      </c>
      <c r="AA89" s="179">
        <f>'Regulatory Model'!AA65</f>
        <v>140.96112039068706</v>
      </c>
      <c r="AB89" s="179">
        <f>'Regulatory Model'!AB65</f>
        <v>144.41466784025889</v>
      </c>
      <c r="AC89" s="179">
        <f>'Regulatory Model'!AC65</f>
        <v>147.95282720234522</v>
      </c>
      <c r="AD89" s="179">
        <f>'Regulatory Model'!AD65</f>
        <v>151.57767146880266</v>
      </c>
      <c r="AE89" s="179">
        <f>'Regulatory Model'!AE65</f>
        <v>155.29132441978831</v>
      </c>
      <c r="AF89" s="179">
        <f>'Regulatory Model'!AF65</f>
        <v>159.09596186807312</v>
      </c>
      <c r="AG89" s="179">
        <f>'Regulatory Model'!AG65</f>
        <v>162.9938129338409</v>
      </c>
      <c r="AH89" s="179">
        <f>'Regulatory Model'!AH65</f>
        <v>166.98716135071999</v>
      </c>
      <c r="AI89" s="179">
        <f>'Regulatory Model'!AI65</f>
        <v>171.07834680381262</v>
      </c>
      <c r="AJ89" s="179">
        <f>'Regulatory Model'!AJ65</f>
        <v>175.26976630050603</v>
      </c>
      <c r="AK89" s="179">
        <f>'Regulatory Model'!AK65</f>
        <v>179.56387557486843</v>
      </c>
      <c r="AL89" s="179">
        <f>'Regulatory Model'!AL65</f>
        <v>183.96319052645271</v>
      </c>
      <c r="AM89" s="179">
        <f>'Regulatory Model'!AM65</f>
        <v>188.47028869435078</v>
      </c>
      <c r="AN89" s="179">
        <f>'Regulatory Model'!AN65</f>
        <v>193.08781076736238</v>
      </c>
      <c r="AO89" s="179">
        <f>'Regulatory Model'!AO65</f>
        <v>197.81846213116276</v>
      </c>
      <c r="AP89" s="179">
        <f>'Regulatory Model'!AP65</f>
        <v>202.66501445337624</v>
      </c>
      <c r="AQ89" s="179">
        <f>'Regulatory Model'!AQ65</f>
        <v>207.63030730748395</v>
      </c>
      <c r="AR89" s="179">
        <f>'Regulatory Model'!AR65</f>
        <v>212.71724983651728</v>
      </c>
      <c r="AS89" s="179">
        <f>'Regulatory Model'!AS65</f>
        <v>217.92882245751196</v>
      </c>
      <c r="AT89" s="179">
        <f>'Regulatory Model'!AT65</f>
        <v>223.26807860772098</v>
      </c>
      <c r="AU89" s="179">
        <f>'Regulatory Model'!AU65</f>
        <v>228.73814653361015</v>
      </c>
      <c r="AV89" s="179">
        <f>'Regulatory Model'!AV65</f>
        <v>234.34223112368358</v>
      </c>
      <c r="AW89" s="179">
        <f>'Regulatory Model'!AW65</f>
        <v>240.08361578621381</v>
      </c>
      <c r="AX89" s="179">
        <f>'Regulatory Model'!AX65</f>
        <v>245.96566437297605</v>
      </c>
      <c r="AY89" s="179">
        <f>'Regulatory Model'!AY65</f>
        <v>251.99182315011396</v>
      </c>
      <c r="AZ89" s="179">
        <f>'Regulatory Model'!AZ65</f>
        <v>258.16562281729176</v>
      </c>
      <c r="BA89" s="179">
        <f>'Regulatory Model'!BA65</f>
        <v>264.49068057631541</v>
      </c>
      <c r="BB89" s="179">
        <f>'Regulatory Model'!BB65</f>
        <v>270.97070225043512</v>
      </c>
      <c r="BC89" s="179">
        <f>'Regulatory Model'!BC65</f>
        <v>277.60948445557079</v>
      </c>
      <c r="BD89" s="179">
        <f>'Regulatory Model'!BD65</f>
        <v>284.41091682473228</v>
      </c>
    </row>
    <row r="90" spans="2:56" outlineLevel="1" x14ac:dyDescent="0.2">
      <c r="B90" s="49" t="str">
        <v>Buildings</v>
      </c>
      <c r="C90" s="10" t="s">
        <v>217</v>
      </c>
      <c r="G90" s="179">
        <f>'Regulatory Model'!G66</f>
        <v>0</v>
      </c>
      <c r="H90" s="179">
        <f>'Regulatory Model'!H66</f>
        <v>0.54428473240866881</v>
      </c>
      <c r="I90" s="179">
        <f>'Regulatory Model'!I66</f>
        <v>1.806010380972821</v>
      </c>
      <c r="J90" s="179">
        <f>'Regulatory Model'!J66</f>
        <v>2.0260749644906793</v>
      </c>
      <c r="K90" s="179">
        <f>'Regulatory Model'!K66</f>
        <v>0</v>
      </c>
      <c r="L90" s="179">
        <f>'Regulatory Model'!L66</f>
        <v>0</v>
      </c>
      <c r="M90" s="179">
        <f>'Regulatory Model'!M66</f>
        <v>0</v>
      </c>
      <c r="N90" s="179">
        <f>'Regulatory Model'!N66</f>
        <v>0</v>
      </c>
      <c r="O90" s="179">
        <f>'Regulatory Model'!O66</f>
        <v>0</v>
      </c>
      <c r="P90" s="179">
        <f>'Regulatory Model'!P66</f>
        <v>0</v>
      </c>
      <c r="Q90" s="179">
        <f>'Regulatory Model'!Q66</f>
        <v>0</v>
      </c>
      <c r="R90" s="179">
        <f>'Regulatory Model'!R66</f>
        <v>0</v>
      </c>
      <c r="S90" s="179">
        <f>'Regulatory Model'!S66</f>
        <v>0</v>
      </c>
      <c r="T90" s="179">
        <f>'Regulatory Model'!T66</f>
        <v>0</v>
      </c>
      <c r="U90" s="179">
        <f>'Regulatory Model'!U66</f>
        <v>0</v>
      </c>
      <c r="V90" s="179">
        <f>'Regulatory Model'!V66</f>
        <v>0</v>
      </c>
      <c r="W90" s="179">
        <f>'Regulatory Model'!W66</f>
        <v>0</v>
      </c>
      <c r="X90" s="179">
        <f>'Regulatory Model'!X66</f>
        <v>0</v>
      </c>
      <c r="Y90" s="179">
        <f>'Regulatory Model'!Y66</f>
        <v>0</v>
      </c>
      <c r="Z90" s="179">
        <f>'Regulatory Model'!Z66</f>
        <v>0</v>
      </c>
      <c r="AA90" s="179">
        <f>'Regulatory Model'!AA66</f>
        <v>0</v>
      </c>
      <c r="AB90" s="179">
        <f>'Regulatory Model'!AB66</f>
        <v>0</v>
      </c>
      <c r="AC90" s="179">
        <f>'Regulatory Model'!AC66</f>
        <v>0</v>
      </c>
      <c r="AD90" s="179">
        <f>'Regulatory Model'!AD66</f>
        <v>0</v>
      </c>
      <c r="AE90" s="179">
        <f>'Regulatory Model'!AE66</f>
        <v>0</v>
      </c>
      <c r="AF90" s="179">
        <f>'Regulatory Model'!AF66</f>
        <v>0</v>
      </c>
      <c r="AG90" s="179">
        <f>'Regulatory Model'!AG66</f>
        <v>0</v>
      </c>
      <c r="AH90" s="179">
        <f>'Regulatory Model'!AH66</f>
        <v>0</v>
      </c>
      <c r="AI90" s="179">
        <f>'Regulatory Model'!AI66</f>
        <v>0</v>
      </c>
      <c r="AJ90" s="179">
        <f>'Regulatory Model'!AJ66</f>
        <v>0</v>
      </c>
      <c r="AK90" s="179">
        <f>'Regulatory Model'!AK66</f>
        <v>0</v>
      </c>
      <c r="AL90" s="179">
        <f>'Regulatory Model'!AL66</f>
        <v>0</v>
      </c>
      <c r="AM90" s="179">
        <f>'Regulatory Model'!AM66</f>
        <v>0</v>
      </c>
      <c r="AN90" s="179">
        <f>'Regulatory Model'!AN66</f>
        <v>0</v>
      </c>
      <c r="AO90" s="179">
        <f>'Regulatory Model'!AO66</f>
        <v>0</v>
      </c>
      <c r="AP90" s="179">
        <f>'Regulatory Model'!AP66</f>
        <v>0</v>
      </c>
      <c r="AQ90" s="179">
        <f>'Regulatory Model'!AQ66</f>
        <v>0</v>
      </c>
      <c r="AR90" s="179">
        <f>'Regulatory Model'!AR66</f>
        <v>0</v>
      </c>
      <c r="AS90" s="179">
        <f>'Regulatory Model'!AS66</f>
        <v>0</v>
      </c>
      <c r="AT90" s="179">
        <f>'Regulatory Model'!AT66</f>
        <v>0</v>
      </c>
      <c r="AU90" s="179">
        <f>'Regulatory Model'!AU66</f>
        <v>0</v>
      </c>
      <c r="AV90" s="179">
        <f>'Regulatory Model'!AV66</f>
        <v>0</v>
      </c>
      <c r="AW90" s="179">
        <f>'Regulatory Model'!AW66</f>
        <v>0</v>
      </c>
      <c r="AX90" s="179">
        <f>'Regulatory Model'!AX66</f>
        <v>0</v>
      </c>
      <c r="AY90" s="179">
        <f>'Regulatory Model'!AY66</f>
        <v>0</v>
      </c>
      <c r="AZ90" s="179">
        <f>'Regulatory Model'!AZ66</f>
        <v>0</v>
      </c>
      <c r="BA90" s="179">
        <f>'Regulatory Model'!BA66</f>
        <v>0</v>
      </c>
      <c r="BB90" s="179">
        <f>'Regulatory Model'!BB66</f>
        <v>0</v>
      </c>
      <c r="BC90" s="179">
        <f>'Regulatory Model'!BC66</f>
        <v>0</v>
      </c>
      <c r="BD90" s="179">
        <f>'Regulatory Model'!BD66</f>
        <v>0</v>
      </c>
    </row>
    <row r="91" spans="2:56" outlineLevel="1" x14ac:dyDescent="0.2">
      <c r="B91" s="49" t="str">
        <v>Wharves</v>
      </c>
      <c r="C91" s="10" t="s">
        <v>217</v>
      </c>
      <c r="G91" s="179">
        <f>'Regulatory Model'!G67</f>
        <v>18.435065147395644</v>
      </c>
      <c r="H91" s="179">
        <f>'Regulatory Model'!H67</f>
        <v>35.090471760743569</v>
      </c>
      <c r="I91" s="179">
        <f>'Regulatory Model'!I67</f>
        <v>42.559854232715686</v>
      </c>
      <c r="J91" s="179">
        <f>'Regulatory Model'!J67</f>
        <v>36.320332422305334</v>
      </c>
      <c r="K91" s="179">
        <f>'Regulatory Model'!K67</f>
        <v>30.535382472114925</v>
      </c>
      <c r="L91" s="179">
        <f>'Regulatory Model'!L67</f>
        <v>83.026111440719376</v>
      </c>
      <c r="M91" s="179">
        <f>'Regulatory Model'!M67</f>
        <v>84.271503112330151</v>
      </c>
      <c r="N91" s="179">
        <f>'Regulatory Model'!N67</f>
        <v>86.235029134847451</v>
      </c>
      <c r="O91" s="179">
        <f>'Regulatory Model'!O67</f>
        <v>88.34778734865121</v>
      </c>
      <c r="P91" s="179">
        <f>'Regulatory Model'!P67</f>
        <v>90.512308138693157</v>
      </c>
      <c r="Q91" s="179">
        <f>'Regulatory Model'!Q67</f>
        <v>92.729859688091139</v>
      </c>
      <c r="R91" s="179">
        <f>'Regulatory Model'!R67</f>
        <v>95.001741250449371</v>
      </c>
      <c r="S91" s="179">
        <f>'Regulatory Model'!S67</f>
        <v>97.329283911085383</v>
      </c>
      <c r="T91" s="179">
        <f>'Regulatory Model'!T67</f>
        <v>99.713851366906965</v>
      </c>
      <c r="U91" s="179">
        <f>'Regulatory Model'!U67</f>
        <v>102.15684072539618</v>
      </c>
      <c r="V91" s="179">
        <f>'Regulatory Model'!V67</f>
        <v>104.65968332316838</v>
      </c>
      <c r="W91" s="179">
        <f>'Regulatory Model'!W67</f>
        <v>107.223845564586</v>
      </c>
      <c r="X91" s="179">
        <f>'Regulatory Model'!X67</f>
        <v>109.85082978091836</v>
      </c>
      <c r="Y91" s="179">
        <f>'Regulatory Model'!Y67</f>
        <v>112.54217511055086</v>
      </c>
      <c r="Z91" s="179">
        <f>'Regulatory Model'!Z67</f>
        <v>115.29945840075935</v>
      </c>
      <c r="AA91" s="179">
        <f>'Regulatory Model'!AA67</f>
        <v>118.12429513157795</v>
      </c>
      <c r="AB91" s="179">
        <f>'Regulatory Model'!AB67</f>
        <v>121.01834036230161</v>
      </c>
      <c r="AC91" s="179">
        <f>'Regulatory Model'!AC67</f>
        <v>123.98328970117799</v>
      </c>
      <c r="AD91" s="179">
        <f>'Regulatory Model'!AD67</f>
        <v>127.02088029885685</v>
      </c>
      <c r="AE91" s="179">
        <f>'Regulatory Model'!AE67</f>
        <v>130.13289186617885</v>
      </c>
      <c r="AF91" s="179">
        <f>'Regulatory Model'!AF67</f>
        <v>133.32114771690024</v>
      </c>
      <c r="AG91" s="179">
        <f>'Regulatory Model'!AG67</f>
        <v>136.5875158359643</v>
      </c>
      <c r="AH91" s="179">
        <f>'Regulatory Model'!AH67</f>
        <v>139.93390997394542</v>
      </c>
      <c r="AI91" s="179">
        <f>'Regulatory Model'!AI67</f>
        <v>143.36229076830708</v>
      </c>
      <c r="AJ91" s="179">
        <f>'Regulatory Model'!AJ67</f>
        <v>146.87466689213059</v>
      </c>
      <c r="AK91" s="179">
        <f>'Regulatory Model'!AK67</f>
        <v>150.47309623098778</v>
      </c>
      <c r="AL91" s="179">
        <f>'Regulatory Model'!AL67</f>
        <v>154.15968708864696</v>
      </c>
      <c r="AM91" s="179">
        <f>'Regulatory Model'!AM67</f>
        <v>157.93659942231881</v>
      </c>
      <c r="AN91" s="179">
        <f>'Regulatory Model'!AN67</f>
        <v>161.80604610816562</v>
      </c>
      <c r="AO91" s="179">
        <f>'Regulatory Model'!AO67</f>
        <v>165.77029423781568</v>
      </c>
      <c r="AP91" s="179">
        <f>'Regulatory Model'!AP67</f>
        <v>169.83166644664215</v>
      </c>
      <c r="AQ91" s="179">
        <f>'Regulatory Model'!AQ67</f>
        <v>173.99254227458488</v>
      </c>
      <c r="AR91" s="179">
        <f>'Regulatory Model'!AR67</f>
        <v>178.2553595603122</v>
      </c>
      <c r="AS91" s="179">
        <f>'Regulatory Model'!AS67</f>
        <v>182.62261586953986</v>
      </c>
      <c r="AT91" s="179">
        <f>'Regulatory Model'!AT67</f>
        <v>187.09686995834358</v>
      </c>
      <c r="AU91" s="179">
        <f>'Regulatory Model'!AU67</f>
        <v>191.68074327232299</v>
      </c>
      <c r="AV91" s="179">
        <f>'Regulatory Model'!AV67</f>
        <v>196.37692148249488</v>
      </c>
      <c r="AW91" s="179">
        <f>'Regulatory Model'!AW67</f>
        <v>201.18815605881599</v>
      </c>
      <c r="AX91" s="179">
        <f>'Regulatory Model'!AX67</f>
        <v>206.11726588225699</v>
      </c>
      <c r="AY91" s="179">
        <f>'Regulatory Model'!AY67</f>
        <v>211.16713889637228</v>
      </c>
      <c r="AZ91" s="179">
        <f>'Regulatory Model'!AZ67</f>
        <v>216.34073379933341</v>
      </c>
      <c r="BA91" s="179">
        <f>'Regulatory Model'!BA67</f>
        <v>221.64108177741707</v>
      </c>
      <c r="BB91" s="179">
        <f>'Regulatory Model'!BB67</f>
        <v>227.07128828096378</v>
      </c>
      <c r="BC91" s="179">
        <f>'Regulatory Model'!BC67</f>
        <v>232.63453484384738</v>
      </c>
      <c r="BD91" s="179">
        <f>'Regulatory Model'!BD67</f>
        <v>238.33408094752164</v>
      </c>
    </row>
    <row r="92" spans="2:56" outlineLevel="1" x14ac:dyDescent="0.2">
      <c r="B92" s="49" t="str">
        <v>Plant</v>
      </c>
      <c r="C92" s="10" t="s">
        <v>217</v>
      </c>
      <c r="G92" s="179">
        <f>'Regulatory Model'!G68</f>
        <v>0.8071153756356213</v>
      </c>
      <c r="H92" s="179">
        <f>'Regulatory Model'!H68</f>
        <v>0.69068045128996225</v>
      </c>
      <c r="I92" s="179">
        <f>'Regulatory Model'!I68</f>
        <v>1.2090061738521802</v>
      </c>
      <c r="J92" s="179">
        <f>'Regulatory Model'!J68</f>
        <v>0.98585400899817177</v>
      </c>
      <c r="K92" s="179">
        <f>'Regulatory Model'!K68</f>
        <v>3.317420817743391</v>
      </c>
      <c r="L92" s="179">
        <f>'Regulatory Model'!L68</f>
        <v>1.4721518632065842</v>
      </c>
      <c r="M92" s="179">
        <f>'Regulatory Model'!M68</f>
        <v>1.4942341411546829</v>
      </c>
      <c r="N92" s="179">
        <f>'Regulatory Model'!N68</f>
        <v>1.5290497966435872</v>
      </c>
      <c r="O92" s="179">
        <f>'Regulatory Model'!O68</f>
        <v>1.566511516661355</v>
      </c>
      <c r="P92" s="179">
        <f>'Regulatory Model'!P68</f>
        <v>1.6048910488195582</v>
      </c>
      <c r="Q92" s="179">
        <f>'Regulatory Model'!Q68</f>
        <v>1.6442108795156374</v>
      </c>
      <c r="R92" s="179">
        <f>'Regulatory Model'!R68</f>
        <v>1.6844940460637705</v>
      </c>
      <c r="S92" s="179">
        <f>'Regulatory Model'!S68</f>
        <v>1.7257641501923329</v>
      </c>
      <c r="T92" s="179">
        <f>'Regulatory Model'!T68</f>
        <v>1.768045371872045</v>
      </c>
      <c r="U92" s="179">
        <f>'Regulatory Model'!U68</f>
        <v>1.8113624834829101</v>
      </c>
      <c r="V92" s="179">
        <f>'Regulatory Model'!V68</f>
        <v>1.8557408643282414</v>
      </c>
      <c r="W92" s="179">
        <f>'Regulatory Model'!W68</f>
        <v>1.9012065155042832</v>
      </c>
      <c r="X92" s="179">
        <f>'Regulatory Model'!X68</f>
        <v>1.947786075134138</v>
      </c>
      <c r="Y92" s="179">
        <f>'Regulatory Model'!Y68</f>
        <v>1.9955068339749245</v>
      </c>
      <c r="Z92" s="179">
        <f>'Regulatory Model'!Z68</f>
        <v>2.04439675140731</v>
      </c>
      <c r="AA92" s="179">
        <f>'Regulatory Model'!AA68</f>
        <v>2.0944844718167892</v>
      </c>
      <c r="AB92" s="179">
        <f>'Regulatory Model'!AB68</f>
        <v>2.1457993413763004</v>
      </c>
      <c r="AC92" s="179">
        <f>'Regulatory Model'!AC68</f>
        <v>2.1983714252400195</v>
      </c>
      <c r="AD92" s="179">
        <f>'Regulatory Model'!AD68</f>
        <v>2.2522315251584</v>
      </c>
      <c r="AE92" s="179">
        <f>'Regulatory Model'!AE68</f>
        <v>2.3074111975247806</v>
      </c>
      <c r="AF92" s="179">
        <f>'Regulatory Model'!AF68</f>
        <v>2.3639427718641377</v>
      </c>
      <c r="AG92" s="179">
        <f>'Regulatory Model'!AG68</f>
        <v>2.421859369774809</v>
      </c>
      <c r="AH92" s="179">
        <f>'Regulatory Model'!AH68</f>
        <v>2.4811949243342917</v>
      </c>
      <c r="AI92" s="179">
        <f>'Regulatory Model'!AI68</f>
        <v>2.5419841999804818</v>
      </c>
      <c r="AJ92" s="179">
        <f>'Regulatory Model'!AJ68</f>
        <v>2.6042628128800036</v>
      </c>
      <c r="AK92" s="179">
        <f>'Regulatory Model'!AK68</f>
        <v>2.6680672517955637</v>
      </c>
      <c r="AL92" s="179">
        <f>'Regulatory Model'!AL68</f>
        <v>2.7334348994645548</v>
      </c>
      <c r="AM92" s="179">
        <f>'Regulatory Model'!AM68</f>
        <v>2.8004040545014361</v>
      </c>
      <c r="AN92" s="179">
        <f>'Regulatory Model'!AN68</f>
        <v>2.8690139538367214</v>
      </c>
      <c r="AO92" s="179">
        <f>'Regulatory Model'!AO68</f>
        <v>2.9393047957057208</v>
      </c>
      <c r="AP92" s="179">
        <f>'Regulatory Model'!AP68</f>
        <v>3.0113177632005108</v>
      </c>
      <c r="AQ92" s="179">
        <f>'Regulatory Model'!AQ68</f>
        <v>3.085095048398923</v>
      </c>
      <c r="AR92" s="179">
        <f>'Regulatory Model'!AR68</f>
        <v>3.1606798770846964</v>
      </c>
      <c r="AS92" s="179">
        <f>'Regulatory Model'!AS68</f>
        <v>3.2381165340732716</v>
      </c>
      <c r="AT92" s="179">
        <f>'Regulatory Model'!AT68</f>
        <v>3.3174503891580667</v>
      </c>
      <c r="AU92" s="179">
        <f>'Regulatory Model'!AU68</f>
        <v>3.398727923692439</v>
      </c>
      <c r="AV92" s="179">
        <f>'Regulatory Model'!AV68</f>
        <v>3.4819967578229036</v>
      </c>
      <c r="AW92" s="179">
        <f>'Regulatory Model'!AW68</f>
        <v>3.5673056783895647</v>
      </c>
      <c r="AX92" s="179">
        <f>'Regulatory Model'!AX68</f>
        <v>3.6547046675101087</v>
      </c>
      <c r="AY92" s="179">
        <f>'Regulatory Model'!AY68</f>
        <v>3.7442449318641065</v>
      </c>
      <c r="AZ92" s="179">
        <f>'Regulatory Model'!AZ68</f>
        <v>3.8359789326947769</v>
      </c>
      <c r="BA92" s="179">
        <f>'Regulatory Model'!BA68</f>
        <v>3.9299604165457986</v>
      </c>
      <c r="BB92" s="179">
        <f>'Regulatory Model'!BB68</f>
        <v>4.0262444467511704</v>
      </c>
      <c r="BC92" s="179">
        <f>'Regulatory Model'!BC68</f>
        <v>4.1248874356965741</v>
      </c>
      <c r="BD92" s="179">
        <f>'Regulatory Model'!BD68</f>
        <v>4.2259471778711397</v>
      </c>
    </row>
    <row r="93" spans="2:56" outlineLevel="1" x14ac:dyDescent="0.2">
      <c r="B93" s="49" t="str">
        <v>Land</v>
      </c>
      <c r="C93" s="10" t="s">
        <v>217</v>
      </c>
      <c r="G93" s="179">
        <f>'Regulatory Model'!G69</f>
        <v>0</v>
      </c>
      <c r="H93" s="179">
        <f>'Regulatory Model'!H69</f>
        <v>0</v>
      </c>
      <c r="I93" s="179">
        <f>'Regulatory Model'!I69</f>
        <v>0</v>
      </c>
      <c r="J93" s="179">
        <f>'Regulatory Model'!J69</f>
        <v>0</v>
      </c>
      <c r="K93" s="179">
        <f>'Regulatory Model'!K69</f>
        <v>0</v>
      </c>
      <c r="L93" s="179">
        <f>'Regulatory Model'!L69</f>
        <v>0</v>
      </c>
      <c r="M93" s="179">
        <f>'Regulatory Model'!M69</f>
        <v>0</v>
      </c>
      <c r="N93" s="179">
        <f>'Regulatory Model'!N69</f>
        <v>0</v>
      </c>
      <c r="O93" s="179">
        <f>'Regulatory Model'!O69</f>
        <v>0</v>
      </c>
      <c r="P93" s="179">
        <f>'Regulatory Model'!P69</f>
        <v>0</v>
      </c>
      <c r="Q93" s="179">
        <f>'Regulatory Model'!Q69</f>
        <v>0</v>
      </c>
      <c r="R93" s="179">
        <f>'Regulatory Model'!R69</f>
        <v>0</v>
      </c>
      <c r="S93" s="179">
        <f>'Regulatory Model'!S69</f>
        <v>0</v>
      </c>
      <c r="T93" s="179">
        <f>'Regulatory Model'!T69</f>
        <v>0</v>
      </c>
      <c r="U93" s="179">
        <f>'Regulatory Model'!U69</f>
        <v>0</v>
      </c>
      <c r="V93" s="179">
        <f>'Regulatory Model'!V69</f>
        <v>0</v>
      </c>
      <c r="W93" s="179">
        <f>'Regulatory Model'!W69</f>
        <v>0</v>
      </c>
      <c r="X93" s="179">
        <f>'Regulatory Model'!X69</f>
        <v>0</v>
      </c>
      <c r="Y93" s="179">
        <f>'Regulatory Model'!Y69</f>
        <v>0</v>
      </c>
      <c r="Z93" s="179">
        <f>'Regulatory Model'!Z69</f>
        <v>0</v>
      </c>
      <c r="AA93" s="179">
        <f>'Regulatory Model'!AA69</f>
        <v>0</v>
      </c>
      <c r="AB93" s="179">
        <f>'Regulatory Model'!AB69</f>
        <v>0</v>
      </c>
      <c r="AC93" s="179">
        <f>'Regulatory Model'!AC69</f>
        <v>0</v>
      </c>
      <c r="AD93" s="179">
        <f>'Regulatory Model'!AD69</f>
        <v>0</v>
      </c>
      <c r="AE93" s="179">
        <f>'Regulatory Model'!AE69</f>
        <v>0</v>
      </c>
      <c r="AF93" s="179">
        <f>'Regulatory Model'!AF69</f>
        <v>0</v>
      </c>
      <c r="AG93" s="179">
        <f>'Regulatory Model'!AG69</f>
        <v>0</v>
      </c>
      <c r="AH93" s="179">
        <f>'Regulatory Model'!AH69</f>
        <v>0</v>
      </c>
      <c r="AI93" s="179">
        <f>'Regulatory Model'!AI69</f>
        <v>0</v>
      </c>
      <c r="AJ93" s="179">
        <f>'Regulatory Model'!AJ69</f>
        <v>0</v>
      </c>
      <c r="AK93" s="179">
        <f>'Regulatory Model'!AK69</f>
        <v>0</v>
      </c>
      <c r="AL93" s="179">
        <f>'Regulatory Model'!AL69</f>
        <v>0</v>
      </c>
      <c r="AM93" s="179">
        <f>'Regulatory Model'!AM69</f>
        <v>0</v>
      </c>
      <c r="AN93" s="179">
        <f>'Regulatory Model'!AN69</f>
        <v>0</v>
      </c>
      <c r="AO93" s="179">
        <f>'Regulatory Model'!AO69</f>
        <v>0</v>
      </c>
      <c r="AP93" s="179">
        <f>'Regulatory Model'!AP69</f>
        <v>0</v>
      </c>
      <c r="AQ93" s="179">
        <f>'Regulatory Model'!AQ69</f>
        <v>0</v>
      </c>
      <c r="AR93" s="179">
        <f>'Regulatory Model'!AR69</f>
        <v>0</v>
      </c>
      <c r="AS93" s="179">
        <f>'Regulatory Model'!AS69</f>
        <v>0</v>
      </c>
      <c r="AT93" s="179">
        <f>'Regulatory Model'!AT69</f>
        <v>0</v>
      </c>
      <c r="AU93" s="179">
        <f>'Regulatory Model'!AU69</f>
        <v>0</v>
      </c>
      <c r="AV93" s="179">
        <f>'Regulatory Model'!AV69</f>
        <v>0</v>
      </c>
      <c r="AW93" s="179">
        <f>'Regulatory Model'!AW69</f>
        <v>0</v>
      </c>
      <c r="AX93" s="179">
        <f>'Regulatory Model'!AX69</f>
        <v>0</v>
      </c>
      <c r="AY93" s="179">
        <f>'Regulatory Model'!AY69</f>
        <v>0</v>
      </c>
      <c r="AZ93" s="179">
        <f>'Regulatory Model'!AZ69</f>
        <v>0</v>
      </c>
      <c r="BA93" s="179">
        <f>'Regulatory Model'!BA69</f>
        <v>0</v>
      </c>
      <c r="BB93" s="179">
        <f>'Regulatory Model'!BB69</f>
        <v>0</v>
      </c>
      <c r="BC93" s="179">
        <f>'Regulatory Model'!BC69</f>
        <v>0</v>
      </c>
      <c r="BD93" s="179">
        <f>'Regulatory Model'!BD69</f>
        <v>0</v>
      </c>
    </row>
    <row r="94" spans="2:56" outlineLevel="1" x14ac:dyDescent="0.2">
      <c r="B94" s="49" t="str">
        <v>Port Capacity Project - Initial Capital Asset Value</v>
      </c>
      <c r="C94" s="10" t="s">
        <v>217</v>
      </c>
      <c r="G94" s="179">
        <f>'Regulatory Model'!G70</f>
        <v>0</v>
      </c>
      <c r="H94" s="179">
        <f>'Regulatory Model'!H70</f>
        <v>0</v>
      </c>
      <c r="I94" s="179">
        <f>'Regulatory Model'!I70</f>
        <v>0</v>
      </c>
      <c r="J94" s="179">
        <f>'Regulatory Model'!J70</f>
        <v>0</v>
      </c>
      <c r="K94" s="179">
        <f>'Regulatory Model'!K70</f>
        <v>0</v>
      </c>
      <c r="L94" s="179">
        <f>'Regulatory Model'!L70</f>
        <v>0</v>
      </c>
      <c r="M94" s="179">
        <f>'Regulatory Model'!M70</f>
        <v>0</v>
      </c>
      <c r="N94" s="179">
        <f>'Regulatory Model'!N70</f>
        <v>0</v>
      </c>
      <c r="O94" s="179">
        <f>'Regulatory Model'!O70</f>
        <v>0</v>
      </c>
      <c r="P94" s="179">
        <f>'Regulatory Model'!P70</f>
        <v>0</v>
      </c>
      <c r="Q94" s="179">
        <f>'Regulatory Model'!Q70</f>
        <v>0</v>
      </c>
      <c r="R94" s="179">
        <f>'Regulatory Model'!R70</f>
        <v>0</v>
      </c>
      <c r="S94" s="179">
        <f>'Regulatory Model'!S70</f>
        <v>0</v>
      </c>
      <c r="T94" s="179">
        <f>'Regulatory Model'!T70</f>
        <v>0</v>
      </c>
      <c r="U94" s="179">
        <f>'Regulatory Model'!U70</f>
        <v>0</v>
      </c>
      <c r="V94" s="179">
        <f>'Regulatory Model'!V70</f>
        <v>0</v>
      </c>
      <c r="W94" s="179">
        <f>'Regulatory Model'!W70</f>
        <v>0</v>
      </c>
      <c r="X94" s="179">
        <f>'Regulatory Model'!X70</f>
        <v>0</v>
      </c>
      <c r="Y94" s="179">
        <f>'Regulatory Model'!Y70</f>
        <v>0</v>
      </c>
      <c r="Z94" s="179">
        <f>'Regulatory Model'!Z70</f>
        <v>0</v>
      </c>
      <c r="AA94" s="179">
        <f>'Regulatory Model'!AA70</f>
        <v>0</v>
      </c>
      <c r="AB94" s="179">
        <f>'Regulatory Model'!AB70</f>
        <v>0</v>
      </c>
      <c r="AC94" s="179">
        <f>'Regulatory Model'!AC70</f>
        <v>0</v>
      </c>
      <c r="AD94" s="179">
        <f>'Regulatory Model'!AD70</f>
        <v>0</v>
      </c>
      <c r="AE94" s="179">
        <f>'Regulatory Model'!AE70</f>
        <v>0</v>
      </c>
      <c r="AF94" s="179">
        <f>'Regulatory Model'!AF70</f>
        <v>0</v>
      </c>
      <c r="AG94" s="179">
        <f>'Regulatory Model'!AG70</f>
        <v>0</v>
      </c>
      <c r="AH94" s="179">
        <f>'Regulatory Model'!AH70</f>
        <v>0</v>
      </c>
      <c r="AI94" s="179">
        <f>'Regulatory Model'!AI70</f>
        <v>0</v>
      </c>
      <c r="AJ94" s="179">
        <f>'Regulatory Model'!AJ70</f>
        <v>0</v>
      </c>
      <c r="AK94" s="179">
        <f>'Regulatory Model'!AK70</f>
        <v>0</v>
      </c>
      <c r="AL94" s="179">
        <f>'Regulatory Model'!AL70</f>
        <v>0</v>
      </c>
      <c r="AM94" s="179">
        <f>'Regulatory Model'!AM70</f>
        <v>0</v>
      </c>
      <c r="AN94" s="179">
        <f>'Regulatory Model'!AN70</f>
        <v>0</v>
      </c>
      <c r="AO94" s="179">
        <f>'Regulatory Model'!AO70</f>
        <v>0</v>
      </c>
      <c r="AP94" s="179">
        <f>'Regulatory Model'!AP70</f>
        <v>0</v>
      </c>
      <c r="AQ94" s="179">
        <f>'Regulatory Model'!AQ70</f>
        <v>0</v>
      </c>
      <c r="AR94" s="179">
        <f>'Regulatory Model'!AR70</f>
        <v>0</v>
      </c>
      <c r="AS94" s="179">
        <f>'Regulatory Model'!AS70</f>
        <v>0</v>
      </c>
      <c r="AT94" s="179">
        <f>'Regulatory Model'!AT70</f>
        <v>0</v>
      </c>
      <c r="AU94" s="179">
        <f>'Regulatory Model'!AU70</f>
        <v>0</v>
      </c>
      <c r="AV94" s="179">
        <f>'Regulatory Model'!AV70</f>
        <v>0</v>
      </c>
      <c r="AW94" s="179">
        <f>'Regulatory Model'!AW70</f>
        <v>0</v>
      </c>
      <c r="AX94" s="179">
        <f>'Regulatory Model'!AX70</f>
        <v>0</v>
      </c>
      <c r="AY94" s="179">
        <f>'Regulatory Model'!AY70</f>
        <v>0</v>
      </c>
      <c r="AZ94" s="179">
        <f>'Regulatory Model'!AZ70</f>
        <v>0</v>
      </c>
      <c r="BA94" s="179">
        <f>'Regulatory Model'!BA70</f>
        <v>0</v>
      </c>
      <c r="BB94" s="179">
        <f>'Regulatory Model'!BB70</f>
        <v>0</v>
      </c>
      <c r="BC94" s="179">
        <f>'Regulatory Model'!BC70</f>
        <v>0</v>
      </c>
      <c r="BD94" s="179">
        <f>'Regulatory Model'!BD70</f>
        <v>0</v>
      </c>
    </row>
    <row r="95" spans="2:56" outlineLevel="1" x14ac:dyDescent="0.2">
      <c r="B95" s="49" t="str">
        <v>Port Capacity Project - Wharves</v>
      </c>
      <c r="C95" s="10" t="s">
        <v>217</v>
      </c>
      <c r="G95" s="179">
        <f>'Regulatory Model'!G71</f>
        <v>25.271786260124959</v>
      </c>
      <c r="H95" s="179">
        <f>'Regulatory Model'!H71</f>
        <v>1.6948935028291376</v>
      </c>
      <c r="I95" s="179">
        <f>'Regulatory Model'!I71</f>
        <v>0</v>
      </c>
      <c r="J95" s="179">
        <f>'Regulatory Model'!J71</f>
        <v>0</v>
      </c>
      <c r="K95" s="179">
        <f>'Regulatory Model'!K71</f>
        <v>0</v>
      </c>
      <c r="L95" s="179">
        <f>'Regulatory Model'!L71</f>
        <v>0</v>
      </c>
      <c r="M95" s="179">
        <f>'Regulatory Model'!M71</f>
        <v>0</v>
      </c>
      <c r="N95" s="179">
        <f>'Regulatory Model'!N71</f>
        <v>0</v>
      </c>
      <c r="O95" s="179">
        <f>'Regulatory Model'!O71</f>
        <v>0</v>
      </c>
      <c r="P95" s="179">
        <f>'Regulatory Model'!P71</f>
        <v>0</v>
      </c>
      <c r="Q95" s="179">
        <f>'Regulatory Model'!Q71</f>
        <v>0</v>
      </c>
      <c r="R95" s="179">
        <f>'Regulatory Model'!R71</f>
        <v>0</v>
      </c>
      <c r="S95" s="179">
        <f>'Regulatory Model'!S71</f>
        <v>0</v>
      </c>
      <c r="T95" s="179">
        <f>'Regulatory Model'!T71</f>
        <v>0</v>
      </c>
      <c r="U95" s="179">
        <f>'Regulatory Model'!U71</f>
        <v>0</v>
      </c>
      <c r="V95" s="179">
        <f>'Regulatory Model'!V71</f>
        <v>0</v>
      </c>
      <c r="W95" s="179">
        <f>'Regulatory Model'!W71</f>
        <v>0</v>
      </c>
      <c r="X95" s="179">
        <f>'Regulatory Model'!X71</f>
        <v>0</v>
      </c>
      <c r="Y95" s="179">
        <f>'Regulatory Model'!Y71</f>
        <v>0</v>
      </c>
      <c r="Z95" s="179">
        <f>'Regulatory Model'!Z71</f>
        <v>0</v>
      </c>
      <c r="AA95" s="179">
        <f>'Regulatory Model'!AA71</f>
        <v>0</v>
      </c>
      <c r="AB95" s="179">
        <f>'Regulatory Model'!AB71</f>
        <v>0</v>
      </c>
      <c r="AC95" s="179">
        <f>'Regulatory Model'!AC71</f>
        <v>0</v>
      </c>
      <c r="AD95" s="179">
        <f>'Regulatory Model'!AD71</f>
        <v>0</v>
      </c>
      <c r="AE95" s="179">
        <f>'Regulatory Model'!AE71</f>
        <v>0</v>
      </c>
      <c r="AF95" s="179">
        <f>'Regulatory Model'!AF71</f>
        <v>0</v>
      </c>
      <c r="AG95" s="179">
        <f>'Regulatory Model'!AG71</f>
        <v>0</v>
      </c>
      <c r="AH95" s="179">
        <f>'Regulatory Model'!AH71</f>
        <v>0</v>
      </c>
      <c r="AI95" s="179">
        <f>'Regulatory Model'!AI71</f>
        <v>0</v>
      </c>
      <c r="AJ95" s="179">
        <f>'Regulatory Model'!AJ71</f>
        <v>0</v>
      </c>
      <c r="AK95" s="179">
        <f>'Regulatory Model'!AK71</f>
        <v>0</v>
      </c>
      <c r="AL95" s="179">
        <f>'Regulatory Model'!AL71</f>
        <v>0</v>
      </c>
      <c r="AM95" s="179">
        <f>'Regulatory Model'!AM71</f>
        <v>0</v>
      </c>
      <c r="AN95" s="179">
        <f>'Regulatory Model'!AN71</f>
        <v>0</v>
      </c>
      <c r="AO95" s="179">
        <f>'Regulatory Model'!AO71</f>
        <v>0</v>
      </c>
      <c r="AP95" s="179">
        <f>'Regulatory Model'!AP71</f>
        <v>0</v>
      </c>
      <c r="AQ95" s="179">
        <f>'Regulatory Model'!AQ71</f>
        <v>0</v>
      </c>
      <c r="AR95" s="179">
        <f>'Regulatory Model'!AR71</f>
        <v>0</v>
      </c>
      <c r="AS95" s="179">
        <f>'Regulatory Model'!AS71</f>
        <v>0</v>
      </c>
      <c r="AT95" s="179">
        <f>'Regulatory Model'!AT71</f>
        <v>0</v>
      </c>
      <c r="AU95" s="179">
        <f>'Regulatory Model'!AU71</f>
        <v>0</v>
      </c>
      <c r="AV95" s="179">
        <f>'Regulatory Model'!AV71</f>
        <v>0</v>
      </c>
      <c r="AW95" s="179">
        <f>'Regulatory Model'!AW71</f>
        <v>0</v>
      </c>
      <c r="AX95" s="179">
        <f>'Regulatory Model'!AX71</f>
        <v>0</v>
      </c>
      <c r="AY95" s="179">
        <f>'Regulatory Model'!AY71</f>
        <v>0</v>
      </c>
      <c r="AZ95" s="179">
        <f>'Regulatory Model'!AZ71</f>
        <v>0</v>
      </c>
      <c r="BA95" s="179">
        <f>'Regulatory Model'!BA71</f>
        <v>0</v>
      </c>
      <c r="BB95" s="179">
        <f>'Regulatory Model'!BB71</f>
        <v>0</v>
      </c>
      <c r="BC95" s="179">
        <f>'Regulatory Model'!BC71</f>
        <v>0</v>
      </c>
      <c r="BD95" s="179">
        <f>'Regulatory Model'!BD71</f>
        <v>0</v>
      </c>
    </row>
    <row r="96" spans="2:56" outlineLevel="1" x14ac:dyDescent="0.2">
      <c r="B96" s="49" t="str">
        <v>Port Capacity Project - Civil</v>
      </c>
      <c r="C96" s="10" t="s">
        <v>217</v>
      </c>
      <c r="G96" s="179">
        <f>'Regulatory Model'!G72</f>
        <v>17.63498068911775</v>
      </c>
      <c r="H96" s="179">
        <f>'Regulatory Model'!H72</f>
        <v>5.2766841546558599E-2</v>
      </c>
      <c r="I96" s="179">
        <f>'Regulatory Model'!I72</f>
        <v>0</v>
      </c>
      <c r="J96" s="179">
        <f>'Regulatory Model'!J72</f>
        <v>0</v>
      </c>
      <c r="K96" s="179">
        <f>'Regulatory Model'!K72</f>
        <v>0</v>
      </c>
      <c r="L96" s="179">
        <f>'Regulatory Model'!L72</f>
        <v>0</v>
      </c>
      <c r="M96" s="179">
        <f>'Regulatory Model'!M72</f>
        <v>0</v>
      </c>
      <c r="N96" s="179">
        <f>'Regulatory Model'!N72</f>
        <v>0</v>
      </c>
      <c r="O96" s="179">
        <f>'Regulatory Model'!O72</f>
        <v>0</v>
      </c>
      <c r="P96" s="179">
        <f>'Regulatory Model'!P72</f>
        <v>0</v>
      </c>
      <c r="Q96" s="179">
        <f>'Regulatory Model'!Q72</f>
        <v>0</v>
      </c>
      <c r="R96" s="179">
        <f>'Regulatory Model'!R72</f>
        <v>0</v>
      </c>
      <c r="S96" s="179">
        <f>'Regulatory Model'!S72</f>
        <v>0</v>
      </c>
      <c r="T96" s="179">
        <f>'Regulatory Model'!T72</f>
        <v>0</v>
      </c>
      <c r="U96" s="179">
        <f>'Regulatory Model'!U72</f>
        <v>0</v>
      </c>
      <c r="V96" s="179">
        <f>'Regulatory Model'!V72</f>
        <v>0</v>
      </c>
      <c r="W96" s="179">
        <f>'Regulatory Model'!W72</f>
        <v>0</v>
      </c>
      <c r="X96" s="179">
        <f>'Regulatory Model'!X72</f>
        <v>0</v>
      </c>
      <c r="Y96" s="179">
        <f>'Regulatory Model'!Y72</f>
        <v>0</v>
      </c>
      <c r="Z96" s="179">
        <f>'Regulatory Model'!Z72</f>
        <v>0</v>
      </c>
      <c r="AA96" s="179">
        <f>'Regulatory Model'!AA72</f>
        <v>0</v>
      </c>
      <c r="AB96" s="179">
        <f>'Regulatory Model'!AB72</f>
        <v>0</v>
      </c>
      <c r="AC96" s="179">
        <f>'Regulatory Model'!AC72</f>
        <v>0</v>
      </c>
      <c r="AD96" s="179">
        <f>'Regulatory Model'!AD72</f>
        <v>0</v>
      </c>
      <c r="AE96" s="179">
        <f>'Regulatory Model'!AE72</f>
        <v>0</v>
      </c>
      <c r="AF96" s="179">
        <f>'Regulatory Model'!AF72</f>
        <v>0</v>
      </c>
      <c r="AG96" s="179">
        <f>'Regulatory Model'!AG72</f>
        <v>0</v>
      </c>
      <c r="AH96" s="179">
        <f>'Regulatory Model'!AH72</f>
        <v>0</v>
      </c>
      <c r="AI96" s="179">
        <f>'Regulatory Model'!AI72</f>
        <v>0</v>
      </c>
      <c r="AJ96" s="179">
        <f>'Regulatory Model'!AJ72</f>
        <v>0</v>
      </c>
      <c r="AK96" s="179">
        <f>'Regulatory Model'!AK72</f>
        <v>0</v>
      </c>
      <c r="AL96" s="179">
        <f>'Regulatory Model'!AL72</f>
        <v>0</v>
      </c>
      <c r="AM96" s="179">
        <f>'Regulatory Model'!AM72</f>
        <v>0</v>
      </c>
      <c r="AN96" s="179">
        <f>'Regulatory Model'!AN72</f>
        <v>0</v>
      </c>
      <c r="AO96" s="179">
        <f>'Regulatory Model'!AO72</f>
        <v>0</v>
      </c>
      <c r="AP96" s="179">
        <f>'Regulatory Model'!AP72</f>
        <v>0</v>
      </c>
      <c r="AQ96" s="179">
        <f>'Regulatory Model'!AQ72</f>
        <v>0</v>
      </c>
      <c r="AR96" s="179">
        <f>'Regulatory Model'!AR72</f>
        <v>0</v>
      </c>
      <c r="AS96" s="179">
        <f>'Regulatory Model'!AS72</f>
        <v>0</v>
      </c>
      <c r="AT96" s="179">
        <f>'Regulatory Model'!AT72</f>
        <v>0</v>
      </c>
      <c r="AU96" s="179">
        <f>'Regulatory Model'!AU72</f>
        <v>0</v>
      </c>
      <c r="AV96" s="179">
        <f>'Regulatory Model'!AV72</f>
        <v>0</v>
      </c>
      <c r="AW96" s="179">
        <f>'Regulatory Model'!AW72</f>
        <v>0</v>
      </c>
      <c r="AX96" s="179">
        <f>'Regulatory Model'!AX72</f>
        <v>0</v>
      </c>
      <c r="AY96" s="179">
        <f>'Regulatory Model'!AY72</f>
        <v>0</v>
      </c>
      <c r="AZ96" s="179">
        <f>'Regulatory Model'!AZ72</f>
        <v>0</v>
      </c>
      <c r="BA96" s="179">
        <f>'Regulatory Model'!BA72</f>
        <v>0</v>
      </c>
      <c r="BB96" s="179">
        <f>'Regulatory Model'!BB72</f>
        <v>0</v>
      </c>
      <c r="BC96" s="179">
        <f>'Regulatory Model'!BC72</f>
        <v>0</v>
      </c>
      <c r="BD96" s="179">
        <f>'Regulatory Model'!BD72</f>
        <v>0</v>
      </c>
    </row>
    <row r="97" spans="1:56" outlineLevel="1" x14ac:dyDescent="0.2">
      <c r="B97" s="49" t="str">
        <v>Navigational Aids</v>
      </c>
      <c r="C97" s="10" t="s">
        <v>217</v>
      </c>
      <c r="G97" s="179">
        <f>'Regulatory Model'!G73</f>
        <v>1.5467234968354502</v>
      </c>
      <c r="H97" s="179">
        <f>'Regulatory Model'!H73</f>
        <v>0.48834228888534664</v>
      </c>
      <c r="I97" s="179">
        <f>'Regulatory Model'!I73</f>
        <v>0.33136733875577684</v>
      </c>
      <c r="J97" s="179">
        <f>'Regulatory Model'!J73</f>
        <v>0</v>
      </c>
      <c r="K97" s="179">
        <f>'Regulatory Model'!K73</f>
        <v>1.4838848514002783</v>
      </c>
      <c r="L97" s="179">
        <f>'Regulatory Model'!L73</f>
        <v>2.9053914441937971</v>
      </c>
      <c r="M97" s="179">
        <f>'Regulatory Model'!M73</f>
        <v>2.9489723158567038</v>
      </c>
      <c r="N97" s="179">
        <f>'Regulatory Model'!N73</f>
        <v>3.0176833708161652</v>
      </c>
      <c r="O97" s="179">
        <f>'Regulatory Model'!O73</f>
        <v>3.0916166134011611</v>
      </c>
      <c r="P97" s="179">
        <f>'Regulatory Model'!P73</f>
        <v>3.1673612204294894</v>
      </c>
      <c r="Q97" s="179">
        <f>'Regulatory Model'!Q73</f>
        <v>3.2449615703300116</v>
      </c>
      <c r="R97" s="179">
        <f>'Regulatory Model'!R73</f>
        <v>3.3244631288030968</v>
      </c>
      <c r="S97" s="179">
        <f>'Regulatory Model'!S73</f>
        <v>3.4059124754587726</v>
      </c>
      <c r="T97" s="179">
        <f>'Regulatory Model'!T73</f>
        <v>3.4893573311075126</v>
      </c>
      <c r="U97" s="179">
        <f>'Regulatory Model'!U73</f>
        <v>3.5748465857196465</v>
      </c>
      <c r="V97" s="179">
        <f>'Regulatory Model'!V73</f>
        <v>3.6624303270697776</v>
      </c>
      <c r="W97" s="179">
        <f>'Regulatory Model'!W73</f>
        <v>3.7521598700829868</v>
      </c>
      <c r="X97" s="179">
        <f>'Regulatory Model'!X73</f>
        <v>3.8440877869000198</v>
      </c>
      <c r="Y97" s="179">
        <f>'Regulatory Model'!Y73</f>
        <v>3.9382679376790701</v>
      </c>
      <c r="Z97" s="179">
        <f>'Regulatory Model'!Z73</f>
        <v>4.0347555021522075</v>
      </c>
      <c r="AA97" s="179">
        <f>'Regulatory Model'!AA73</f>
        <v>4.1336070119549362</v>
      </c>
      <c r="AB97" s="179">
        <f>'Regulatory Model'!AB73</f>
        <v>4.2348803837478322</v>
      </c>
      <c r="AC97" s="179">
        <f>'Regulatory Model'!AC73</f>
        <v>4.3386349531496542</v>
      </c>
      <c r="AD97" s="179">
        <f>'Regulatory Model'!AD73</f>
        <v>4.4449315095018207</v>
      </c>
      <c r="AE97" s="179">
        <f>'Regulatory Model'!AE73</f>
        <v>4.5538323314846147</v>
      </c>
      <c r="AF97" s="179">
        <f>'Regulatory Model'!AF73</f>
        <v>4.6654012236059881</v>
      </c>
      <c r="AG97" s="179">
        <f>'Regulatory Model'!AG73</f>
        <v>4.7797035535843344</v>
      </c>
      <c r="AH97" s="179">
        <f>'Regulatory Model'!AH73</f>
        <v>4.8968062906471506</v>
      </c>
      <c r="AI97" s="179">
        <f>'Regulatory Model'!AI73</f>
        <v>5.0167780447680057</v>
      </c>
      <c r="AJ97" s="179">
        <f>'Regulatory Model'!AJ73</f>
        <v>5.1396891068648216</v>
      </c>
      <c r="AK97" s="179">
        <f>'Regulatory Model'!AK73</f>
        <v>5.2656114899830095</v>
      </c>
      <c r="AL97" s="179">
        <f>'Regulatory Model'!AL73</f>
        <v>5.394618971487593</v>
      </c>
      <c r="AM97" s="179">
        <f>'Regulatory Model'!AM73</f>
        <v>5.5267871362890384</v>
      </c>
      <c r="AN97" s="179">
        <f>'Regulatory Model'!AN73</f>
        <v>5.6621934211281193</v>
      </c>
      <c r="AO97" s="179">
        <f>'Regulatory Model'!AO73</f>
        <v>5.8009171599457581</v>
      </c>
      <c r="AP97" s="179">
        <f>'Regulatory Model'!AP73</f>
        <v>5.9430396303644288</v>
      </c>
      <c r="AQ97" s="179">
        <f>'Regulatory Model'!AQ73</f>
        <v>6.0886441013083568</v>
      </c>
      <c r="AR97" s="179">
        <f>'Regulatory Model'!AR73</f>
        <v>6.2378158817904117</v>
      </c>
      <c r="AS97" s="179">
        <f>'Regulatory Model'!AS73</f>
        <v>6.3906423708942768</v>
      </c>
      <c r="AT97" s="179">
        <f>'Regulatory Model'!AT73</f>
        <v>6.547213108981186</v>
      </c>
      <c r="AU97" s="179">
        <f>'Regulatory Model'!AU73</f>
        <v>6.7076198301512244</v>
      </c>
      <c r="AV97" s="179">
        <f>'Regulatory Model'!AV73</f>
        <v>6.871956515989929</v>
      </c>
      <c r="AW97" s="179">
        <f>'Regulatory Model'!AW73</f>
        <v>7.0403194506316824</v>
      </c>
      <c r="AX97" s="179">
        <f>'Regulatory Model'!AX73</f>
        <v>7.2128072771721587</v>
      </c>
      <c r="AY97" s="179">
        <f>'Regulatory Model'!AY73</f>
        <v>7.3895210554628763</v>
      </c>
      <c r="AZ97" s="179">
        <f>'Regulatory Model'!AZ73</f>
        <v>7.5705643213217169</v>
      </c>
      <c r="BA97" s="179">
        <f>'Regulatory Model'!BA73</f>
        <v>7.7560431471940987</v>
      </c>
      <c r="BB97" s="179">
        <f>'Regulatory Model'!BB73</f>
        <v>7.9460662043003536</v>
      </c>
      <c r="BC97" s="179">
        <f>'Regulatory Model'!BC73</f>
        <v>8.1407448263057116</v>
      </c>
      <c r="BD97" s="179">
        <f>'Regulatory Model'!BD73</f>
        <v>8.3401930745502018</v>
      </c>
    </row>
    <row r="98" spans="1:56" outlineLevel="1" x14ac:dyDescent="0.2">
      <c r="B98" s="49" t="str">
        <v>Utilities</v>
      </c>
      <c r="C98" s="10" t="s">
        <v>217</v>
      </c>
      <c r="G98" s="179">
        <f>'Regulatory Model'!G74</f>
        <v>0</v>
      </c>
      <c r="H98" s="179">
        <f>'Regulatory Model'!H74</f>
        <v>-0.23800000000000002</v>
      </c>
      <c r="I98" s="179">
        <f>'Regulatory Model'!I74</f>
        <v>7.0903803461083978E-2</v>
      </c>
      <c r="J98" s="179">
        <f>'Regulatory Model'!J74</f>
        <v>6.3390802012252223E-2</v>
      </c>
      <c r="K98" s="179">
        <f>'Regulatory Model'!K74</f>
        <v>1.204648839020324</v>
      </c>
      <c r="L98" s="179">
        <f>'Regulatory Model'!L74</f>
        <v>0.20487778590650096</v>
      </c>
      <c r="M98" s="179">
        <f>'Regulatory Model'!M74</f>
        <v>0.20795095269509845</v>
      </c>
      <c r="N98" s="179">
        <f>'Regulatory Model'!N74</f>
        <v>0.21279620989289427</v>
      </c>
      <c r="O98" s="179">
        <f>'Regulatory Model'!O74</f>
        <v>0.21800971703527017</v>
      </c>
      <c r="P98" s="179">
        <f>'Regulatory Model'!P74</f>
        <v>0.22335095510263428</v>
      </c>
      <c r="Q98" s="179">
        <f>'Regulatory Model'!Q74</f>
        <v>0.22882305350264881</v>
      </c>
      <c r="R98" s="179">
        <f>'Regulatory Model'!R74</f>
        <v>0.23442921831346369</v>
      </c>
      <c r="S98" s="179">
        <f>'Regulatory Model'!S74</f>
        <v>0.24017273416214355</v>
      </c>
      <c r="T98" s="179">
        <f>'Regulatory Model'!T74</f>
        <v>0.24605696614911607</v>
      </c>
      <c r="U98" s="179">
        <f>'Regulatory Model'!U74</f>
        <v>0.25208536181976943</v>
      </c>
      <c r="V98" s="179">
        <f>'Regulatory Model'!V74</f>
        <v>0.25826145318435378</v>
      </c>
      <c r="W98" s="179">
        <f>'Regulatory Model'!W74</f>
        <v>0.26458885878737043</v>
      </c>
      <c r="X98" s="179">
        <f>'Regulatory Model'!X74</f>
        <v>0.27107128582766099</v>
      </c>
      <c r="Y98" s="179">
        <f>'Regulatory Model'!Y74</f>
        <v>0.27771253233043869</v>
      </c>
      <c r="Z98" s="179">
        <f>'Regulatory Model'!Z74</f>
        <v>0.28451648937253443</v>
      </c>
      <c r="AA98" s="179">
        <f>'Regulatory Model'!AA74</f>
        <v>0.29148714336216153</v>
      </c>
      <c r="AB98" s="179">
        <f>'Regulatory Model'!AB74</f>
        <v>0.29862857837453449</v>
      </c>
      <c r="AC98" s="179">
        <f>'Regulatory Model'!AC74</f>
        <v>0.30594497854471059</v>
      </c>
      <c r="AD98" s="179">
        <f>'Regulatory Model'!AD74</f>
        <v>0.31344063051905596</v>
      </c>
      <c r="AE98" s="179">
        <f>'Regulatory Model'!AE74</f>
        <v>0.3211199259667728</v>
      </c>
      <c r="AF98" s="179">
        <f>'Regulatory Model'!AF74</f>
        <v>0.32898736415295871</v>
      </c>
      <c r="AG98" s="179">
        <f>'Regulatory Model'!AG74</f>
        <v>0.3370475545747062</v>
      </c>
      <c r="AH98" s="179">
        <f>'Regulatory Model'!AH74</f>
        <v>0.34530521966178651</v>
      </c>
      <c r="AI98" s="179">
        <f>'Regulatory Model'!AI74</f>
        <v>0.35376519754350028</v>
      </c>
      <c r="AJ98" s="179">
        <f>'Regulatory Model'!AJ74</f>
        <v>0.362432444883316</v>
      </c>
      <c r="AK98" s="179">
        <f>'Regulatory Model'!AK74</f>
        <v>0.37131203978295724</v>
      </c>
      <c r="AL98" s="179">
        <f>'Regulatory Model'!AL74</f>
        <v>0.38040918475763968</v>
      </c>
      <c r="AM98" s="179">
        <f>'Regulatory Model'!AM74</f>
        <v>0.38972920978420184</v>
      </c>
      <c r="AN98" s="179">
        <f>'Regulatory Model'!AN74</f>
        <v>0.39927757542391479</v>
      </c>
      <c r="AO98" s="179">
        <f>'Regulatory Model'!AO74</f>
        <v>0.40905987602180066</v>
      </c>
      <c r="AP98" s="179">
        <f>'Regulatory Model'!AP74</f>
        <v>0.41908184298433476</v>
      </c>
      <c r="AQ98" s="179">
        <f>'Regulatory Model'!AQ74</f>
        <v>0.42934934813745096</v>
      </c>
      <c r="AR98" s="179">
        <f>'Regulatory Model'!AR74</f>
        <v>0.43986840716681852</v>
      </c>
      <c r="AS98" s="179">
        <f>'Regulatory Model'!AS74</f>
        <v>0.45064518314240554</v>
      </c>
      <c r="AT98" s="179">
        <f>'Regulatory Model'!AT74</f>
        <v>0.46168599012939443</v>
      </c>
      <c r="AU98" s="179">
        <f>'Regulatory Model'!AU74</f>
        <v>0.47299729688756459</v>
      </c>
      <c r="AV98" s="179">
        <f>'Regulatory Model'!AV74</f>
        <v>0.48458573066130989</v>
      </c>
      <c r="AW98" s="179">
        <f>'Regulatory Model'!AW74</f>
        <v>0.49645808106251199</v>
      </c>
      <c r="AX98" s="179">
        <f>'Regulatory Model'!AX74</f>
        <v>0.50862130404854355</v>
      </c>
      <c r="AY98" s="179">
        <f>'Regulatory Model'!AY74</f>
        <v>0.52108252599773286</v>
      </c>
      <c r="AZ98" s="179">
        <f>'Regulatory Model'!AZ74</f>
        <v>0.53384904788467735</v>
      </c>
      <c r="BA98" s="179">
        <f>'Regulatory Model'!BA74</f>
        <v>0.54692834955785197</v>
      </c>
      <c r="BB98" s="179">
        <f>'Regulatory Model'!BB74</f>
        <v>0.56032809412201934</v>
      </c>
      <c r="BC98" s="179">
        <f>'Regulatory Model'!BC74</f>
        <v>0.57405613242800879</v>
      </c>
      <c r="BD98" s="179">
        <f>'Regulatory Model'!BD74</f>
        <v>0.58812050767249502</v>
      </c>
    </row>
    <row r="99" spans="1:56" outlineLevel="1" x14ac:dyDescent="0.2">
      <c r="B99" s="49" t="str">
        <v>Civil</v>
      </c>
      <c r="C99" s="10" t="s">
        <v>217</v>
      </c>
      <c r="G99" s="179">
        <f>'Regulatory Model'!G75</f>
        <v>0</v>
      </c>
      <c r="H99" s="179">
        <f>'Regulatory Model'!H75</f>
        <v>0.26396455986539247</v>
      </c>
      <c r="I99" s="179">
        <f>'Regulatory Model'!I75</f>
        <v>1.0496457399024188</v>
      </c>
      <c r="J99" s="179">
        <f>'Regulatory Model'!J75</f>
        <v>2.813537480942184E-2</v>
      </c>
      <c r="K99" s="179">
        <f>'Regulatory Model'!K75</f>
        <v>0.43293271291750057</v>
      </c>
      <c r="L99" s="179">
        <f>'Regulatory Model'!L75</f>
        <v>0.41858205939358423</v>
      </c>
      <c r="M99" s="179">
        <f>'Regulatory Model'!M75</f>
        <v>0.42486079028448798</v>
      </c>
      <c r="N99" s="179">
        <f>'Regulatory Model'!N75</f>
        <v>0.43476004669811658</v>
      </c>
      <c r="O99" s="179">
        <f>'Regulatory Model'!O75</f>
        <v>0.44541166784222042</v>
      </c>
      <c r="P99" s="179">
        <f>'Regulatory Model'!P75</f>
        <v>0.45632425370435481</v>
      </c>
      <c r="Q99" s="179">
        <f>'Regulatory Model'!Q75</f>
        <v>0.4675041979201115</v>
      </c>
      <c r="R99" s="179">
        <f>'Regulatory Model'!R75</f>
        <v>0.47895805076915421</v>
      </c>
      <c r="S99" s="179">
        <f>'Regulatory Model'!S75</f>
        <v>0.49069252301299848</v>
      </c>
      <c r="T99" s="179">
        <f>'Regulatory Model'!T75</f>
        <v>0.50271448982681688</v>
      </c>
      <c r="U99" s="179">
        <f>'Regulatory Model'!U75</f>
        <v>0.51503099482757386</v>
      </c>
      <c r="V99" s="179">
        <f>'Regulatory Model'!V75</f>
        <v>0.5276492542008494</v>
      </c>
      <c r="W99" s="179">
        <f>'Regulatory Model'!W75</f>
        <v>0.54057666092877021</v>
      </c>
      <c r="X99" s="179">
        <f>'Regulatory Model'!X75</f>
        <v>0.5538207891215251</v>
      </c>
      <c r="Y99" s="179">
        <f>'Regulatory Model'!Y75</f>
        <v>0.56738939845500247</v>
      </c>
      <c r="Z99" s="179">
        <f>'Regulatory Model'!Z75</f>
        <v>0.58129043871715003</v>
      </c>
      <c r="AA99" s="179">
        <f>'Regulatory Model'!AA75</f>
        <v>0.59553205446572022</v>
      </c>
      <c r="AB99" s="179">
        <f>'Regulatory Model'!AB75</f>
        <v>0.61012258980013034</v>
      </c>
      <c r="AC99" s="179">
        <f>'Regulatory Model'!AC75</f>
        <v>0.62507059325023351</v>
      </c>
      <c r="AD99" s="179">
        <f>'Regulatory Model'!AD75</f>
        <v>0.64038482278486419</v>
      </c>
      <c r="AE99" s="179">
        <f>'Regulatory Model'!AE75</f>
        <v>0.65607425094309335</v>
      </c>
      <c r="AF99" s="179">
        <f>'Regulatory Model'!AF75</f>
        <v>0.67214807009119915</v>
      </c>
      <c r="AG99" s="179">
        <f>'Regulatory Model'!AG75</f>
        <v>0.68861569780843346</v>
      </c>
      <c r="AH99" s="179">
        <f>'Regulatory Model'!AH75</f>
        <v>0.70548678240474005</v>
      </c>
      <c r="AI99" s="179">
        <f>'Regulatory Model'!AI75</f>
        <v>0.72277120857365618</v>
      </c>
      <c r="AJ99" s="179">
        <f>'Regulatory Model'!AJ75</f>
        <v>0.74047910318371069</v>
      </c>
      <c r="AK99" s="179">
        <f>'Regulatory Model'!AK75</f>
        <v>0.75862084121171158</v>
      </c>
      <c r="AL99" s="179">
        <f>'Regulatory Model'!AL75</f>
        <v>0.77720705182139849</v>
      </c>
      <c r="AM99" s="179">
        <f>'Regulatory Model'!AM75</f>
        <v>0.79624862459102275</v>
      </c>
      <c r="AN99" s="179">
        <f>'Regulatory Model'!AN75</f>
        <v>0.81575671589350274</v>
      </c>
      <c r="AO99" s="179">
        <f>'Regulatory Model'!AO75</f>
        <v>0.83574275543289356</v>
      </c>
      <c r="AP99" s="179">
        <f>'Regulatory Model'!AP75</f>
        <v>0.85621845294099941</v>
      </c>
      <c r="AQ99" s="179">
        <f>'Regulatory Model'!AQ75</f>
        <v>0.87719580503805383</v>
      </c>
      <c r="AR99" s="179">
        <f>'Regulatory Model'!AR75</f>
        <v>0.89868710226148607</v>
      </c>
      <c r="AS99" s="179">
        <f>'Regulatory Model'!AS75</f>
        <v>0.92070493626689243</v>
      </c>
      <c r="AT99" s="179">
        <f>'Regulatory Model'!AT75</f>
        <v>0.9432622072054313</v>
      </c>
      <c r="AU99" s="179">
        <f>'Regulatory Model'!AU75</f>
        <v>0.96637213128196431</v>
      </c>
      <c r="AV99" s="179">
        <f>'Regulatory Model'!AV75</f>
        <v>0.99004824849837236</v>
      </c>
      <c r="AW99" s="179">
        <f>'Regulatory Model'!AW75</f>
        <v>1.0143044305865825</v>
      </c>
      <c r="AX99" s="179">
        <f>'Regulatory Model'!AX75</f>
        <v>1.0391548891359537</v>
      </c>
      <c r="AY99" s="179">
        <f>'Regulatory Model'!AY75</f>
        <v>1.0646141839197845</v>
      </c>
      <c r="AZ99" s="179">
        <f>'Regulatory Model'!AZ75</f>
        <v>1.0906972314258192</v>
      </c>
      <c r="BA99" s="179">
        <f>'Regulatory Model'!BA75</f>
        <v>1.1174193135957518</v>
      </c>
      <c r="BB99" s="179">
        <f>'Regulatory Model'!BB75</f>
        <v>1.1447960867788476</v>
      </c>
      <c r="BC99" s="179">
        <f>'Regulatory Model'!BC75</f>
        <v>1.1728435909049293</v>
      </c>
      <c r="BD99" s="179">
        <f>'Regulatory Model'!BD75</f>
        <v>1.2015782588821</v>
      </c>
    </row>
    <row r="100" spans="1:56" outlineLevel="1" x14ac:dyDescent="0.2">
      <c r="B100" s="49" t="str">
        <v>Minor Capital Works</v>
      </c>
      <c r="C100" s="10" t="s">
        <v>217</v>
      </c>
      <c r="G100" s="179">
        <f>'Regulatory Model'!G76</f>
        <v>0</v>
      </c>
      <c r="H100" s="179">
        <f>'Regulatory Model'!H76</f>
        <v>1.1710923043805814</v>
      </c>
      <c r="I100" s="179">
        <f>'Regulatory Model'!I76</f>
        <v>1.5616787990691883</v>
      </c>
      <c r="J100" s="179">
        <f>'Regulatory Model'!J76</f>
        <v>3.3036377806276067</v>
      </c>
      <c r="K100" s="179">
        <f>'Regulatory Model'!K76</f>
        <v>3.306766081397353</v>
      </c>
      <c r="L100" s="179">
        <f>'Regulatory Model'!L76</f>
        <v>3.232301225669044</v>
      </c>
      <c r="M100" s="179">
        <f>'Regulatory Model'!M76</f>
        <v>3.2807857440540795</v>
      </c>
      <c r="N100" s="179">
        <f>'Regulatory Model'!N76</f>
        <v>3.35722805189054</v>
      </c>
      <c r="O100" s="179">
        <f>'Regulatory Model'!O76</f>
        <v>3.4394801391618581</v>
      </c>
      <c r="P100" s="179">
        <f>'Regulatory Model'!P76</f>
        <v>3.5237474025713236</v>
      </c>
      <c r="Q100" s="179">
        <f>'Regulatory Model'!Q76</f>
        <v>3.6100792139343207</v>
      </c>
      <c r="R100" s="179">
        <f>'Regulatory Model'!R76</f>
        <v>3.6985261546757116</v>
      </c>
      <c r="S100" s="179">
        <f>'Regulatory Model'!S76</f>
        <v>3.7891400454652664</v>
      </c>
      <c r="T100" s="179">
        <f>'Regulatory Model'!T76</f>
        <v>3.8819739765791654</v>
      </c>
      <c r="U100" s="179">
        <f>'Regulatory Model'!U76</f>
        <v>3.9770823390053547</v>
      </c>
      <c r="V100" s="179">
        <f>'Regulatory Model'!V76</f>
        <v>4.0745208563109854</v>
      </c>
      <c r="W100" s="179">
        <f>'Regulatory Model'!W76</f>
        <v>4.1743466172906043</v>
      </c>
      <c r="X100" s="179">
        <f>'Regulatory Model'!X76</f>
        <v>4.2766181094142244</v>
      </c>
      <c r="Y100" s="179">
        <f>'Regulatory Model'!Y76</f>
        <v>4.3813952530948725</v>
      </c>
      <c r="Z100" s="179">
        <f>'Regulatory Model'!Z76</f>
        <v>4.4887394367956972</v>
      </c>
      <c r="AA100" s="179">
        <f>'Regulatory Model'!AA76</f>
        <v>4.5987135529971912</v>
      </c>
      <c r="AB100" s="179">
        <f>'Regulatory Model'!AB76</f>
        <v>4.7113820350456219</v>
      </c>
      <c r="AC100" s="179">
        <f>'Regulatory Model'!AC76</f>
        <v>4.8268108949042396</v>
      </c>
      <c r="AD100" s="179">
        <f>'Regulatory Model'!AD76</f>
        <v>4.9450677618293932</v>
      </c>
      <c r="AE100" s="179">
        <f>'Regulatory Model'!AE76</f>
        <v>5.0662219219942131</v>
      </c>
      <c r="AF100" s="179">
        <f>'Regulatory Model'!AF76</f>
        <v>5.1903443590830713</v>
      </c>
      <c r="AG100" s="179">
        <f>'Regulatory Model'!AG76</f>
        <v>5.3175077958806067</v>
      </c>
      <c r="AH100" s="179">
        <f>'Regulatory Model'!AH76</f>
        <v>5.4477867368796815</v>
      </c>
      <c r="AI100" s="179">
        <f>'Regulatory Model'!AI76</f>
        <v>5.5812575119332335</v>
      </c>
      <c r="AJ100" s="179">
        <f>'Regulatory Model'!AJ76</f>
        <v>5.7179983209755978</v>
      </c>
      <c r="AK100" s="179">
        <f>'Regulatory Model'!AK76</f>
        <v>5.8580892798394997</v>
      </c>
      <c r="AL100" s="179">
        <f>'Regulatory Model'!AL76</f>
        <v>6.0016124671955673</v>
      </c>
      <c r="AM100" s="179">
        <f>'Regulatory Model'!AM76</f>
        <v>6.1486519726418587</v>
      </c>
      <c r="AN100" s="179">
        <f>'Regulatory Model'!AN76</f>
        <v>6.2992939459715842</v>
      </c>
      <c r="AO100" s="179">
        <f>'Regulatory Model'!AO76</f>
        <v>6.4536266476478881</v>
      </c>
      <c r="AP100" s="179">
        <f>'Regulatory Model'!AP76</f>
        <v>6.6117405005152614</v>
      </c>
      <c r="AQ100" s="179">
        <f>'Regulatory Model'!AQ76</f>
        <v>6.7737281427778848</v>
      </c>
      <c r="AR100" s="179">
        <f>'Regulatory Model'!AR76</f>
        <v>6.9396844822759425</v>
      </c>
      <c r="AS100" s="179">
        <f>'Regulatory Model'!AS76</f>
        <v>7.1097067520917028</v>
      </c>
      <c r="AT100" s="179">
        <f>'Regulatory Model'!AT76</f>
        <v>7.2838945675179492</v>
      </c>
      <c r="AU100" s="179">
        <f>'Regulatory Model'!AU76</f>
        <v>7.462349984422139</v>
      </c>
      <c r="AV100" s="179">
        <f>'Regulatory Model'!AV76</f>
        <v>7.6451775590404809</v>
      </c>
      <c r="AW100" s="179">
        <f>'Regulatory Model'!AW76</f>
        <v>7.8324844092369723</v>
      </c>
      <c r="AX100" s="179">
        <f>'Regulatory Model'!AX76</f>
        <v>8.024380277263278</v>
      </c>
      <c r="AY100" s="179">
        <f>'Regulatory Model'!AY76</f>
        <v>8.2209775940562277</v>
      </c>
      <c r="AZ100" s="179">
        <f>'Regulatory Model'!AZ76</f>
        <v>8.4223915451106048</v>
      </c>
      <c r="BA100" s="179">
        <f>'Regulatory Model'!BA76</f>
        <v>8.6287401379658135</v>
      </c>
      <c r="BB100" s="179">
        <f>'Regulatory Model'!BB76</f>
        <v>8.8401442713459755</v>
      </c>
      <c r="BC100" s="179">
        <f>'Regulatory Model'!BC76</f>
        <v>9.0567278059939511</v>
      </c>
      <c r="BD100" s="179">
        <f>'Regulatory Model'!BD76</f>
        <v>9.2786176372408029</v>
      </c>
    </row>
    <row r="101" spans="1:56" outlineLevel="1" x14ac:dyDescent="0.2">
      <c r="B101" s="49" t="str">
        <v>[spare]</v>
      </c>
      <c r="C101" s="10" t="s">
        <v>217</v>
      </c>
      <c r="G101" s="179">
        <f>'Regulatory Model'!G77</f>
        <v>0</v>
      </c>
      <c r="H101" s="179">
        <f>'Regulatory Model'!H77</f>
        <v>0</v>
      </c>
      <c r="I101" s="179">
        <f>'Regulatory Model'!I77</f>
        <v>0</v>
      </c>
      <c r="J101" s="179">
        <f>'Regulatory Model'!J77</f>
        <v>0</v>
      </c>
      <c r="K101" s="179">
        <f>'Regulatory Model'!K77</f>
        <v>0</v>
      </c>
      <c r="L101" s="179">
        <f>'Regulatory Model'!L77</f>
        <v>0</v>
      </c>
      <c r="M101" s="179">
        <f>'Regulatory Model'!M77</f>
        <v>0</v>
      </c>
      <c r="N101" s="179">
        <f>'Regulatory Model'!N77</f>
        <v>0</v>
      </c>
      <c r="O101" s="179">
        <f>'Regulatory Model'!O77</f>
        <v>0</v>
      </c>
      <c r="P101" s="179">
        <f>'Regulatory Model'!P77</f>
        <v>0</v>
      </c>
      <c r="Q101" s="179">
        <f>'Regulatory Model'!Q77</f>
        <v>0</v>
      </c>
      <c r="R101" s="179">
        <f>'Regulatory Model'!R77</f>
        <v>0</v>
      </c>
      <c r="S101" s="179">
        <f>'Regulatory Model'!S77</f>
        <v>0</v>
      </c>
      <c r="T101" s="179">
        <f>'Regulatory Model'!T77</f>
        <v>0</v>
      </c>
      <c r="U101" s="179">
        <f>'Regulatory Model'!U77</f>
        <v>0</v>
      </c>
      <c r="V101" s="179">
        <f>'Regulatory Model'!V77</f>
        <v>0</v>
      </c>
      <c r="W101" s="179">
        <f>'Regulatory Model'!W77</f>
        <v>0</v>
      </c>
      <c r="X101" s="179">
        <f>'Regulatory Model'!X77</f>
        <v>0</v>
      </c>
      <c r="Y101" s="179">
        <f>'Regulatory Model'!Y77</f>
        <v>0</v>
      </c>
      <c r="Z101" s="179">
        <f>'Regulatory Model'!Z77</f>
        <v>0</v>
      </c>
      <c r="AA101" s="179">
        <f>'Regulatory Model'!AA77</f>
        <v>0</v>
      </c>
      <c r="AB101" s="179">
        <f>'Regulatory Model'!AB77</f>
        <v>0</v>
      </c>
      <c r="AC101" s="179">
        <f>'Regulatory Model'!AC77</f>
        <v>0</v>
      </c>
      <c r="AD101" s="179">
        <f>'Regulatory Model'!AD77</f>
        <v>0</v>
      </c>
      <c r="AE101" s="179">
        <f>'Regulatory Model'!AE77</f>
        <v>0</v>
      </c>
      <c r="AF101" s="179">
        <f>'Regulatory Model'!AF77</f>
        <v>0</v>
      </c>
      <c r="AG101" s="179">
        <f>'Regulatory Model'!AG77</f>
        <v>0</v>
      </c>
      <c r="AH101" s="179">
        <f>'Regulatory Model'!AH77</f>
        <v>0</v>
      </c>
      <c r="AI101" s="179">
        <f>'Regulatory Model'!AI77</f>
        <v>0</v>
      </c>
      <c r="AJ101" s="179">
        <f>'Regulatory Model'!AJ77</f>
        <v>0</v>
      </c>
      <c r="AK101" s="179">
        <f>'Regulatory Model'!AK77</f>
        <v>0</v>
      </c>
      <c r="AL101" s="179">
        <f>'Regulatory Model'!AL77</f>
        <v>0</v>
      </c>
      <c r="AM101" s="179">
        <f>'Regulatory Model'!AM77</f>
        <v>0</v>
      </c>
      <c r="AN101" s="179">
        <f>'Regulatory Model'!AN77</f>
        <v>0</v>
      </c>
      <c r="AO101" s="179">
        <f>'Regulatory Model'!AO77</f>
        <v>0</v>
      </c>
      <c r="AP101" s="179">
        <f>'Regulatory Model'!AP77</f>
        <v>0</v>
      </c>
      <c r="AQ101" s="179">
        <f>'Regulatory Model'!AQ77</f>
        <v>0</v>
      </c>
      <c r="AR101" s="179">
        <f>'Regulatory Model'!AR77</f>
        <v>0</v>
      </c>
      <c r="AS101" s="179">
        <f>'Regulatory Model'!AS77</f>
        <v>0</v>
      </c>
      <c r="AT101" s="179">
        <f>'Regulatory Model'!AT77</f>
        <v>0</v>
      </c>
      <c r="AU101" s="179">
        <f>'Regulatory Model'!AU77</f>
        <v>0</v>
      </c>
      <c r="AV101" s="179">
        <f>'Regulatory Model'!AV77</f>
        <v>0</v>
      </c>
      <c r="AW101" s="179">
        <f>'Regulatory Model'!AW77</f>
        <v>0</v>
      </c>
      <c r="AX101" s="179">
        <f>'Regulatory Model'!AX77</f>
        <v>0</v>
      </c>
      <c r="AY101" s="179">
        <f>'Regulatory Model'!AY77</f>
        <v>0</v>
      </c>
      <c r="AZ101" s="179">
        <f>'Regulatory Model'!AZ77</f>
        <v>0</v>
      </c>
      <c r="BA101" s="179">
        <f>'Regulatory Model'!BA77</f>
        <v>0</v>
      </c>
      <c r="BB101" s="179">
        <f>'Regulatory Model'!BB77</f>
        <v>0</v>
      </c>
      <c r="BC101" s="179">
        <f>'Regulatory Model'!BC77</f>
        <v>0</v>
      </c>
      <c r="BD101" s="179">
        <f>'Regulatory Model'!BD77</f>
        <v>0</v>
      </c>
    </row>
    <row r="102" spans="1:56" outlineLevel="1" x14ac:dyDescent="0.2">
      <c r="A102" s="27"/>
      <c r="B102" s="49"/>
      <c r="C102" s="29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</row>
    <row r="103" spans="1:56" outlineLevel="1" x14ac:dyDescent="0.2">
      <c r="A103" s="27"/>
      <c r="B103" s="62" t="s">
        <v>272</v>
      </c>
      <c r="C103" s="63" t="s">
        <v>217</v>
      </c>
      <c r="D103" s="64"/>
      <c r="E103" s="65">
        <f t="shared" ref="E103:BD103" si="38">SUM(E82:E101)</f>
        <v>0</v>
      </c>
      <c r="F103" s="65"/>
      <c r="G103" s="65">
        <f t="shared" si="38"/>
        <v>72.176422948199345</v>
      </c>
      <c r="H103" s="65">
        <f t="shared" si="38"/>
        <v>50.62336936043976</v>
      </c>
      <c r="I103" s="65">
        <f t="shared" si="38"/>
        <v>57.278824499239477</v>
      </c>
      <c r="J103" s="65">
        <f t="shared" si="38"/>
        <v>112.35807651055474</v>
      </c>
      <c r="K103" s="65">
        <f t="shared" si="38"/>
        <v>80.887268166810159</v>
      </c>
      <c r="L103" s="65">
        <f t="shared" si="38"/>
        <v>208.70716525060863</v>
      </c>
      <c r="M103" s="65">
        <f t="shared" si="38"/>
        <v>211.83777272936774</v>
      </c>
      <c r="N103" s="65">
        <f t="shared" si="38"/>
        <v>216.77359283396206</v>
      </c>
      <c r="O103" s="65">
        <f t="shared" si="38"/>
        <v>222.08454585839408</v>
      </c>
      <c r="P103" s="65">
        <f t="shared" si="38"/>
        <v>227.52561723192474</v>
      </c>
      <c r="Q103" s="65">
        <f t="shared" si="38"/>
        <v>233.09999485410688</v>
      </c>
      <c r="R103" s="65">
        <f t="shared" si="38"/>
        <v>238.81094472803252</v>
      </c>
      <c r="S103" s="65">
        <f t="shared" si="38"/>
        <v>244.66181287386931</v>
      </c>
      <c r="T103" s="65">
        <f t="shared" si="38"/>
        <v>250.65602728927908</v>
      </c>
      <c r="U103" s="65">
        <f t="shared" si="38"/>
        <v>256.79709995786646</v>
      </c>
      <c r="V103" s="65">
        <f t="shared" si="38"/>
        <v>263.08862890683417</v>
      </c>
      <c r="W103" s="65">
        <f t="shared" si="38"/>
        <v>269.53430031505155</v>
      </c>
      <c r="X103" s="65">
        <f t="shared" si="38"/>
        <v>276.13789067277037</v>
      </c>
      <c r="Y103" s="65">
        <f t="shared" si="38"/>
        <v>282.90326899425315</v>
      </c>
      <c r="Z103" s="65">
        <f t="shared" si="38"/>
        <v>289.83439908461241</v>
      </c>
      <c r="AA103" s="65">
        <f t="shared" si="38"/>
        <v>296.9353418621854</v>
      </c>
      <c r="AB103" s="65">
        <f t="shared" si="38"/>
        <v>304.21025773780889</v>
      </c>
      <c r="AC103" s="65">
        <f t="shared" si="38"/>
        <v>311.66340905238513</v>
      </c>
      <c r="AD103" s="65">
        <f t="shared" si="38"/>
        <v>319.29916257416863</v>
      </c>
      <c r="AE103" s="65">
        <f t="shared" si="38"/>
        <v>327.12199205723579</v>
      </c>
      <c r="AF103" s="65">
        <f t="shared" si="38"/>
        <v>335.13648086263805</v>
      </c>
      <c r="AG103" s="65">
        <f t="shared" si="38"/>
        <v>343.34732464377271</v>
      </c>
      <c r="AH103" s="65">
        <f t="shared" si="38"/>
        <v>351.75933409754504</v>
      </c>
      <c r="AI103" s="65">
        <f t="shared" si="38"/>
        <v>360.37743778293492</v>
      </c>
      <c r="AJ103" s="65">
        <f t="shared" si="38"/>
        <v>369.20668500861677</v>
      </c>
      <c r="AK103" s="65">
        <f t="shared" si="38"/>
        <v>378.25224879132787</v>
      </c>
      <c r="AL103" s="65">
        <f t="shared" si="38"/>
        <v>387.51942888671545</v>
      </c>
      <c r="AM103" s="65">
        <f t="shared" si="38"/>
        <v>397.01365489443992</v>
      </c>
      <c r="AN103" s="65">
        <f t="shared" si="38"/>
        <v>406.74048943935372</v>
      </c>
      <c r="AO103" s="65">
        <f t="shared" si="38"/>
        <v>416.70563143061776</v>
      </c>
      <c r="AP103" s="65">
        <f t="shared" si="38"/>
        <v>426.91491940066794</v>
      </c>
      <c r="AQ103" s="65">
        <f t="shared" si="38"/>
        <v>437.37433492598433</v>
      </c>
      <c r="AR103" s="65">
        <f t="shared" si="38"/>
        <v>448.09000613167098</v>
      </c>
      <c r="AS103" s="65">
        <f t="shared" si="38"/>
        <v>459.06821128189688</v>
      </c>
      <c r="AT103" s="65">
        <f t="shared" si="38"/>
        <v>470.3153824583033</v>
      </c>
      <c r="AU103" s="65">
        <f t="shared" si="38"/>
        <v>481.83810932853163</v>
      </c>
      <c r="AV103" s="65">
        <f t="shared" si="38"/>
        <v>493.64314300708077</v>
      </c>
      <c r="AW103" s="65">
        <f t="shared" si="38"/>
        <v>505.73740001075419</v>
      </c>
      <c r="AX103" s="65">
        <f t="shared" si="38"/>
        <v>518.12796631101753</v>
      </c>
      <c r="AY103" s="65">
        <f t="shared" si="38"/>
        <v>530.82210148563752</v>
      </c>
      <c r="AZ103" s="65">
        <f t="shared" si="38"/>
        <v>543.82724297203572</v>
      </c>
      <c r="BA103" s="65">
        <f t="shared" si="38"/>
        <v>557.1510104248506</v>
      </c>
      <c r="BB103" s="65">
        <f t="shared" si="38"/>
        <v>570.80121018025932</v>
      </c>
      <c r="BC103" s="65">
        <f t="shared" si="38"/>
        <v>584.78583982967587</v>
      </c>
      <c r="BD103" s="65">
        <f t="shared" si="38"/>
        <v>599.11309290550287</v>
      </c>
    </row>
    <row r="104" spans="1:56" outlineLevel="1" x14ac:dyDescent="0.2">
      <c r="C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</row>
    <row r="105" spans="1:56" x14ac:dyDescent="0.2">
      <c r="A105" s="6">
        <f ca="1">MAX($A$1:A104)+subsection</f>
        <v>8.0599999999999987</v>
      </c>
      <c r="B105" s="6" t="s">
        <v>235</v>
      </c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pans="1:56" x14ac:dyDescent="0.2">
      <c r="C106" s="24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 outlineLevel="1" x14ac:dyDescent="0.2">
      <c r="B107" s="50" t="s">
        <v>273</v>
      </c>
      <c r="C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</row>
    <row r="108" spans="1:56" outlineLevel="1" x14ac:dyDescent="0.2">
      <c r="C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 outlineLevel="1" x14ac:dyDescent="0.2">
      <c r="B109" s="48" t="s">
        <v>235</v>
      </c>
      <c r="C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</row>
    <row r="110" spans="1:56" outlineLevel="1" x14ac:dyDescent="0.2">
      <c r="B110" s="49" t="str">
        <f t="array" ref="B110:B129">Asset_Classes</f>
        <v>Shared Channel</v>
      </c>
      <c r="C110" s="10" t="s">
        <v>217</v>
      </c>
      <c r="G110" s="179">
        <f>-CHOOSE(Depn_Profile,'Regulatory Model'!G87,'Regulatory Model'!G116)</f>
        <v>-9.0967057525468178</v>
      </c>
      <c r="H110" s="179">
        <f>-CHOOSE(Depn_Profile,'Regulatory Model'!H87,'Regulatory Model'!H116)</f>
        <v>-9.2900738045880153</v>
      </c>
      <c r="I110" s="179">
        <f>-CHOOSE(Depn_Profile,'Regulatory Model'!I87,'Regulatory Model'!I116)</f>
        <v>-9.4666272434082401</v>
      </c>
      <c r="J110" s="179">
        <f>-CHOOSE(Depn_Profile,'Regulatory Model'!J87,'Regulatory Model'!J116)</f>
        <v>-9.5927368425655413</v>
      </c>
      <c r="K110" s="179">
        <f>-CHOOSE(Depn_Profile,'Regulatory Model'!K87,'Regulatory Model'!K116)</f>
        <v>-9.8029195078277134</v>
      </c>
      <c r="L110" s="179">
        <f>-CHOOSE(Depn_Profile,'Regulatory Model'!L87,'Regulatory Model'!L116)</f>
        <v>-9.8676187765793753</v>
      </c>
      <c r="M110" s="179">
        <f>-CHOOSE(Depn_Profile,'Regulatory Model'!M87,'Regulatory Model'!M116)</f>
        <v>-10.015633058228063</v>
      </c>
      <c r="N110" s="179">
        <f>-CHOOSE(Depn_Profile,'Regulatory Model'!N87,'Regulatory Model'!N116)</f>
        <v>-10.248997308484778</v>
      </c>
      <c r="O110" s="179">
        <f>-CHOOSE(Depn_Profile,'Regulatory Model'!O87,'Regulatory Model'!O116)</f>
        <v>-10.500097742542655</v>
      </c>
      <c r="P110" s="179">
        <f>-CHOOSE(Depn_Profile,'Regulatory Model'!P87,'Regulatory Model'!P116)</f>
        <v>-10.757350137234949</v>
      </c>
      <c r="Q110" s="179">
        <f>-CHOOSE(Depn_Profile,'Regulatory Model'!Q87,'Regulatory Model'!Q116)</f>
        <v>-11.020905215597205</v>
      </c>
      <c r="R110" s="179">
        <f>-CHOOSE(Depn_Profile,'Regulatory Model'!R87,'Regulatory Model'!R116)</f>
        <v>-11.290917393379337</v>
      </c>
      <c r="S110" s="179">
        <f>-CHOOSE(Depn_Profile,'Regulatory Model'!S87,'Regulatory Model'!S116)</f>
        <v>-11.567544869517128</v>
      </c>
      <c r="T110" s="179">
        <f>-CHOOSE(Depn_Profile,'Regulatory Model'!T87,'Regulatory Model'!T116)</f>
        <v>-11.850949718820297</v>
      </c>
      <c r="U110" s="179">
        <f>-CHOOSE(Depn_Profile,'Regulatory Model'!U87,'Regulatory Model'!U116)</f>
        <v>-12.141297986931395</v>
      </c>
      <c r="V110" s="179">
        <f>-CHOOSE(Depn_Profile,'Regulatory Model'!V87,'Regulatory Model'!V116)</f>
        <v>-12.438759787611213</v>
      </c>
      <c r="W110" s="179">
        <f>-CHOOSE(Depn_Profile,'Regulatory Model'!W87,'Regulatory Model'!W116)</f>
        <v>-12.743509402407685</v>
      </c>
      <c r="X110" s="179">
        <f>-CHOOSE(Depn_Profile,'Regulatory Model'!X87,'Regulatory Model'!X116)</f>
        <v>-13.055725382766674</v>
      </c>
      <c r="Y110" s="179">
        <f>-CHOOSE(Depn_Profile,'Regulatory Model'!Y87,'Regulatory Model'!Y116)</f>
        <v>-13.375590654644459</v>
      </c>
      <c r="Z110" s="179">
        <f>-CHOOSE(Depn_Profile,'Regulatory Model'!Z87,'Regulatory Model'!Z116)</f>
        <v>-13.703292625683245</v>
      </c>
      <c r="AA110" s="179">
        <f>-CHOOSE(Depn_Profile,'Regulatory Model'!AA87,'Regulatory Model'!AA116)</f>
        <v>-14.039023295012484</v>
      </c>
      <c r="AB110" s="179">
        <f>-CHOOSE(Depn_Profile,'Regulatory Model'!AB87,'Regulatory Model'!AB116)</f>
        <v>-14.38297936574029</v>
      </c>
      <c r="AC110" s="179">
        <f>-CHOOSE(Depn_Profile,'Regulatory Model'!AC87,'Regulatory Model'!AC116)</f>
        <v>-14.735362360200925</v>
      </c>
      <c r="AD110" s="179">
        <f>-CHOOSE(Depn_Profile,'Regulatory Model'!AD87,'Regulatory Model'!AD116)</f>
        <v>-15.09637873802585</v>
      </c>
      <c r="AE110" s="179">
        <f>-CHOOSE(Depn_Profile,'Regulatory Model'!AE87,'Regulatory Model'!AE116)</f>
        <v>-15.466240017107483</v>
      </c>
      <c r="AF110" s="179">
        <f>-CHOOSE(Depn_Profile,'Regulatory Model'!AF87,'Regulatory Model'!AF116)</f>
        <v>-15.845162897526615</v>
      </c>
      <c r="AG110" s="179">
        <f>-CHOOSE(Depn_Profile,'Regulatory Model'!AG87,'Regulatory Model'!AG116)</f>
        <v>-16.233369388516017</v>
      </c>
      <c r="AH110" s="179">
        <f>-CHOOSE(Depn_Profile,'Regulatory Model'!AH87,'Regulatory Model'!AH116)</f>
        <v>-16.631086938534658</v>
      </c>
      <c r="AI110" s="179">
        <f>-CHOOSE(Depn_Profile,'Regulatory Model'!AI87,'Regulatory Model'!AI116)</f>
        <v>-17.038548568528757</v>
      </c>
      <c r="AJ110" s="179">
        <f>-CHOOSE(Depn_Profile,'Regulatory Model'!AJ87,'Regulatory Model'!AJ116)</f>
        <v>-17.45599300845771</v>
      </c>
      <c r="AK110" s="179">
        <f>-CHOOSE(Depn_Profile,'Regulatory Model'!AK87,'Regulatory Model'!AK116)</f>
        <v>-17.883664837164922</v>
      </c>
      <c r="AL110" s="179">
        <f>-CHOOSE(Depn_Profile,'Regulatory Model'!AL87,'Regulatory Model'!AL116)</f>
        <v>-18.321814625675461</v>
      </c>
      <c r="AM110" s="179">
        <f>-CHOOSE(Depn_Profile,'Regulatory Model'!AM87,'Regulatory Model'!AM116)</f>
        <v>-18.770699084004512</v>
      </c>
      <c r="AN110" s="179">
        <f>-CHOOSE(Depn_Profile,'Regulatory Model'!AN87,'Regulatory Model'!AN116)</f>
        <v>-19.230581211562622</v>
      </c>
      <c r="AO110" s="179">
        <f>-CHOOSE(Depn_Profile,'Regulatory Model'!AO87,'Regulatory Model'!AO116)</f>
        <v>-19.701730451245904</v>
      </c>
      <c r="AP110" s="179">
        <f>-CHOOSE(Depn_Profile,'Regulatory Model'!AP87,'Regulatory Model'!AP116)</f>
        <v>-20.184422847301427</v>
      </c>
      <c r="AQ110" s="179">
        <f>-CHOOSE(Depn_Profile,'Regulatory Model'!AQ87,'Regulatory Model'!AQ116)</f>
        <v>-20.678941207060312</v>
      </c>
      <c r="AR110" s="179">
        <f>-CHOOSE(Depn_Profile,'Regulatory Model'!AR87,'Regulatory Model'!AR116)</f>
        <v>-21.185575266633286</v>
      </c>
      <c r="AS110" s="179">
        <f>-CHOOSE(Depn_Profile,'Regulatory Model'!AS87,'Regulatory Model'!AS116)</f>
        <v>-21.704621860665803</v>
      </c>
      <c r="AT110" s="179">
        <f>-CHOOSE(Depn_Profile,'Regulatory Model'!AT87,'Regulatory Model'!AT116)</f>
        <v>-22.236385096252114</v>
      </c>
      <c r="AU110" s="179">
        <f>-CHOOSE(Depn_Profile,'Regulatory Model'!AU87,'Regulatory Model'!AU116)</f>
        <v>-22.78117653111029</v>
      </c>
      <c r="AV110" s="179">
        <f>-CHOOSE(Depn_Profile,'Regulatory Model'!AV87,'Regulatory Model'!AV116)</f>
        <v>-23.339315356122491</v>
      </c>
      <c r="AW110" s="179">
        <f>-CHOOSE(Depn_Profile,'Regulatory Model'!AW87,'Regulatory Model'!AW116)</f>
        <v>-23.911128582347494</v>
      </c>
      <c r="AX110" s="179">
        <f>-CHOOSE(Depn_Profile,'Regulatory Model'!AX87,'Regulatory Model'!AX116)</f>
        <v>-24.496951232615007</v>
      </c>
      <c r="AY110" s="179">
        <f>-CHOOSE(Depn_Profile,'Regulatory Model'!AY87,'Regulatory Model'!AY116)</f>
        <v>-25.097126537814074</v>
      </c>
      <c r="AZ110" s="179">
        <f>-CHOOSE(Depn_Profile,'Regulatory Model'!AZ87,'Regulatory Model'!AZ116)</f>
        <v>-25.712006137990517</v>
      </c>
      <c r="BA110" s="179">
        <f>-CHOOSE(Depn_Profile,'Regulatory Model'!BA87,'Regulatory Model'!BA116)</f>
        <v>-26.341950288371283</v>
      </c>
      <c r="BB110" s="179">
        <f>-CHOOSE(Depn_Profile,'Regulatory Model'!BB87,'Regulatory Model'!BB116)</f>
        <v>-26.98732807043638</v>
      </c>
      <c r="BC110" s="179">
        <f>-CHOOSE(Depn_Profile,'Regulatory Model'!BC87,'Regulatory Model'!BC116)</f>
        <v>-27.64851760816207</v>
      </c>
      <c r="BD110" s="179">
        <f>-CHOOSE(Depn_Profile,'Regulatory Model'!BD87,'Regulatory Model'!BD116)</f>
        <v>-28.325906289562042</v>
      </c>
    </row>
    <row r="111" spans="1:56" outlineLevel="1" x14ac:dyDescent="0.2">
      <c r="B111" s="49" t="str">
        <v>Shared Channel Over-Dredge</v>
      </c>
      <c r="C111" s="10" t="s">
        <v>217</v>
      </c>
      <c r="G111" s="179">
        <f>-CHOOSE(Depn_Profile,'Regulatory Model'!G88,'Regulatory Model'!G117)</f>
        <v>-97.486263457356173</v>
      </c>
      <c r="H111" s="179">
        <f>-CHOOSE(Depn_Profile,'Regulatory Model'!H88,'Regulatory Model'!H117)</f>
        <v>-52.144571090302705</v>
      </c>
      <c r="I111" s="179">
        <f>-CHOOSE(Depn_Profile,'Regulatory Model'!I88,'Regulatory Model'!I117)</f>
        <v>-3.7811134757022895</v>
      </c>
      <c r="J111" s="179">
        <f>-CHOOSE(Depn_Profile,'Regulatory Model'!J88,'Regulatory Model'!J117)</f>
        <v>-2.7782274661257267</v>
      </c>
      <c r="K111" s="179">
        <f>-CHOOSE(Depn_Profile,'Regulatory Model'!K88,'Regulatory Model'!K117)</f>
        <v>-0.88138327488300172</v>
      </c>
      <c r="L111" s="179">
        <f>-CHOOSE(Depn_Profile,'Regulatory Model'!L88,'Regulatory Model'!L117)</f>
        <v>-0.41119042195950978</v>
      </c>
      <c r="M111" s="179">
        <f>-CHOOSE(Depn_Profile,'Regulatory Model'!M88,'Regulatory Model'!M117)</f>
        <v>-1.2538126284134825</v>
      </c>
      <c r="N111" s="179">
        <f>-CHOOSE(Depn_Profile,'Regulatory Model'!N88,'Regulatory Model'!N117)</f>
        <v>-2.1424983843000618</v>
      </c>
      <c r="O111" s="179">
        <f>-CHOOSE(Depn_Profile,'Regulatory Model'!O88,'Regulatory Model'!O117)</f>
        <v>-2.6400236928144682</v>
      </c>
      <c r="P111" s="179">
        <f>-CHOOSE(Depn_Profile,'Regulatory Model'!P88,'Regulatory Model'!P117)</f>
        <v>-2.7107740124391464</v>
      </c>
      <c r="Q111" s="179">
        <f>-CHOOSE(Depn_Profile,'Regulatory Model'!Q88,'Regulatory Model'!Q117)</f>
        <v>-2.7796125114669863</v>
      </c>
      <c r="R111" s="179">
        <f>-CHOOSE(Depn_Profile,'Regulatory Model'!R88,'Regulatory Model'!R117)</f>
        <v>-2.8479910878409527</v>
      </c>
      <c r="S111" s="179">
        <f>-CHOOSE(Depn_Profile,'Regulatory Model'!S88,'Regulatory Model'!S117)</f>
        <v>-2.9177668694930556</v>
      </c>
      <c r="T111" s="179">
        <f>-CHOOSE(Depn_Profile,'Regulatory Model'!T88,'Regulatory Model'!T117)</f>
        <v>-2.9892521577956352</v>
      </c>
      <c r="U111" s="179">
        <f>-CHOOSE(Depn_Profile,'Regulatory Model'!U88,'Regulatory Model'!U117)</f>
        <v>-3.0624888356616284</v>
      </c>
      <c r="V111" s="179">
        <f>-CHOOSE(Depn_Profile,'Regulatory Model'!V88,'Regulatory Model'!V117)</f>
        <v>-3.1375198121353387</v>
      </c>
      <c r="W111" s="179">
        <f>-CHOOSE(Depn_Profile,'Regulatory Model'!W88,'Regulatory Model'!W117)</f>
        <v>-3.214389047532654</v>
      </c>
      <c r="X111" s="179">
        <f>-CHOOSE(Depn_Profile,'Regulatory Model'!X88,'Regulatory Model'!X117)</f>
        <v>-3.2931415791972043</v>
      </c>
      <c r="Y111" s="179">
        <f>-CHOOSE(Depn_Profile,'Regulatory Model'!Y88,'Regulatory Model'!Y117)</f>
        <v>-3.3738235478875356</v>
      </c>
      <c r="Z111" s="179">
        <f>-CHOOSE(Depn_Profile,'Regulatory Model'!Z88,'Regulatory Model'!Z117)</f>
        <v>-3.45648222481078</v>
      </c>
      <c r="AA111" s="179">
        <f>-CHOOSE(Depn_Profile,'Regulatory Model'!AA88,'Regulatory Model'!AA117)</f>
        <v>-3.5411660393186439</v>
      </c>
      <c r="AB111" s="179">
        <f>-CHOOSE(Depn_Profile,'Regulatory Model'!AB88,'Regulatory Model'!AB117)</f>
        <v>-3.6279246072819507</v>
      </c>
      <c r="AC111" s="179">
        <f>-CHOOSE(Depn_Profile,'Regulatory Model'!AC88,'Regulatory Model'!AC117)</f>
        <v>-3.7168087601603581</v>
      </c>
      <c r="AD111" s="179">
        <f>-CHOOSE(Depn_Profile,'Regulatory Model'!AD88,'Regulatory Model'!AD117)</f>
        <v>-3.8078705747842871</v>
      </c>
      <c r="AE111" s="179">
        <f>-CHOOSE(Depn_Profile,'Regulatory Model'!AE88,'Regulatory Model'!AE117)</f>
        <v>-3.901163403866502</v>
      </c>
      <c r="AF111" s="179">
        <f>-CHOOSE(Depn_Profile,'Regulatory Model'!AF88,'Regulatory Model'!AF117)</f>
        <v>-3.9967419072612311</v>
      </c>
      <c r="AG111" s="179">
        <f>-CHOOSE(Depn_Profile,'Regulatory Model'!AG88,'Regulatory Model'!AG117)</f>
        <v>-4.0946620839891308</v>
      </c>
      <c r="AH111" s="179">
        <f>-CHOOSE(Depn_Profile,'Regulatory Model'!AH88,'Regulatory Model'!AH117)</f>
        <v>-4.1949813050468645</v>
      </c>
      <c r="AI111" s="179">
        <f>-CHOOSE(Depn_Profile,'Regulatory Model'!AI88,'Regulatory Model'!AI117)</f>
        <v>-4.2977583470205127</v>
      </c>
      <c r="AJ111" s="179">
        <f>-CHOOSE(Depn_Profile,'Regulatory Model'!AJ88,'Regulatory Model'!AJ117)</f>
        <v>-4.4030534265225159</v>
      </c>
      <c r="AK111" s="179">
        <f>-CHOOSE(Depn_Profile,'Regulatory Model'!AK88,'Regulatory Model'!AK117)</f>
        <v>-4.510928235472317</v>
      </c>
      <c r="AL111" s="179">
        <f>-CHOOSE(Depn_Profile,'Regulatory Model'!AL88,'Regulatory Model'!AL117)</f>
        <v>-4.6214459772413887</v>
      </c>
      <c r="AM111" s="179">
        <f>-CHOOSE(Depn_Profile,'Regulatory Model'!AM88,'Regulatory Model'!AM117)</f>
        <v>-4.7346714036838025</v>
      </c>
      <c r="AN111" s="179">
        <f>-CHOOSE(Depn_Profile,'Regulatory Model'!AN88,'Regulatory Model'!AN117)</f>
        <v>-4.8506708530740559</v>
      </c>
      <c r="AO111" s="179">
        <f>-CHOOSE(Depn_Profile,'Regulatory Model'!AO88,'Regulatory Model'!AO117)</f>
        <v>-4.9695122889743697</v>
      </c>
      <c r="AP111" s="179">
        <f>-CHOOSE(Depn_Profile,'Regulatory Model'!AP88,'Regulatory Model'!AP117)</f>
        <v>-5.0912653400542416</v>
      </c>
      <c r="AQ111" s="179">
        <f>-CHOOSE(Depn_Profile,'Regulatory Model'!AQ88,'Regulatory Model'!AQ117)</f>
        <v>-5.2160013408855699</v>
      </c>
      <c r="AR111" s="179">
        <f>-CHOOSE(Depn_Profile,'Regulatory Model'!AR88,'Regulatory Model'!AR117)</f>
        <v>-5.3437933737372676</v>
      </c>
      <c r="AS111" s="179">
        <f>-CHOOSE(Depn_Profile,'Regulatory Model'!AS88,'Regulatory Model'!AS117)</f>
        <v>-5.4747163113938297</v>
      </c>
      <c r="AT111" s="179">
        <f>-CHOOSE(Depn_Profile,'Regulatory Model'!AT88,'Regulatory Model'!AT117)</f>
        <v>-5.6088468610229789</v>
      </c>
      <c r="AU111" s="179">
        <f>-CHOOSE(Depn_Profile,'Regulatory Model'!AU88,'Regulatory Model'!AU117)</f>
        <v>-5.7462636091180412</v>
      </c>
      <c r="AV111" s="179">
        <f>-CHOOSE(Depn_Profile,'Regulatory Model'!AV88,'Regulatory Model'!AV117)</f>
        <v>-5.8870470675414337</v>
      </c>
      <c r="AW111" s="179">
        <f>-CHOOSE(Depn_Profile,'Regulatory Model'!AW88,'Regulatory Model'!AW117)</f>
        <v>-6.0312797206961983</v>
      </c>
      <c r="AX111" s="179">
        <f>-CHOOSE(Depn_Profile,'Regulatory Model'!AX88,'Regulatory Model'!AX117)</f>
        <v>-6.1790460738532547</v>
      </c>
      <c r="AY111" s="179">
        <f>-CHOOSE(Depn_Profile,'Regulatory Model'!AY88,'Regulatory Model'!AY117)</f>
        <v>-6.3304327026626588</v>
      </c>
      <c r="AZ111" s="179">
        <f>-CHOOSE(Depn_Profile,'Regulatory Model'!AZ88,'Regulatory Model'!AZ117)</f>
        <v>-6.4855283038778939</v>
      </c>
      <c r="BA111" s="179">
        <f>-CHOOSE(Depn_Profile,'Regulatory Model'!BA88,'Regulatory Model'!BA117)</f>
        <v>-6.644423747322902</v>
      </c>
      <c r="BB111" s="179">
        <f>-CHOOSE(Depn_Profile,'Regulatory Model'!BB88,'Regulatory Model'!BB117)</f>
        <v>-7.0341192001033903</v>
      </c>
      <c r="BC111" s="179">
        <f>-CHOOSE(Depn_Profile,'Regulatory Model'!BC88,'Regulatory Model'!BC117)</f>
        <v>-8.6012528857651329</v>
      </c>
      <c r="BD111" s="179">
        <f>-CHOOSE(Depn_Profile,'Regulatory Model'!BD88,'Regulatory Model'!BD117)</f>
        <v>-15.956835134006688</v>
      </c>
    </row>
    <row r="112" spans="1:56" outlineLevel="1" x14ac:dyDescent="0.2">
      <c r="B112" s="49" t="str">
        <v>Melbourne Channel</v>
      </c>
      <c r="C112" s="10" t="s">
        <v>217</v>
      </c>
      <c r="G112" s="179">
        <f>-CHOOSE(Depn_Profile,'Regulatory Model'!G89,'Regulatory Model'!G118)</f>
        <v>-38.788167369288402</v>
      </c>
      <c r="H112" s="179">
        <f>-CHOOSE(Depn_Profile,'Regulatory Model'!H89,'Regulatory Model'!H118)</f>
        <v>-39.615862448900778</v>
      </c>
      <c r="I112" s="179">
        <f>-CHOOSE(Depn_Profile,'Regulatory Model'!I89,'Regulatory Model'!I118)</f>
        <v>-40.378419004919458</v>
      </c>
      <c r="J112" s="179">
        <f>-CHOOSE(Depn_Profile,'Regulatory Model'!J89,'Regulatory Model'!J118)</f>
        <v>-40.930426268388366</v>
      </c>
      <c r="K112" s="179">
        <f>-CHOOSE(Depn_Profile,'Regulatory Model'!K89,'Regulatory Model'!K118)</f>
        <v>-41.842430089214211</v>
      </c>
      <c r="L112" s="179">
        <f>-CHOOSE(Depn_Profile,'Regulatory Model'!L89,'Regulatory Model'!L118)</f>
        <v>-42.126083693684031</v>
      </c>
      <c r="M112" s="179">
        <f>-CHOOSE(Depn_Profile,'Regulatory Model'!M89,'Regulatory Model'!M118)</f>
        <v>-42.757974949089274</v>
      </c>
      <c r="N112" s="179">
        <f>-CHOOSE(Depn_Profile,'Regulatory Model'!N89,'Regulatory Model'!N118)</f>
        <v>-43.754235765403067</v>
      </c>
      <c r="O112" s="179">
        <f>-CHOOSE(Depn_Profile,'Regulatory Model'!O89,'Regulatory Model'!O118)</f>
        <v>-44.826214541655432</v>
      </c>
      <c r="P112" s="179">
        <f>-CHOOSE(Depn_Profile,'Regulatory Model'!P89,'Regulatory Model'!P118)</f>
        <v>-45.924456797925984</v>
      </c>
      <c r="Q112" s="179">
        <f>-CHOOSE(Depn_Profile,'Regulatory Model'!Q89,'Regulatory Model'!Q118)</f>
        <v>-47.049605989475168</v>
      </c>
      <c r="R112" s="179">
        <f>-CHOOSE(Depn_Profile,'Regulatory Model'!R89,'Regulatory Model'!R118)</f>
        <v>-48.20232133621731</v>
      </c>
      <c r="S112" s="179">
        <f>-CHOOSE(Depn_Profile,'Regulatory Model'!S89,'Regulatory Model'!S118)</f>
        <v>-49.383278208954628</v>
      </c>
      <c r="T112" s="179">
        <f>-CHOOSE(Depn_Profile,'Regulatory Model'!T89,'Regulatory Model'!T118)</f>
        <v>-50.59316852507402</v>
      </c>
      <c r="U112" s="179">
        <f>-CHOOSE(Depn_Profile,'Regulatory Model'!U89,'Regulatory Model'!U118)</f>
        <v>-51.832701153938331</v>
      </c>
      <c r="V112" s="179">
        <f>-CHOOSE(Depn_Profile,'Regulatory Model'!V89,'Regulatory Model'!V118)</f>
        <v>-53.102602332209813</v>
      </c>
      <c r="W112" s="179">
        <f>-CHOOSE(Depn_Profile,'Regulatory Model'!W89,'Regulatory Model'!W118)</f>
        <v>-54.403616089348951</v>
      </c>
      <c r="X112" s="179">
        <f>-CHOOSE(Depn_Profile,'Regulatory Model'!X89,'Regulatory Model'!X118)</f>
        <v>-55.736504683537994</v>
      </c>
      <c r="Y112" s="179">
        <f>-CHOOSE(Depn_Profile,'Regulatory Model'!Y89,'Regulatory Model'!Y118)</f>
        <v>-57.102049048284677</v>
      </c>
      <c r="Z112" s="179">
        <f>-CHOOSE(Depn_Profile,'Regulatory Model'!Z89,'Regulatory Model'!Z118)</f>
        <v>-58.501049249967643</v>
      </c>
      <c r="AA112" s="179">
        <f>-CHOOSE(Depn_Profile,'Regulatory Model'!AA89,'Regulatory Model'!AA118)</f>
        <v>-59.934324956591844</v>
      </c>
      <c r="AB112" s="179">
        <f>-CHOOSE(Depn_Profile,'Regulatory Model'!AB89,'Regulatory Model'!AB118)</f>
        <v>-61.402715918028356</v>
      </c>
      <c r="AC112" s="179">
        <f>-CHOOSE(Depn_Profile,'Regulatory Model'!AC89,'Regulatory Model'!AC118)</f>
        <v>-62.907082458020035</v>
      </c>
      <c r="AD112" s="179">
        <f>-CHOOSE(Depn_Profile,'Regulatory Model'!AD89,'Regulatory Model'!AD118)</f>
        <v>-64.448305978241535</v>
      </c>
      <c r="AE112" s="179">
        <f>-CHOOSE(Depn_Profile,'Regulatory Model'!AE89,'Regulatory Model'!AE118)</f>
        <v>-66.027289474708439</v>
      </c>
      <c r="AF112" s="179">
        <f>-CHOOSE(Depn_Profile,'Regulatory Model'!AF89,'Regulatory Model'!AF118)</f>
        <v>-67.644958066838797</v>
      </c>
      <c r="AG112" s="179">
        <f>-CHOOSE(Depn_Profile,'Regulatory Model'!AG89,'Regulatory Model'!AG118)</f>
        <v>-69.302259539476353</v>
      </c>
      <c r="AH112" s="179">
        <f>-CHOOSE(Depn_Profile,'Regulatory Model'!AH89,'Regulatory Model'!AH118)</f>
        <v>-71.000164898193518</v>
      </c>
      <c r="AI112" s="179">
        <f>-CHOOSE(Depn_Profile,'Regulatory Model'!AI89,'Regulatory Model'!AI118)</f>
        <v>-72.739668938199259</v>
      </c>
      <c r="AJ112" s="179">
        <f>-CHOOSE(Depn_Profile,'Regulatory Model'!AJ89,'Regulatory Model'!AJ118)</f>
        <v>-74.521790827185129</v>
      </c>
      <c r="AK112" s="179">
        <f>-CHOOSE(Depn_Profile,'Regulatory Model'!AK89,'Regulatory Model'!AK118)</f>
        <v>-76.347574702451169</v>
      </c>
      <c r="AL112" s="179">
        <f>-CHOOSE(Depn_Profile,'Regulatory Model'!AL89,'Regulatory Model'!AL118)</f>
        <v>-78.218090282661208</v>
      </c>
      <c r="AM112" s="179">
        <f>-CHOOSE(Depn_Profile,'Regulatory Model'!AM89,'Regulatory Model'!AM118)</f>
        <v>-80.134433494586403</v>
      </c>
      <c r="AN112" s="179">
        <f>-CHOOSE(Depn_Profile,'Regulatory Model'!AN89,'Regulatory Model'!AN118)</f>
        <v>-82.097727115203782</v>
      </c>
      <c r="AO112" s="179">
        <f>-CHOOSE(Depn_Profile,'Regulatory Model'!AO89,'Regulatory Model'!AO118)</f>
        <v>-84.109121429526269</v>
      </c>
      <c r="AP112" s="179">
        <f>-CHOOSE(Depn_Profile,'Regulatory Model'!AP89,'Regulatory Model'!AP118)</f>
        <v>-86.169794904549661</v>
      </c>
      <c r="AQ112" s="179">
        <f>-CHOOSE(Depn_Profile,'Regulatory Model'!AQ89,'Regulatory Model'!AQ118)</f>
        <v>-88.280954879711118</v>
      </c>
      <c r="AR112" s="179">
        <f>-CHOOSE(Depn_Profile,'Regulatory Model'!AR89,'Regulatory Model'!AR118)</f>
        <v>-90.443838274264024</v>
      </c>
      <c r="AS112" s="179">
        <f>-CHOOSE(Depn_Profile,'Regulatory Model'!AS89,'Regulatory Model'!AS118)</f>
        <v>-92.659712311983498</v>
      </c>
      <c r="AT112" s="179">
        <f>-CHOOSE(Depn_Profile,'Regulatory Model'!AT89,'Regulatory Model'!AT118)</f>
        <v>-94.929875263627082</v>
      </c>
      <c r="AU112" s="179">
        <f>-CHOOSE(Depn_Profile,'Regulatory Model'!AU89,'Regulatory Model'!AU118)</f>
        <v>-97.255657207585941</v>
      </c>
      <c r="AV112" s="179">
        <f>-CHOOSE(Depn_Profile,'Regulatory Model'!AV89,'Regulatory Model'!AV118)</f>
        <v>-99.638420809171805</v>
      </c>
      <c r="AW112" s="179">
        <f>-CHOOSE(Depn_Profile,'Regulatory Model'!AW89,'Regulatory Model'!AW118)</f>
        <v>-102.07956211899652</v>
      </c>
      <c r="AX112" s="179">
        <f>-CHOOSE(Depn_Profile,'Regulatory Model'!AX89,'Regulatory Model'!AX118)</f>
        <v>-104.58051139091192</v>
      </c>
      <c r="AY112" s="179">
        <f>-CHOOSE(Depn_Profile,'Regulatory Model'!AY89,'Regulatory Model'!AY118)</f>
        <v>-107.14273391998927</v>
      </c>
      <c r="AZ112" s="179">
        <f>-CHOOSE(Depn_Profile,'Regulatory Model'!AZ89,'Regulatory Model'!AZ118)</f>
        <v>-109.76773090102901</v>
      </c>
      <c r="BA112" s="179">
        <f>-CHOOSE(Depn_Profile,'Regulatory Model'!BA89,'Regulatory Model'!BA118)</f>
        <v>-112.45704030810421</v>
      </c>
      <c r="BB112" s="179">
        <f>-CHOOSE(Depn_Profile,'Regulatory Model'!BB89,'Regulatory Model'!BB118)</f>
        <v>-115.21223779565275</v>
      </c>
      <c r="BC112" s="179">
        <f>-CHOOSE(Depn_Profile,'Regulatory Model'!BC89,'Regulatory Model'!BC118)</f>
        <v>-118.03493762164625</v>
      </c>
      <c r="BD112" s="179">
        <f>-CHOOSE(Depn_Profile,'Regulatory Model'!BD89,'Regulatory Model'!BD118)</f>
        <v>-120.92679359337659</v>
      </c>
    </row>
    <row r="113" spans="2:56" outlineLevel="1" x14ac:dyDescent="0.2">
      <c r="B113" s="49" t="str">
        <v>Melbourne Channel Over-Dredge</v>
      </c>
      <c r="C113" s="10" t="s">
        <v>217</v>
      </c>
      <c r="G113" s="179">
        <f>-CHOOSE(Depn_Profile,'Regulatory Model'!G90,'Regulatory Model'!G119)</f>
        <v>-95.273949930803752</v>
      </c>
      <c r="H113" s="179">
        <f>-CHOOSE(Depn_Profile,'Regulatory Model'!H90,'Regulatory Model'!H119)</f>
        <v>-49.586121391708893</v>
      </c>
      <c r="I113" s="179">
        <f>-CHOOSE(Depn_Profile,'Regulatory Model'!I90,'Regulatory Model'!I119)</f>
        <v>-2.235653626110921</v>
      </c>
      <c r="J113" s="179">
        <f>-CHOOSE(Depn_Profile,'Regulatory Model'!J90,'Regulatory Model'!J119)</f>
        <v>-7.9523191449993433</v>
      </c>
      <c r="K113" s="179">
        <f>-CHOOSE(Depn_Profile,'Regulatory Model'!K90,'Regulatory Model'!K119)</f>
        <v>-12.916646192195989</v>
      </c>
      <c r="L113" s="179">
        <f>-CHOOSE(Depn_Profile,'Regulatory Model'!L90,'Regulatory Model'!L119)</f>
        <v>-13.55643440315348</v>
      </c>
      <c r="M113" s="179">
        <f>-CHOOSE(Depn_Profile,'Regulatory Model'!M90,'Regulatory Model'!M119)</f>
        <v>-10.60873972041334</v>
      </c>
      <c r="N113" s="179">
        <f>-CHOOSE(Depn_Profile,'Regulatory Model'!N90,'Regulatory Model'!N119)</f>
        <v>-8.3443217548798998</v>
      </c>
      <c r="O113" s="179">
        <f>-CHOOSE(Depn_Profile,'Regulatory Model'!O90,'Regulatory Model'!O119)</f>
        <v>-10.161496463810771</v>
      </c>
      <c r="P113" s="179">
        <f>-CHOOSE(Depn_Profile,'Regulatory Model'!P90,'Regulatory Model'!P119)</f>
        <v>-10.433815657246953</v>
      </c>
      <c r="Q113" s="179">
        <f>-CHOOSE(Depn_Profile,'Regulatory Model'!Q90,'Regulatory Model'!Q119)</f>
        <v>-10.698776220422699</v>
      </c>
      <c r="R113" s="179">
        <f>-CHOOSE(Depn_Profile,'Regulatory Model'!R90,'Regulatory Model'!R119)</f>
        <v>-10.961966533417099</v>
      </c>
      <c r="S113" s="179">
        <f>-CHOOSE(Depn_Profile,'Regulatory Model'!S90,'Regulatory Model'!S119)</f>
        <v>-11.230534713485817</v>
      </c>
      <c r="T113" s="179">
        <f>-CHOOSE(Depn_Profile,'Regulatory Model'!T90,'Regulatory Model'!T119)</f>
        <v>-11.505682813966219</v>
      </c>
      <c r="U113" s="179">
        <f>-CHOOSE(Depn_Profile,'Regulatory Model'!U90,'Regulatory Model'!U119)</f>
        <v>-11.787572042908391</v>
      </c>
      <c r="V113" s="179">
        <f>-CHOOSE(Depn_Profile,'Regulatory Model'!V90,'Regulatory Model'!V119)</f>
        <v>-12.076367557959644</v>
      </c>
      <c r="W113" s="179">
        <f>-CHOOSE(Depn_Profile,'Regulatory Model'!W90,'Regulatory Model'!W119)</f>
        <v>-12.372238563129658</v>
      </c>
      <c r="X113" s="179">
        <f>-CHOOSE(Depn_Profile,'Regulatory Model'!X90,'Regulatory Model'!X119)</f>
        <v>-12.675358407926334</v>
      </c>
      <c r="Y113" s="179">
        <f>-CHOOSE(Depn_Profile,'Regulatory Model'!Y90,'Regulatory Model'!Y119)</f>
        <v>-12.985904688920529</v>
      </c>
      <c r="Z113" s="179">
        <f>-CHOOSE(Depn_Profile,'Regulatory Model'!Z90,'Regulatory Model'!Z119)</f>
        <v>-13.304059353799081</v>
      </c>
      <c r="AA113" s="179">
        <f>-CHOOSE(Depn_Profile,'Regulatory Model'!AA90,'Regulatory Model'!AA119)</f>
        <v>-13.630008807967158</v>
      </c>
      <c r="AB113" s="179">
        <f>-CHOOSE(Depn_Profile,'Regulatory Model'!AB90,'Regulatory Model'!AB119)</f>
        <v>-13.96394402376235</v>
      </c>
      <c r="AC113" s="179">
        <f>-CHOOSE(Depn_Profile,'Regulatory Model'!AC90,'Regulatory Model'!AC119)</f>
        <v>-14.306060652344527</v>
      </c>
      <c r="AD113" s="179">
        <f>-CHOOSE(Depn_Profile,'Regulatory Model'!AD90,'Regulatory Model'!AD119)</f>
        <v>-14.656559138326969</v>
      </c>
      <c r="AE113" s="179">
        <f>-CHOOSE(Depn_Profile,'Regulatory Model'!AE90,'Regulatory Model'!AE119)</f>
        <v>-15.015644837215978</v>
      </c>
      <c r="AF113" s="179">
        <f>-CHOOSE(Depn_Profile,'Regulatory Model'!AF90,'Regulatory Model'!AF119)</f>
        <v>-15.383528135727769</v>
      </c>
      <c r="AG113" s="179">
        <f>-CHOOSE(Depn_Profile,'Regulatory Model'!AG90,'Regulatory Model'!AG119)</f>
        <v>-15.760424575053099</v>
      </c>
      <c r="AH113" s="179">
        <f>-CHOOSE(Depn_Profile,'Regulatory Model'!AH90,'Regulatory Model'!AH119)</f>
        <v>-16.1465549771419</v>
      </c>
      <c r="AI113" s="179">
        <f>-CHOOSE(Depn_Profile,'Regulatory Model'!AI90,'Regulatory Model'!AI119)</f>
        <v>-16.542145574081875</v>
      </c>
      <c r="AJ113" s="179">
        <f>-CHOOSE(Depn_Profile,'Regulatory Model'!AJ90,'Regulatory Model'!AJ119)</f>
        <v>-16.947428140646878</v>
      </c>
      <c r="AK113" s="179">
        <f>-CHOOSE(Depn_Profile,'Regulatory Model'!AK90,'Regulatory Model'!AK119)</f>
        <v>-17.362640130092728</v>
      </c>
      <c r="AL113" s="179">
        <f>-CHOOSE(Depn_Profile,'Regulatory Model'!AL90,'Regulatory Model'!AL119)</f>
        <v>-17.788024813279996</v>
      </c>
      <c r="AM113" s="179">
        <f>-CHOOSE(Depn_Profile,'Regulatory Model'!AM90,'Regulatory Model'!AM119)</f>
        <v>-18.223831421205357</v>
      </c>
      <c r="AN113" s="179">
        <f>-CHOOSE(Depn_Profile,'Regulatory Model'!AN90,'Regulatory Model'!AN119)</f>
        <v>-18.670315291024888</v>
      </c>
      <c r="AO113" s="179">
        <f>-CHOOSE(Depn_Profile,'Regulatory Model'!AO90,'Regulatory Model'!AO119)</f>
        <v>-19.127738015654995</v>
      </c>
      <c r="AP113" s="179">
        <f>-CHOOSE(Depn_Profile,'Regulatory Model'!AP90,'Regulatory Model'!AP119)</f>
        <v>-19.596367597038544</v>
      </c>
      <c r="AQ113" s="179">
        <f>-CHOOSE(Depn_Profile,'Regulatory Model'!AQ90,'Regulatory Model'!AQ119)</f>
        <v>-20.076478603165988</v>
      </c>
      <c r="AR113" s="179">
        <f>-CHOOSE(Depn_Profile,'Regulatory Model'!AR90,'Regulatory Model'!AR119)</f>
        <v>-20.568352328943554</v>
      </c>
      <c r="AS113" s="179">
        <f>-CHOOSE(Depn_Profile,'Regulatory Model'!AS90,'Regulatory Model'!AS119)</f>
        <v>-21.072276961002668</v>
      </c>
      <c r="AT113" s="179">
        <f>-CHOOSE(Depn_Profile,'Regulatory Model'!AT90,'Regulatory Model'!AT119)</f>
        <v>-21.588547746547238</v>
      </c>
      <c r="AU113" s="179">
        <f>-CHOOSE(Depn_Profile,'Regulatory Model'!AU90,'Regulatory Model'!AU119)</f>
        <v>-22.117467166337644</v>
      </c>
      <c r="AV113" s="179">
        <f>-CHOOSE(Depn_Profile,'Regulatory Model'!AV90,'Regulatory Model'!AV119)</f>
        <v>-22.659345111912916</v>
      </c>
      <c r="AW113" s="179">
        <f>-CHOOSE(Depn_Profile,'Regulatory Model'!AW90,'Regulatory Model'!AW119)</f>
        <v>-23.214499067154783</v>
      </c>
      <c r="AX113" s="179">
        <f>-CHOOSE(Depn_Profile,'Regulatory Model'!AX90,'Regulatory Model'!AX119)</f>
        <v>-23.783254294300075</v>
      </c>
      <c r="AY113" s="179">
        <f>-CHOOSE(Depn_Profile,'Regulatory Model'!AY90,'Regulatory Model'!AY119)</f>
        <v>-24.365944024510423</v>
      </c>
      <c r="AZ113" s="179">
        <f>-CHOOSE(Depn_Profile,'Regulatory Model'!AZ90,'Regulatory Model'!AZ119)</f>
        <v>-24.962909653110927</v>
      </c>
      <c r="BA113" s="179">
        <f>-CHOOSE(Depn_Profile,'Regulatory Model'!BA90,'Regulatory Model'!BA119)</f>
        <v>-25.574500939612143</v>
      </c>
      <c r="BB113" s="179">
        <f>-CHOOSE(Depn_Profile,'Regulatory Model'!BB90,'Regulatory Model'!BB119)</f>
        <v>-27.074445419720394</v>
      </c>
      <c r="BC113" s="179">
        <f>-CHOOSE(Depn_Profile,'Regulatory Model'!BC90,'Regulatory Model'!BC119)</f>
        <v>-33.106369848471971</v>
      </c>
      <c r="BD113" s="179">
        <f>-CHOOSE(Depn_Profile,'Regulatory Model'!BD90,'Regulatory Model'!BD119)</f>
        <v>-61.418132052807806</v>
      </c>
    </row>
    <row r="114" spans="2:56" outlineLevel="1" x14ac:dyDescent="0.2">
      <c r="B114" s="49" t="str">
        <v>Channel Protection Assets</v>
      </c>
      <c r="C114" s="10" t="s">
        <v>217</v>
      </c>
      <c r="G114" s="179">
        <f>-CHOOSE(Depn_Profile,'Regulatory Model'!G91,'Regulatory Model'!G120)</f>
        <v>-2.6963875636704122</v>
      </c>
      <c r="H114" s="179">
        <f>-CHOOSE(Depn_Profile,'Regulatory Model'!H91,'Regulatory Model'!H120)</f>
        <v>-2.7537044897003748</v>
      </c>
      <c r="I114" s="179">
        <f>-CHOOSE(Depn_Profile,'Regulatory Model'!I91,'Regulatory Model'!I120)</f>
        <v>-2.8060373352059926</v>
      </c>
      <c r="J114" s="179">
        <f>-CHOOSE(Depn_Profile,'Regulatory Model'!J91,'Regulatory Model'!J120)</f>
        <v>-2.8434179391385768</v>
      </c>
      <c r="K114" s="179">
        <f>-CHOOSE(Depn_Profile,'Regulatory Model'!K91,'Regulatory Model'!K120)</f>
        <v>-2.9057189456928838</v>
      </c>
      <c r="L114" s="179">
        <f>-CHOOSE(Depn_Profile,'Regulatory Model'!L91,'Regulatory Model'!L120)</f>
        <v>-2.9248966907344562</v>
      </c>
      <c r="M114" s="179">
        <f>-CHOOSE(Depn_Profile,'Regulatory Model'!M91,'Regulatory Model'!M120)</f>
        <v>-2.9687701410954728</v>
      </c>
      <c r="N114" s="179">
        <f>-CHOOSE(Depn_Profile,'Regulatory Model'!N91,'Regulatory Model'!N120)</f>
        <v>-3.0379424853829975</v>
      </c>
      <c r="O114" s="179">
        <f>-CHOOSE(Depn_Profile,'Regulatory Model'!O91,'Regulatory Model'!O120)</f>
        <v>-3.1123720762748803</v>
      </c>
      <c r="P114" s="179">
        <f>-CHOOSE(Depn_Profile,'Regulatory Model'!P91,'Regulatory Model'!P120)</f>
        <v>-3.1886251921436148</v>
      </c>
      <c r="Q114" s="179">
        <f>-CHOOSE(Depn_Profile,'Regulatory Model'!Q91,'Regulatory Model'!Q120)</f>
        <v>-3.2667465093511332</v>
      </c>
      <c r="R114" s="179">
        <f>-CHOOSE(Depn_Profile,'Regulatory Model'!R91,'Regulatory Model'!R120)</f>
        <v>-3.3467817988302357</v>
      </c>
      <c r="S114" s="179">
        <f>-CHOOSE(Depn_Profile,'Regulatory Model'!S91,'Regulatory Model'!S120)</f>
        <v>-3.4287779529015761</v>
      </c>
      <c r="T114" s="179">
        <f>-CHOOSE(Depn_Profile,'Regulatory Model'!T91,'Regulatory Model'!T120)</f>
        <v>-3.5127830127476645</v>
      </c>
      <c r="U114" s="179">
        <f>-CHOOSE(Depn_Profile,'Regulatory Model'!U91,'Regulatory Model'!U120)</f>
        <v>-3.5988461965599825</v>
      </c>
      <c r="V114" s="179">
        <f>-CHOOSE(Depn_Profile,'Regulatory Model'!V91,'Regulatory Model'!V120)</f>
        <v>-3.6870179283757016</v>
      </c>
      <c r="W114" s="179">
        <f>-CHOOSE(Depn_Profile,'Regulatory Model'!W91,'Regulatory Model'!W120)</f>
        <v>-3.7773498676209059</v>
      </c>
      <c r="X114" s="179">
        <f>-CHOOSE(Depn_Profile,'Regulatory Model'!X91,'Regulatory Model'!X120)</f>
        <v>-3.8698949393776183</v>
      </c>
      <c r="Y114" s="179">
        <f>-CHOOSE(Depn_Profile,'Regulatory Model'!Y91,'Regulatory Model'!Y120)</f>
        <v>-3.9647073653923699</v>
      </c>
      <c r="Z114" s="179">
        <f>-CHOOSE(Depn_Profile,'Regulatory Model'!Z91,'Regulatory Model'!Z120)</f>
        <v>-4.0618426958444829</v>
      </c>
      <c r="AA114" s="179">
        <f>-CHOOSE(Depn_Profile,'Regulatory Model'!AA91,'Regulatory Model'!AA120)</f>
        <v>-4.1613578418926718</v>
      </c>
      <c r="AB114" s="179">
        <f>-CHOOSE(Depn_Profile,'Regulatory Model'!AB91,'Regulatory Model'!AB120)</f>
        <v>-4.2633111090190425</v>
      </c>
      <c r="AC114" s="179">
        <f>-CHOOSE(Depn_Profile,'Regulatory Model'!AC91,'Regulatory Model'!AC120)</f>
        <v>-4.3677622311900084</v>
      </c>
      <c r="AD114" s="179">
        <f>-CHOOSE(Depn_Profile,'Regulatory Model'!AD91,'Regulatory Model'!AD120)</f>
        <v>0</v>
      </c>
      <c r="AE114" s="179">
        <f>-CHOOSE(Depn_Profile,'Regulatory Model'!AE91,'Regulatory Model'!AE120)</f>
        <v>0</v>
      </c>
      <c r="AF114" s="179">
        <f>-CHOOSE(Depn_Profile,'Regulatory Model'!AF91,'Regulatory Model'!AF120)</f>
        <v>0</v>
      </c>
      <c r="AG114" s="179">
        <f>-CHOOSE(Depn_Profile,'Regulatory Model'!AG91,'Regulatory Model'!AG120)</f>
        <v>0</v>
      </c>
      <c r="AH114" s="179">
        <f>-CHOOSE(Depn_Profile,'Regulatory Model'!AH91,'Regulatory Model'!AH120)</f>
        <v>0</v>
      </c>
      <c r="AI114" s="179">
        <f>-CHOOSE(Depn_Profile,'Regulatory Model'!AI91,'Regulatory Model'!AI120)</f>
        <v>0</v>
      </c>
      <c r="AJ114" s="179">
        <f>-CHOOSE(Depn_Profile,'Regulatory Model'!AJ91,'Regulatory Model'!AJ120)</f>
        <v>0</v>
      </c>
      <c r="AK114" s="179">
        <f>-CHOOSE(Depn_Profile,'Regulatory Model'!AK91,'Regulatory Model'!AK120)</f>
        <v>0</v>
      </c>
      <c r="AL114" s="179">
        <f>-CHOOSE(Depn_Profile,'Regulatory Model'!AL91,'Regulatory Model'!AL120)</f>
        <v>0</v>
      </c>
      <c r="AM114" s="179">
        <f>-CHOOSE(Depn_Profile,'Regulatory Model'!AM91,'Regulatory Model'!AM120)</f>
        <v>0</v>
      </c>
      <c r="AN114" s="179">
        <f>-CHOOSE(Depn_Profile,'Regulatory Model'!AN91,'Regulatory Model'!AN120)</f>
        <v>0</v>
      </c>
      <c r="AO114" s="179">
        <f>-CHOOSE(Depn_Profile,'Regulatory Model'!AO91,'Regulatory Model'!AO120)</f>
        <v>0</v>
      </c>
      <c r="AP114" s="179">
        <f>-CHOOSE(Depn_Profile,'Regulatory Model'!AP91,'Regulatory Model'!AP120)</f>
        <v>0</v>
      </c>
      <c r="AQ114" s="179">
        <f>-CHOOSE(Depn_Profile,'Regulatory Model'!AQ91,'Regulatory Model'!AQ120)</f>
        <v>0</v>
      </c>
      <c r="AR114" s="179">
        <f>-CHOOSE(Depn_Profile,'Regulatory Model'!AR91,'Regulatory Model'!AR120)</f>
        <v>0</v>
      </c>
      <c r="AS114" s="179">
        <f>-CHOOSE(Depn_Profile,'Regulatory Model'!AS91,'Regulatory Model'!AS120)</f>
        <v>0</v>
      </c>
      <c r="AT114" s="179">
        <f>-CHOOSE(Depn_Profile,'Regulatory Model'!AT91,'Regulatory Model'!AT120)</f>
        <v>0</v>
      </c>
      <c r="AU114" s="179">
        <f>-CHOOSE(Depn_Profile,'Regulatory Model'!AU91,'Regulatory Model'!AU120)</f>
        <v>0</v>
      </c>
      <c r="AV114" s="179">
        <f>-CHOOSE(Depn_Profile,'Regulatory Model'!AV91,'Regulatory Model'!AV120)</f>
        <v>0</v>
      </c>
      <c r="AW114" s="179">
        <f>-CHOOSE(Depn_Profile,'Regulatory Model'!AW91,'Regulatory Model'!AW120)</f>
        <v>0</v>
      </c>
      <c r="AX114" s="179">
        <f>-CHOOSE(Depn_Profile,'Regulatory Model'!AX91,'Regulatory Model'!AX120)</f>
        <v>0</v>
      </c>
      <c r="AY114" s="179">
        <f>-CHOOSE(Depn_Profile,'Regulatory Model'!AY91,'Regulatory Model'!AY120)</f>
        <v>0</v>
      </c>
      <c r="AZ114" s="179">
        <f>-CHOOSE(Depn_Profile,'Regulatory Model'!AZ91,'Regulatory Model'!AZ120)</f>
        <v>0</v>
      </c>
      <c r="BA114" s="179">
        <f>-CHOOSE(Depn_Profile,'Regulatory Model'!BA91,'Regulatory Model'!BA120)</f>
        <v>0</v>
      </c>
      <c r="BB114" s="179">
        <f>-CHOOSE(Depn_Profile,'Regulatory Model'!BB91,'Regulatory Model'!BB120)</f>
        <v>0</v>
      </c>
      <c r="BC114" s="179">
        <f>-CHOOSE(Depn_Profile,'Regulatory Model'!BC91,'Regulatory Model'!BC120)</f>
        <v>0</v>
      </c>
      <c r="BD114" s="179">
        <f>-CHOOSE(Depn_Profile,'Regulatory Model'!BD91,'Regulatory Model'!BD120)</f>
        <v>0</v>
      </c>
    </row>
    <row r="115" spans="2:56" outlineLevel="1" x14ac:dyDescent="0.2">
      <c r="B115" s="49" t="str">
        <v>Channel Service Protection</v>
      </c>
      <c r="C115" s="10" t="s">
        <v>217</v>
      </c>
      <c r="G115" s="179">
        <f>-CHOOSE(Depn_Profile,'Regulatory Model'!G92,'Regulatory Model'!G121)</f>
        <v>-0.51260828237025147</v>
      </c>
      <c r="H115" s="179">
        <f>-CHOOSE(Depn_Profile,'Regulatory Model'!H92,'Regulatory Model'!H121)</f>
        <v>-0.52350476157035841</v>
      </c>
      <c r="I115" s="179">
        <f>-CHOOSE(Depn_Profile,'Regulatory Model'!I92,'Regulatory Model'!I121)</f>
        <v>-0.53404522009773259</v>
      </c>
      <c r="J115" s="179">
        <f>-CHOOSE(Depn_Profile,'Regulatory Model'!J92,'Regulatory Model'!J121)</f>
        <v>-0.5568175130730304</v>
      </c>
      <c r="K115" s="179">
        <f>-CHOOSE(Depn_Profile,'Regulatory Model'!K92,'Regulatory Model'!K121)</f>
        <v>-0.59876164782190622</v>
      </c>
      <c r="L115" s="179">
        <f>-CHOOSE(Depn_Profile,'Regulatory Model'!L92,'Regulatory Model'!L121)</f>
        <v>-0.66124916550922685</v>
      </c>
      <c r="M115" s="179">
        <f>-CHOOSE(Depn_Profile,'Regulatory Model'!M92,'Regulatory Model'!M121)</f>
        <v>-0.76084798356670247</v>
      </c>
      <c r="N115" s="179">
        <f>-CHOOSE(Depn_Profile,'Regulatory Model'!N92,'Regulatory Model'!N121)</f>
        <v>-0.87072364083666298</v>
      </c>
      <c r="O115" s="179">
        <f>-CHOOSE(Depn_Profile,'Regulatory Model'!O92,'Regulatory Model'!O121)</f>
        <v>-0.98668182925718795</v>
      </c>
      <c r="P115" s="179">
        <f>-CHOOSE(Depn_Profile,'Regulatory Model'!P92,'Regulatory Model'!P121)</f>
        <v>-1.1078277213201169</v>
      </c>
      <c r="Q115" s="179">
        <f>-CHOOSE(Depn_Profile,'Regulatory Model'!Q92,'Regulatory Model'!Q121)</f>
        <v>-1.2349462911731663</v>
      </c>
      <c r="R115" s="179">
        <f>-CHOOSE(Depn_Profile,'Regulatory Model'!R92,'Regulatory Model'!R121)</f>
        <v>-1.3696114642159793</v>
      </c>
      <c r="S115" s="179">
        <f>-CHOOSE(Depn_Profile,'Regulatory Model'!S92,'Regulatory Model'!S121)</f>
        <v>-1.5129498378859558</v>
      </c>
      <c r="T115" s="179">
        <f>-CHOOSE(Depn_Profile,'Regulatory Model'!T92,'Regulatory Model'!T121)</f>
        <v>-1.6655305776908054</v>
      </c>
      <c r="U115" s="179">
        <f>-CHOOSE(Depn_Profile,'Regulatory Model'!U92,'Regulatory Model'!U121)</f>
        <v>-1.1437941598071422</v>
      </c>
      <c r="V115" s="179">
        <f>-CHOOSE(Depn_Profile,'Regulatory Model'!V92,'Regulatory Model'!V121)</f>
        <v>-1.2999910038558973</v>
      </c>
      <c r="W115" s="179">
        <f>-CHOOSE(Depn_Profile,'Regulatory Model'!W92,'Regulatory Model'!W121)</f>
        <v>-1.4670187586089831</v>
      </c>
      <c r="X115" s="179">
        <f>-CHOOSE(Depn_Profile,'Regulatory Model'!X92,'Regulatory Model'!X121)</f>
        <v>-1.6456491143701777</v>
      </c>
      <c r="Y115" s="179">
        <f>-CHOOSE(Depn_Profile,'Regulatory Model'!Y92,'Regulatory Model'!Y121)</f>
        <v>-1.8367222350719985</v>
      </c>
      <c r="Z115" s="179">
        <f>-CHOOSE(Depn_Profile,'Regulatory Model'!Z92,'Regulatory Model'!Z121)</f>
        <v>-2.0411548904212884</v>
      </c>
      <c r="AA115" s="179">
        <f>-CHOOSE(Depn_Profile,'Regulatory Model'!AA92,'Regulatory Model'!AA121)</f>
        <v>-2.2599498658026409</v>
      </c>
      <c r="AB115" s="179">
        <f>-CHOOSE(Depn_Profile,'Regulatory Model'!AB92,'Regulatory Model'!AB121)</f>
        <v>-2.49420690479573</v>
      </c>
      <c r="AC115" s="179">
        <f>-CHOOSE(Depn_Profile,'Regulatory Model'!AC92,'Regulatory Model'!AC121)</f>
        <v>-2.7451355014102568</v>
      </c>
      <c r="AD115" s="179">
        <f>-CHOOSE(Depn_Profile,'Regulatory Model'!AD92,'Regulatory Model'!AD121)</f>
        <v>-3.0140699395496844</v>
      </c>
      <c r="AE115" s="179">
        <f>-CHOOSE(Depn_Profile,'Regulatory Model'!AE92,'Regulatory Model'!AE121)</f>
        <v>-3.3024870820022283</v>
      </c>
      <c r="AF115" s="179">
        <f>-CHOOSE(Depn_Profile,'Regulatory Model'!AF92,'Regulatory Model'!AF121)</f>
        <v>-3.6120275491150862</v>
      </c>
      <c r="AG115" s="179">
        <f>-CHOOSE(Depn_Profile,'Regulatory Model'!AG92,'Regulatory Model'!AG121)</f>
        <v>-3.9445211105235258</v>
      </c>
      <c r="AH115" s="179">
        <f>-CHOOSE(Depn_Profile,'Regulatory Model'!AH92,'Regulatory Model'!AH121)</f>
        <v>-4.3020173594797564</v>
      </c>
      <c r="AI115" s="179">
        <f>-CHOOSE(Depn_Profile,'Regulatory Model'!AI92,'Regulatory Model'!AI121)</f>
        <v>-4.6868230740155052</v>
      </c>
      <c r="AJ115" s="179">
        <f>-CHOOSE(Depn_Profile,'Regulatory Model'!AJ92,'Regulatory Model'!AJ121)</f>
        <v>-5.1015481300520458</v>
      </c>
      <c r="AK115" s="179">
        <f>-CHOOSE(Depn_Profile,'Regulatory Model'!AK92,'Regulatory Model'!AK121)</f>
        <v>-5.5491624750862512</v>
      </c>
      <c r="AL115" s="179">
        <f>-CHOOSE(Depn_Profile,'Regulatory Model'!AL92,'Regulatory Model'!AL121)</f>
        <v>-6.033067583300463</v>
      </c>
      <c r="AM115" s="179">
        <f>-CHOOSE(Depn_Profile,'Regulatory Model'!AM92,'Regulatory Model'!AM121)</f>
        <v>-6.5571871276642932</v>
      </c>
      <c r="AN115" s="179">
        <f>-CHOOSE(Depn_Profile,'Regulatory Model'!AN92,'Regulatory Model'!AN121)</f>
        <v>-7.1260835342533495</v>
      </c>
      <c r="AO115" s="179">
        <f>-CHOOSE(Depn_Profile,'Regulatory Model'!AO92,'Regulatory Model'!AO121)</f>
        <v>-7.7451099738513349</v>
      </c>
      <c r="AP115" s="179">
        <f>-CHOOSE(Depn_Profile,'Regulatory Model'!AP92,'Regulatory Model'!AP121)</f>
        <v>-8.4206117717086659</v>
      </c>
      <c r="AQ115" s="179">
        <f>-CHOOSE(Depn_Profile,'Regulatory Model'!AQ92,'Regulatory Model'!AQ121)</f>
        <v>-9.1601981664195122</v>
      </c>
      <c r="AR115" s="179">
        <f>-CHOOSE(Depn_Profile,'Regulatory Model'!AR92,'Regulatory Model'!AR121)</f>
        <v>-9.9731165754565883</v>
      </c>
      <c r="AS115" s="179">
        <f>-CHOOSE(Depn_Profile,'Regulatory Model'!AS92,'Regulatory Model'!AS121)</f>
        <v>-10.870780250332221</v>
      </c>
      <c r="AT115" s="179">
        <f>-CHOOSE(Depn_Profile,'Regulatory Model'!AT92,'Regulatory Model'!AT121)</f>
        <v>-11.867532607681314</v>
      </c>
      <c r="AU115" s="179">
        <f>-CHOOSE(Depn_Profile,'Regulatory Model'!AU92,'Regulatory Model'!AU121)</f>
        <v>-12.981790038238984</v>
      </c>
      <c r="AV115" s="179">
        <f>-CHOOSE(Depn_Profile,'Regulatory Model'!AV92,'Regulatory Model'!AV121)</f>
        <v>-14.237816098464677</v>
      </c>
      <c r="AW115" s="179">
        <f>-CHOOSE(Depn_Profile,'Regulatory Model'!AW92,'Regulatory Model'!AW121)</f>
        <v>-15.667109923524908</v>
      </c>
      <c r="AX115" s="179">
        <f>-CHOOSE(Depn_Profile,'Regulatory Model'!AX92,'Regulatory Model'!AX121)</f>
        <v>-17.279313089674101</v>
      </c>
      <c r="AY115" s="179">
        <f>-CHOOSE(Depn_Profile,'Regulatory Model'!AY92,'Regulatory Model'!AY121)</f>
        <v>-19.145308523416009</v>
      </c>
      <c r="AZ115" s="179">
        <f>-CHOOSE(Depn_Profile,'Regulatory Model'!AZ92,'Regulatory Model'!AZ121)</f>
        <v>-21.334820272118733</v>
      </c>
      <c r="BA115" s="179">
        <f>-CHOOSE(Depn_Profile,'Regulatory Model'!BA92,'Regulatory Model'!BA121)</f>
        <v>-24.033945725887861</v>
      </c>
      <c r="BB115" s="179">
        <f>-CHOOSE(Depn_Profile,'Regulatory Model'!BB92,'Regulatory Model'!BB121)</f>
        <v>-27.716512375819033</v>
      </c>
      <c r="BC115" s="179">
        <f>-CHOOSE(Depn_Profile,'Regulatory Model'!BC92,'Regulatory Model'!BC121)</f>
        <v>-33.463473205293475</v>
      </c>
      <c r="BD115" s="179">
        <f>-CHOOSE(Depn_Profile,'Regulatory Model'!BD92,'Regulatory Model'!BD121)</f>
        <v>-47.646332304237546</v>
      </c>
    </row>
    <row r="116" spans="2:56" outlineLevel="1" x14ac:dyDescent="0.2">
      <c r="B116" s="49" t="str">
        <v>Roads</v>
      </c>
      <c r="C116" s="10" t="s">
        <v>217</v>
      </c>
      <c r="G116" s="179">
        <f>-CHOOSE(Depn_Profile,'Regulatory Model'!G93,'Regulatory Model'!G122)</f>
        <v>-5.0077421311211499</v>
      </c>
      <c r="H116" s="179">
        <f>-CHOOSE(Depn_Profile,'Regulatory Model'!H93,'Regulatory Model'!H122)</f>
        <v>-5.148432881923676</v>
      </c>
      <c r="I116" s="179">
        <f>-CHOOSE(Depn_Profile,'Regulatory Model'!I93,'Regulatory Model'!I122)</f>
        <v>-5.2849517633084293</v>
      </c>
      <c r="J116" s="179">
        <f>-CHOOSE(Depn_Profile,'Regulatory Model'!J93,'Regulatory Model'!J122)</f>
        <v>-5.3989510690593692</v>
      </c>
      <c r="K116" s="179">
        <f>-CHOOSE(Depn_Profile,'Regulatory Model'!K93,'Regulatory Model'!K122)</f>
        <v>-5.7598234305386091</v>
      </c>
      <c r="L116" s="179">
        <f>-CHOOSE(Depn_Profile,'Regulatory Model'!L93,'Regulatory Model'!L122)</f>
        <v>-6.0767952269162704</v>
      </c>
      <c r="M116" s="179">
        <f>-CHOOSE(Depn_Profile,'Regulatory Model'!M93,'Regulatory Model'!M122)</f>
        <v>-6.3175014149094144</v>
      </c>
      <c r="N116" s="179">
        <f>-CHOOSE(Depn_Profile,'Regulatory Model'!N93,'Regulatory Model'!N122)</f>
        <v>-6.6183688952850197</v>
      </c>
      <c r="O116" s="179">
        <f>-CHOOSE(Depn_Profile,'Regulatory Model'!O93,'Regulatory Model'!O122)</f>
        <v>-1.1603091607816711</v>
      </c>
      <c r="P116" s="179">
        <f>-CHOOSE(Depn_Profile,'Regulatory Model'!P93,'Regulatory Model'!P122)</f>
        <v>-1.350451617404242</v>
      </c>
      <c r="Q116" s="179">
        <f>-CHOOSE(Depn_Profile,'Regulatory Model'!Q93,'Regulatory Model'!Q122)</f>
        <v>-1.54921457882756</v>
      </c>
      <c r="R116" s="179">
        <f>-CHOOSE(Depn_Profile,'Regulatory Model'!R93,'Regulatory Model'!R122)</f>
        <v>-1.7569063167772734</v>
      </c>
      <c r="S116" s="179">
        <f>-CHOOSE(Depn_Profile,'Regulatory Model'!S93,'Regulatory Model'!S122)</f>
        <v>-1.9738450338355815</v>
      </c>
      <c r="T116" s="179">
        <f>-CHOOSE(Depn_Profile,'Regulatory Model'!T93,'Regulatory Model'!T122)</f>
        <v>-2.2003591650131011</v>
      </c>
      <c r="U116" s="179">
        <f>-CHOOSE(Depn_Profile,'Regulatory Model'!U93,'Regulatory Model'!U122)</f>
        <v>-2.4367876881367594</v>
      </c>
      <c r="V116" s="179">
        <f>-CHOOSE(Depn_Profile,'Regulatory Model'!V93,'Regulatory Model'!V122)</f>
        <v>-2.6834804433046777</v>
      </c>
      <c r="W116" s="179">
        <f>-CHOOSE(Depn_Profile,'Regulatory Model'!W93,'Regulatory Model'!W122)</f>
        <v>-2.9407984616660201</v>
      </c>
      <c r="X116" s="179">
        <f>-CHOOSE(Depn_Profile,'Regulatory Model'!X93,'Regulatory Model'!X122)</f>
        <v>-3.2091143037909751</v>
      </c>
      <c r="Y116" s="179">
        <f>-CHOOSE(Depn_Profile,'Regulatory Model'!Y93,'Regulatory Model'!Y122)</f>
        <v>-3.4888124079034371</v>
      </c>
      <c r="Z116" s="179">
        <f>-CHOOSE(Depn_Profile,'Regulatory Model'!Z93,'Regulatory Model'!Z122)</f>
        <v>-3.7802894482565597</v>
      </c>
      <c r="AA116" s="179">
        <f>-CHOOSE(Depn_Profile,'Regulatory Model'!AA93,'Regulatory Model'!AA122)</f>
        <v>-4.0808806743176973</v>
      </c>
      <c r="AB116" s="179">
        <f>-CHOOSE(Depn_Profile,'Regulatory Model'!AB93,'Regulatory Model'!AB122)</f>
        <v>-4.3440680545996901</v>
      </c>
      <c r="AC116" s="179">
        <f>-CHOOSE(Depn_Profile,'Regulatory Model'!AC93,'Regulatory Model'!AC122)</f>
        <v>-4.6118134533256105</v>
      </c>
      <c r="AD116" s="179">
        <f>-CHOOSE(Depn_Profile,'Regulatory Model'!AD93,'Regulatory Model'!AD122)</f>
        <v>-4.8831381137970125</v>
      </c>
      <c r="AE116" s="179">
        <f>-CHOOSE(Depn_Profile,'Regulatory Model'!AE93,'Regulatory Model'!AE122)</f>
        <v>-4.852558724543937</v>
      </c>
      <c r="AF116" s="179">
        <f>-CHOOSE(Depn_Profile,'Regulatory Model'!AF93,'Regulatory Model'!AF122)</f>
        <v>-4.7617044554861918</v>
      </c>
      <c r="AG116" s="179">
        <f>-CHOOSE(Depn_Profile,'Regulatory Model'!AG93,'Regulatory Model'!AG122)</f>
        <v>-4.8800038980081579</v>
      </c>
      <c r="AH116" s="179">
        <f>-CHOOSE(Depn_Profile,'Regulatory Model'!AH93,'Regulatory Model'!AH122)</f>
        <v>-5.0002181603058222</v>
      </c>
      <c r="AI116" s="179">
        <f>-CHOOSE(Depn_Profile,'Regulatory Model'!AI93,'Regulatory Model'!AI122)</f>
        <v>-5.1227985315802869</v>
      </c>
      <c r="AJ116" s="179">
        <f>-CHOOSE(Depn_Profile,'Regulatory Model'!AJ93,'Regulatory Model'!AJ122)</f>
        <v>-5.2483070956040043</v>
      </c>
      <c r="AK116" s="179">
        <f>-CHOOSE(Depn_Profile,'Regulatory Model'!AK93,'Regulatory Model'!AK122)</f>
        <v>-5.3803373442023572</v>
      </c>
      <c r="AL116" s="179">
        <f>-CHOOSE(Depn_Profile,'Regulatory Model'!AL93,'Regulatory Model'!AL122)</f>
        <v>-5.5268529092687499</v>
      </c>
      <c r="AM116" s="179">
        <f>-CHOOSE(Depn_Profile,'Regulatory Model'!AM93,'Regulatory Model'!AM122)</f>
        <v>-5.693856169718309</v>
      </c>
      <c r="AN116" s="179">
        <f>-CHOOSE(Depn_Profile,'Regulatory Model'!AN93,'Regulatory Model'!AN122)</f>
        <v>-5.8846664677699883</v>
      </c>
      <c r="AO116" s="179">
        <f>-CHOOSE(Depn_Profile,'Regulatory Model'!AO93,'Regulatory Model'!AO122)</f>
        <v>-6.1032465544655414</v>
      </c>
      <c r="AP116" s="179">
        <f>-CHOOSE(Depn_Profile,'Regulatory Model'!AP93,'Regulatory Model'!AP122)</f>
        <v>-6.3543700398058309</v>
      </c>
      <c r="AQ116" s="179">
        <f>-CHOOSE(Depn_Profile,'Regulatory Model'!AQ93,'Regulatory Model'!AQ122)</f>
        <v>-6.6438474870307225</v>
      </c>
      <c r="AR116" s="179">
        <f>-CHOOSE(Depn_Profile,'Regulatory Model'!AR93,'Regulatory Model'!AR122)</f>
        <v>-6.97883796425947</v>
      </c>
      <c r="AS116" s="179">
        <f>-CHOOSE(Depn_Profile,'Regulatory Model'!AS93,'Regulatory Model'!AS122)</f>
        <v>-7.3682884803521089</v>
      </c>
      <c r="AT116" s="179">
        <f>-CHOOSE(Depn_Profile,'Regulatory Model'!AT93,'Regulatory Model'!AT122)</f>
        <v>-7.8235707504133405</v>
      </c>
      <c r="AU116" s="179">
        <f>-CHOOSE(Depn_Profile,'Regulatory Model'!AU93,'Regulatory Model'!AU122)</f>
        <v>-8.3594335279456153</v>
      </c>
      <c r="AV116" s="179">
        <f>-CHOOSE(Depn_Profile,'Regulatory Model'!AV93,'Regulatory Model'!AV122)</f>
        <v>-8.9954813804700215</v>
      </c>
      <c r="AW116" s="179">
        <f>-CHOOSE(Depn_Profile,'Regulatory Model'!AW93,'Regulatory Model'!AW122)</f>
        <v>-9.758577530355856</v>
      </c>
      <c r="AX116" s="179">
        <f>-CHOOSE(Depn_Profile,'Regulatory Model'!AX93,'Regulatory Model'!AX122)</f>
        <v>-10.68697330820225</v>
      </c>
      <c r="AY116" s="179">
        <f>-CHOOSE(Depn_Profile,'Regulatory Model'!AY93,'Regulatory Model'!AY122)</f>
        <v>-11.837928593697207</v>
      </c>
      <c r="AZ116" s="179">
        <f>-CHOOSE(Depn_Profile,'Regulatory Model'!AZ93,'Regulatory Model'!AZ122)</f>
        <v>-13.30315829194052</v>
      </c>
      <c r="BA116" s="179">
        <f>-CHOOSE(Depn_Profile,'Regulatory Model'!BA93,'Regulatory Model'!BA122)</f>
        <v>-15.244504659865111</v>
      </c>
      <c r="BB116" s="179">
        <f>-CHOOSE(Depn_Profile,'Regulatory Model'!BB93,'Regulatory Model'!BB122)</f>
        <v>-17.994235501085971</v>
      </c>
      <c r="BC116" s="179">
        <f>-CHOOSE(Depn_Profile,'Regulatory Model'!BC93,'Regulatory Model'!BC122)</f>
        <v>-22.452940196509921</v>
      </c>
      <c r="BD116" s="179">
        <f>-CHOOSE(Depn_Profile,'Regulatory Model'!BD93,'Regulatory Model'!BD122)</f>
        <v>-33.932478700758196</v>
      </c>
    </row>
    <row r="117" spans="2:56" outlineLevel="1" x14ac:dyDescent="0.2">
      <c r="B117" s="49" t="str">
        <v>Rail</v>
      </c>
      <c r="C117" s="10" t="s">
        <v>217</v>
      </c>
      <c r="G117" s="179">
        <f>-CHOOSE(Depn_Profile,'Regulatory Model'!G94,'Regulatory Model'!G123)</f>
        <v>-1.6737325924634987</v>
      </c>
      <c r="H117" s="179">
        <f>-CHOOSE(Depn_Profile,'Regulatory Model'!H94,'Regulatory Model'!H123)</f>
        <v>-1.7505331129721633</v>
      </c>
      <c r="I117" s="179">
        <f>-CHOOSE(Depn_Profile,'Regulatory Model'!I94,'Regulatory Model'!I123)</f>
        <v>-1.8816984255220692</v>
      </c>
      <c r="J117" s="179">
        <f>-CHOOSE(Depn_Profile,'Regulatory Model'!J94,'Regulatory Model'!J123)</f>
        <v>-2.5409557040710986</v>
      </c>
      <c r="K117" s="179">
        <f>-CHOOSE(Depn_Profile,'Regulatory Model'!K94,'Regulatory Model'!K123)</f>
        <v>-3.6932640790602287</v>
      </c>
      <c r="L117" s="179">
        <f>-CHOOSE(Depn_Profile,'Regulatory Model'!L94,'Regulatory Model'!L123)</f>
        <v>-5.8860230695060594</v>
      </c>
      <c r="M117" s="179">
        <f>-CHOOSE(Depn_Profile,'Regulatory Model'!M94,'Regulatory Model'!M123)</f>
        <v>-9.3444792990117005</v>
      </c>
      <c r="N117" s="179">
        <f>-CHOOSE(Depn_Profile,'Regulatory Model'!N94,'Regulatory Model'!N123)</f>
        <v>-13.025111858378752</v>
      </c>
      <c r="O117" s="179">
        <f>-CHOOSE(Depn_Profile,'Regulatory Model'!O94,'Regulatory Model'!O123)</f>
        <v>-16.900239675238467</v>
      </c>
      <c r="P117" s="179">
        <f>-CHOOSE(Depn_Profile,'Regulatory Model'!P94,'Regulatory Model'!P123)</f>
        <v>-20.958497860737239</v>
      </c>
      <c r="Q117" s="179">
        <f>-CHOOSE(Depn_Profile,'Regulatory Model'!Q94,'Regulatory Model'!Q123)</f>
        <v>-25.205466328460385</v>
      </c>
      <c r="R117" s="179">
        <f>-CHOOSE(Depn_Profile,'Regulatory Model'!R94,'Regulatory Model'!R123)</f>
        <v>-29.647955912761063</v>
      </c>
      <c r="S117" s="179">
        <f>-CHOOSE(Depn_Profile,'Regulatory Model'!S94,'Regulatory Model'!S123)</f>
        <v>-34.292997905528807</v>
      </c>
      <c r="T117" s="179">
        <f>-CHOOSE(Depn_Profile,'Regulatory Model'!T94,'Regulatory Model'!T123)</f>
        <v>-39.14785077040554</v>
      </c>
      <c r="U117" s="179">
        <f>-CHOOSE(Depn_Profile,'Regulatory Model'!U94,'Regulatory Model'!U123)</f>
        <v>-44.220007053668439</v>
      </c>
      <c r="V117" s="179">
        <f>-CHOOSE(Depn_Profile,'Regulatory Model'!V94,'Regulatory Model'!V123)</f>
        <v>-49.51720049738627</v>
      </c>
      <c r="W117" s="179">
        <f>-CHOOSE(Depn_Profile,'Regulatory Model'!W94,'Regulatory Model'!W123)</f>
        <v>-55.047413360612332</v>
      </c>
      <c r="X117" s="179">
        <f>-CHOOSE(Depn_Profile,'Regulatory Model'!X94,'Regulatory Model'!X123)</f>
        <v>-60.818883954537903</v>
      </c>
      <c r="Y117" s="179">
        <f>-CHOOSE(Depn_Profile,'Regulatory Model'!Y94,'Regulatory Model'!Y123)</f>
        <v>-64.381649473816523</v>
      </c>
      <c r="Z117" s="179">
        <f>-CHOOSE(Depn_Profile,'Regulatory Model'!Z94,'Regulatory Model'!Z123)</f>
        <v>-70.601181282960724</v>
      </c>
      <c r="AA117" s="179">
        <f>-CHOOSE(Depn_Profile,'Regulatory Model'!AA94,'Regulatory Model'!AA123)</f>
        <v>-77.127129428717893</v>
      </c>
      <c r="AB117" s="179">
        <f>-CHOOSE(Depn_Profile,'Regulatory Model'!AB94,'Regulatory Model'!AB123)</f>
        <v>-84.058692641785612</v>
      </c>
      <c r="AC117" s="179">
        <f>-CHOOSE(Depn_Profile,'Regulatory Model'!AC94,'Regulatory Model'!AC123)</f>
        <v>-91.468203850870736</v>
      </c>
      <c r="AD117" s="179">
        <f>-CHOOSE(Depn_Profile,'Regulatory Model'!AD94,'Regulatory Model'!AD123)</f>
        <v>-99.393467231944797</v>
      </c>
      <c r="AE117" s="179">
        <f>-CHOOSE(Depn_Profile,'Regulatory Model'!AE94,'Regulatory Model'!AE123)</f>
        <v>-107.87631037214821</v>
      </c>
      <c r="AF117" s="179">
        <f>-CHOOSE(Depn_Profile,'Regulatory Model'!AF94,'Regulatory Model'!AF123)</f>
        <v>-116.96318130723603</v>
      </c>
      <c r="AG117" s="179">
        <f>-CHOOSE(Depn_Profile,'Regulatory Model'!AG94,'Regulatory Model'!AG123)</f>
        <v>-126.70586430647232</v>
      </c>
      <c r="AH117" s="179">
        <f>-CHOOSE(Depn_Profile,'Regulatory Model'!AH94,'Regulatory Model'!AH123)</f>
        <v>-137.1623445500658</v>
      </c>
      <c r="AI117" s="179">
        <f>-CHOOSE(Depn_Profile,'Regulatory Model'!AI94,'Regulatory Model'!AI123)</f>
        <v>-148.39786127741613</v>
      </c>
      <c r="AJ117" s="179">
        <f>-CHOOSE(Depn_Profile,'Regulatory Model'!AJ94,'Regulatory Model'!AJ123)</f>
        <v>-160.4862019742969</v>
      </c>
      <c r="AK117" s="179">
        <f>-CHOOSE(Depn_Profile,'Regulatory Model'!AK94,'Regulatory Model'!AK123)</f>
        <v>-173.50789394898877</v>
      </c>
      <c r="AL117" s="179">
        <f>-CHOOSE(Depn_Profile,'Regulatory Model'!AL94,'Regulatory Model'!AL123)</f>
        <v>-187.48449427285976</v>
      </c>
      <c r="AM117" s="179">
        <f>-CHOOSE(Depn_Profile,'Regulatory Model'!AM94,'Regulatory Model'!AM123)</f>
        <v>-202.48999467749843</v>
      </c>
      <c r="AN117" s="179">
        <f>-CHOOSE(Depn_Profile,'Regulatory Model'!AN94,'Regulatory Model'!AN123)</f>
        <v>-217.68599190904916</v>
      </c>
      <c r="AO117" s="179">
        <f>-CHOOSE(Depn_Profile,'Regulatory Model'!AO94,'Regulatory Model'!AO123)</f>
        <v>-233.34172752775851</v>
      </c>
      <c r="AP117" s="179">
        <f>-CHOOSE(Depn_Profile,'Regulatory Model'!AP94,'Regulatory Model'!AP123)</f>
        <v>-248.31384678410387</v>
      </c>
      <c r="AQ117" s="179">
        <f>-CHOOSE(Depn_Profile,'Regulatory Model'!AQ94,'Regulatory Model'!AQ123)</f>
        <v>-262.46975266506098</v>
      </c>
      <c r="AR117" s="179">
        <f>-CHOOSE(Depn_Profile,'Regulatory Model'!AR94,'Regulatory Model'!AR123)</f>
        <v>-278.32876515116823</v>
      </c>
      <c r="AS117" s="179">
        <f>-CHOOSE(Depn_Profile,'Regulatory Model'!AS94,'Regulatory Model'!AS123)</f>
        <v>-296.21105686717891</v>
      </c>
      <c r="AT117" s="179">
        <f>-CHOOSE(Depn_Profile,'Regulatory Model'!AT94,'Regulatory Model'!AT123)</f>
        <v>-316.52210994852828</v>
      </c>
      <c r="AU117" s="179">
        <f>-CHOOSE(Depn_Profile,'Regulatory Model'!AU94,'Regulatory Model'!AU123)</f>
        <v>-339.76980974164735</v>
      </c>
      <c r="AV117" s="179">
        <f>-CHOOSE(Depn_Profile,'Regulatory Model'!AV94,'Regulatory Model'!AV123)</f>
        <v>-366.62430767870302</v>
      </c>
      <c r="AW117" s="179">
        <f>-CHOOSE(Depn_Profile,'Regulatory Model'!AW94,'Regulatory Model'!AW123)</f>
        <v>-398.00135155342883</v>
      </c>
      <c r="AX117" s="179">
        <f>-CHOOSE(Depn_Profile,'Regulatory Model'!AX94,'Regulatory Model'!AX123)</f>
        <v>-435.20187694044387</v>
      </c>
      <c r="AY117" s="179">
        <f>-CHOOSE(Depn_Profile,'Regulatory Model'!AY94,'Regulatory Model'!AY123)</f>
        <v>-480.16960155043904</v>
      </c>
      <c r="AZ117" s="179">
        <f>-CHOOSE(Depn_Profile,'Regulatory Model'!AZ94,'Regulatory Model'!AZ123)</f>
        <v>-536.01315627554084</v>
      </c>
      <c r="BA117" s="179">
        <f>-CHOOSE(Depn_Profile,'Regulatory Model'!BA94,'Regulatory Model'!BA123)</f>
        <v>-608.21189277049154</v>
      </c>
      <c r="BB117" s="179">
        <f>-CHOOSE(Depn_Profile,'Regulatory Model'!BB94,'Regulatory Model'!BB123)</f>
        <v>-708.00618166918139</v>
      </c>
      <c r="BC117" s="179">
        <f>-CHOOSE(Depn_Profile,'Regulatory Model'!BC94,'Regulatory Model'!BC123)</f>
        <v>-865.84714440616096</v>
      </c>
      <c r="BD117" s="179">
        <f>-CHOOSE(Depn_Profile,'Regulatory Model'!BD94,'Regulatory Model'!BD123)</f>
        <v>-1261.2964282668556</v>
      </c>
    </row>
    <row r="118" spans="2:56" outlineLevel="1" x14ac:dyDescent="0.2">
      <c r="B118" s="49" t="str">
        <v>Buildings</v>
      </c>
      <c r="C118" s="10" t="s">
        <v>217</v>
      </c>
      <c r="G118" s="179">
        <f>-CHOOSE(Depn_Profile,'Regulatory Model'!G95,'Regulatory Model'!G124)</f>
        <v>-0.11010495592048403</v>
      </c>
      <c r="H118" s="179">
        <f>-CHOOSE(Depn_Profile,'Regulatory Model'!H95,'Regulatory Model'!H124)</f>
        <v>-0.123446233921675</v>
      </c>
      <c r="I118" s="179">
        <f>-CHOOSE(Depn_Profile,'Regulatory Model'!I95,'Regulatory Model'!I124)</f>
        <v>-0.17346393603707233</v>
      </c>
      <c r="J118" s="179">
        <f>-CHOOSE(Depn_Profile,'Regulatory Model'!J95,'Regulatory Model'!J124)</f>
        <v>-0.25351278595163135</v>
      </c>
      <c r="K118" s="179">
        <f>-CHOOSE(Depn_Profile,'Regulatory Model'!K95,'Regulatory Model'!K124)</f>
        <v>-0.30075165889860145</v>
      </c>
      <c r="L118" s="179">
        <f>-CHOOSE(Depn_Profile,'Regulatory Model'!L95,'Regulatory Model'!L124)</f>
        <v>-0.30273661984733213</v>
      </c>
      <c r="M118" s="179">
        <f>-CHOOSE(Depn_Profile,'Regulatory Model'!M95,'Regulatory Model'!M124)</f>
        <v>-0.30727766914504206</v>
      </c>
      <c r="N118" s="179">
        <f>-CHOOSE(Depn_Profile,'Regulatory Model'!N95,'Regulatory Model'!N124)</f>
        <v>-0.31443723883612162</v>
      </c>
      <c r="O118" s="179">
        <f>-CHOOSE(Depn_Profile,'Regulatory Model'!O95,'Regulatory Model'!O124)</f>
        <v>-0.32214095118760655</v>
      </c>
      <c r="P118" s="179">
        <f>-CHOOSE(Depn_Profile,'Regulatory Model'!P95,'Regulatory Model'!P124)</f>
        <v>-0.33003340449170288</v>
      </c>
      <c r="Q118" s="179">
        <f>-CHOOSE(Depn_Profile,'Regulatory Model'!Q95,'Regulatory Model'!Q124)</f>
        <v>-0.33811922290174956</v>
      </c>
      <c r="R118" s="179">
        <f>-CHOOSE(Depn_Profile,'Regulatory Model'!R95,'Regulatory Model'!R124)</f>
        <v>-0.34640314386284243</v>
      </c>
      <c r="S118" s="179">
        <f>-CHOOSE(Depn_Profile,'Regulatory Model'!S95,'Regulatory Model'!S124)</f>
        <v>-0.35489002088748201</v>
      </c>
      <c r="T118" s="179">
        <f>-CHOOSE(Depn_Profile,'Regulatory Model'!T95,'Regulatory Model'!T124)</f>
        <v>-0.36358482639922529</v>
      </c>
      <c r="U118" s="179">
        <f>-CHOOSE(Depn_Profile,'Regulatory Model'!U95,'Regulatory Model'!U124)</f>
        <v>-0.37249265464600634</v>
      </c>
      <c r="V118" s="179">
        <f>-CHOOSE(Depn_Profile,'Regulatory Model'!V95,'Regulatory Model'!V124)</f>
        <v>-0.38161872468483349</v>
      </c>
      <c r="W118" s="179">
        <f>-CHOOSE(Depn_Profile,'Regulatory Model'!W95,'Regulatory Model'!W124)</f>
        <v>-0.39096838343961182</v>
      </c>
      <c r="X118" s="179">
        <f>-CHOOSE(Depn_Profile,'Regulatory Model'!X95,'Regulatory Model'!X124)</f>
        <v>-0.40054710883388234</v>
      </c>
      <c r="Y118" s="179">
        <f>-CHOOSE(Depn_Profile,'Regulatory Model'!Y95,'Regulatory Model'!Y124)</f>
        <v>-0.4103605130003124</v>
      </c>
      <c r="Z118" s="179">
        <f>-CHOOSE(Depn_Profile,'Regulatory Model'!Z95,'Regulatory Model'!Z124)</f>
        <v>-0.42041434556882007</v>
      </c>
      <c r="AA118" s="179">
        <f>-CHOOSE(Depn_Profile,'Regulatory Model'!AA95,'Regulatory Model'!AA124)</f>
        <v>-0.43071449703525611</v>
      </c>
      <c r="AB118" s="179">
        <f>-CHOOSE(Depn_Profile,'Regulatory Model'!AB95,'Regulatory Model'!AB124)</f>
        <v>-0.44126700221261989</v>
      </c>
      <c r="AC118" s="179">
        <f>-CHOOSE(Depn_Profile,'Regulatory Model'!AC95,'Regulatory Model'!AC124)</f>
        <v>-0.45207804376682903</v>
      </c>
      <c r="AD118" s="179">
        <f>-CHOOSE(Depn_Profile,'Regulatory Model'!AD95,'Regulatory Model'!AD124)</f>
        <v>-0.46315395583911639</v>
      </c>
      <c r="AE118" s="179">
        <f>-CHOOSE(Depn_Profile,'Regulatory Model'!AE95,'Regulatory Model'!AE124)</f>
        <v>-0.47450122775717468</v>
      </c>
      <c r="AF118" s="179">
        <f>-CHOOSE(Depn_Profile,'Regulatory Model'!AF95,'Regulatory Model'!AF124)</f>
        <v>-0.4861265078372255</v>
      </c>
      <c r="AG118" s="179">
        <f>-CHOOSE(Depn_Profile,'Regulatory Model'!AG95,'Regulatory Model'!AG124)</f>
        <v>-0.2823280610368995</v>
      </c>
      <c r="AH118" s="179">
        <f>-CHOOSE(Depn_Profile,'Regulatory Model'!AH95,'Regulatory Model'!AH124)</f>
        <v>-0.20549493215924522</v>
      </c>
      <c r="AI118" s="179">
        <f>-CHOOSE(Depn_Profile,'Regulatory Model'!AI95,'Regulatory Model'!AI124)</f>
        <v>-7.2451803185991218E-2</v>
      </c>
      <c r="AJ118" s="179">
        <f>-CHOOSE(Depn_Profile,'Regulatory Model'!AJ95,'Regulatory Model'!AJ124)</f>
        <v>0</v>
      </c>
      <c r="AK118" s="179">
        <f>-CHOOSE(Depn_Profile,'Regulatory Model'!AK95,'Regulatory Model'!AK124)</f>
        <v>0</v>
      </c>
      <c r="AL118" s="179">
        <f>-CHOOSE(Depn_Profile,'Regulatory Model'!AL95,'Regulatory Model'!AL124)</f>
        <v>0</v>
      </c>
      <c r="AM118" s="179">
        <f>-CHOOSE(Depn_Profile,'Regulatory Model'!AM95,'Regulatory Model'!AM124)</f>
        <v>0</v>
      </c>
      <c r="AN118" s="179">
        <f>-CHOOSE(Depn_Profile,'Regulatory Model'!AN95,'Regulatory Model'!AN124)</f>
        <v>0</v>
      </c>
      <c r="AO118" s="179">
        <f>-CHOOSE(Depn_Profile,'Regulatory Model'!AO95,'Regulatory Model'!AO124)</f>
        <v>0</v>
      </c>
      <c r="AP118" s="179">
        <f>-CHOOSE(Depn_Profile,'Regulatory Model'!AP95,'Regulatory Model'!AP124)</f>
        <v>0</v>
      </c>
      <c r="AQ118" s="179">
        <f>-CHOOSE(Depn_Profile,'Regulatory Model'!AQ95,'Regulatory Model'!AQ124)</f>
        <v>0</v>
      </c>
      <c r="AR118" s="179">
        <f>-CHOOSE(Depn_Profile,'Regulatory Model'!AR95,'Regulatory Model'!AR124)</f>
        <v>0</v>
      </c>
      <c r="AS118" s="179">
        <f>-CHOOSE(Depn_Profile,'Regulatory Model'!AS95,'Regulatory Model'!AS124)</f>
        <v>0</v>
      </c>
      <c r="AT118" s="179">
        <f>-CHOOSE(Depn_Profile,'Regulatory Model'!AT95,'Regulatory Model'!AT124)</f>
        <v>0</v>
      </c>
      <c r="AU118" s="179">
        <f>-CHOOSE(Depn_Profile,'Regulatory Model'!AU95,'Regulatory Model'!AU124)</f>
        <v>0</v>
      </c>
      <c r="AV118" s="179">
        <f>-CHOOSE(Depn_Profile,'Regulatory Model'!AV95,'Regulatory Model'!AV124)</f>
        <v>0</v>
      </c>
      <c r="AW118" s="179">
        <f>-CHOOSE(Depn_Profile,'Regulatory Model'!AW95,'Regulatory Model'!AW124)</f>
        <v>0</v>
      </c>
      <c r="AX118" s="179">
        <f>-CHOOSE(Depn_Profile,'Regulatory Model'!AX95,'Regulatory Model'!AX124)</f>
        <v>0</v>
      </c>
      <c r="AY118" s="179">
        <f>-CHOOSE(Depn_Profile,'Regulatory Model'!AY95,'Regulatory Model'!AY124)</f>
        <v>0</v>
      </c>
      <c r="AZ118" s="179">
        <f>-CHOOSE(Depn_Profile,'Regulatory Model'!AZ95,'Regulatory Model'!AZ124)</f>
        <v>0</v>
      </c>
      <c r="BA118" s="179">
        <f>-CHOOSE(Depn_Profile,'Regulatory Model'!BA95,'Regulatory Model'!BA124)</f>
        <v>0</v>
      </c>
      <c r="BB118" s="179">
        <f>-CHOOSE(Depn_Profile,'Regulatory Model'!BB95,'Regulatory Model'!BB124)</f>
        <v>0</v>
      </c>
      <c r="BC118" s="179">
        <f>-CHOOSE(Depn_Profile,'Regulatory Model'!BC95,'Regulatory Model'!BC124)</f>
        <v>0</v>
      </c>
      <c r="BD118" s="179">
        <f>-CHOOSE(Depn_Profile,'Regulatory Model'!BD95,'Regulatory Model'!BD124)</f>
        <v>0</v>
      </c>
    </row>
    <row r="119" spans="2:56" outlineLevel="1" x14ac:dyDescent="0.2">
      <c r="B119" s="49" t="str">
        <v>Wharves</v>
      </c>
      <c r="C119" s="10" t="s">
        <v>217</v>
      </c>
      <c r="G119" s="179">
        <f>-CHOOSE(Depn_Profile,'Regulatory Model'!G96,'Regulatory Model'!G125)</f>
        <v>-28.390861282090054</v>
      </c>
      <c r="H119" s="179">
        <f>-CHOOSE(Depn_Profile,'Regulatory Model'!H96,'Regulatory Model'!H125)</f>
        <v>-30.082591924288579</v>
      </c>
      <c r="I119" s="179">
        <f>-CHOOSE(Depn_Profile,'Regulatory Model'!I96,'Regulatory Model'!I125)</f>
        <v>-32.236252542314453</v>
      </c>
      <c r="J119" s="179">
        <f>-CHOOSE(Depn_Profile,'Regulatory Model'!J96,'Regulatory Model'!J125)</f>
        <v>-34.267610345551702</v>
      </c>
      <c r="K119" s="179">
        <f>-CHOOSE(Depn_Profile,'Regulatory Model'!K96,'Regulatory Model'!K125)</f>
        <v>-36.383047017362451</v>
      </c>
      <c r="L119" s="179">
        <f>-CHOOSE(Depn_Profile,'Regulatory Model'!L96,'Regulatory Model'!L125)</f>
        <v>-38.910604540776163</v>
      </c>
      <c r="M119" s="179">
        <f>-CHOOSE(Depn_Profile,'Regulatory Model'!M96,'Regulatory Model'!M125)</f>
        <v>-42.883270180548386</v>
      </c>
      <c r="N119" s="179">
        <f>-CHOOSE(Depn_Profile,'Regulatory Model'!N96,'Regulatory Model'!N125)</f>
        <v>-47.364715714177159</v>
      </c>
      <c r="O119" s="179">
        <f>-CHOOSE(Depn_Profile,'Regulatory Model'!O96,'Regulatory Model'!O125)</f>
        <v>-52.10104347727593</v>
      </c>
      <c r="P119" s="179">
        <f>-CHOOSE(Depn_Profile,'Regulatory Model'!P96,'Regulatory Model'!P125)</f>
        <v>-57.042094026555894</v>
      </c>
      <c r="Q119" s="179">
        <f>-CHOOSE(Depn_Profile,'Regulatory Model'!Q96,'Regulatory Model'!Q125)</f>
        <v>-62.193982401403339</v>
      </c>
      <c r="R119" s="179">
        <f>-CHOOSE(Depn_Profile,'Regulatory Model'!R96,'Regulatory Model'!R125)</f>
        <v>-67.564073789678872</v>
      </c>
      <c r="S119" s="179">
        <f>-CHOOSE(Depn_Profile,'Regulatory Model'!S96,'Regulatory Model'!S125)</f>
        <v>-73.159967718043447</v>
      </c>
      <c r="T119" s="179">
        <f>-CHOOSE(Depn_Profile,'Regulatory Model'!T96,'Regulatory Model'!T125)</f>
        <v>-78.989505113605645</v>
      </c>
      <c r="U119" s="179">
        <f>-CHOOSE(Depn_Profile,'Regulatory Model'!U96,'Regulatory Model'!U125)</f>
        <v>-85.060775570927632</v>
      </c>
      <c r="V119" s="179">
        <f>-CHOOSE(Depn_Profile,'Regulatory Model'!V96,'Regulatory Model'!V125)</f>
        <v>-91.38212483021394</v>
      </c>
      <c r="W119" s="179">
        <f>-CHOOSE(Depn_Profile,'Regulatory Model'!W96,'Regulatory Model'!W125)</f>
        <v>-97.962162472668837</v>
      </c>
      <c r="X119" s="179">
        <f>-CHOOSE(Depn_Profile,'Regulatory Model'!X96,'Regulatory Model'!X125)</f>
        <v>-104.80976983917469</v>
      </c>
      <c r="Y119" s="179">
        <f>-CHOOSE(Depn_Profile,'Regulatory Model'!Y96,'Regulatory Model'!Y125)</f>
        <v>-111.93410817861513</v>
      </c>
      <c r="Z119" s="179">
        <f>-CHOOSE(Depn_Profile,'Regulatory Model'!Z96,'Regulatory Model'!Z125)</f>
        <v>-119.34462703234216</v>
      </c>
      <c r="AA119" s="179">
        <f>-CHOOSE(Depn_Profile,'Regulatory Model'!AA96,'Regulatory Model'!AA125)</f>
        <v>-127.05107286146759</v>
      </c>
      <c r="AB119" s="179">
        <f>-CHOOSE(Depn_Profile,'Regulatory Model'!AB96,'Regulatory Model'!AB125)</f>
        <v>-135.06349792384404</v>
      </c>
      <c r="AC119" s="179">
        <f>-CHOOSE(Depn_Profile,'Regulatory Model'!AC96,'Regulatory Model'!AC125)</f>
        <v>-143.39226940779182</v>
      </c>
      <c r="AD119" s="179">
        <f>-CHOOSE(Depn_Profile,'Regulatory Model'!AD96,'Regulatory Model'!AD125)</f>
        <v>-105.54808325370837</v>
      </c>
      <c r="AE119" s="179">
        <f>-CHOOSE(Depn_Profile,'Regulatory Model'!AE96,'Regulatory Model'!AE125)</f>
        <v>-113.40270623609354</v>
      </c>
      <c r="AF119" s="179">
        <f>-CHOOSE(Depn_Profile,'Regulatory Model'!AF96,'Regulatory Model'!AF125)</f>
        <v>-120.98750920060745</v>
      </c>
      <c r="AG119" s="179">
        <f>-CHOOSE(Depn_Profile,'Regulatory Model'!AG96,'Regulatory Model'!AG125)</f>
        <v>-127.81308830947268</v>
      </c>
      <c r="AH119" s="179">
        <f>-CHOOSE(Depn_Profile,'Regulatory Model'!AH96,'Regulatory Model'!AH125)</f>
        <v>-134.32638430198384</v>
      </c>
      <c r="AI119" s="179">
        <f>-CHOOSE(Depn_Profile,'Regulatory Model'!AI96,'Regulatory Model'!AI125)</f>
        <v>-141.37127733236477</v>
      </c>
      <c r="AJ119" s="179">
        <f>-CHOOSE(Depn_Profile,'Regulatory Model'!AJ96,'Regulatory Model'!AJ125)</f>
        <v>-149.4881227419821</v>
      </c>
      <c r="AK119" s="179">
        <f>-CHOOSE(Depn_Profile,'Regulatory Model'!AK96,'Regulatory Model'!AK125)</f>
        <v>-156.62496352885853</v>
      </c>
      <c r="AL119" s="179">
        <f>-CHOOSE(Depn_Profile,'Regulatory Model'!AL96,'Regulatory Model'!AL125)</f>
        <v>-162.48084194024511</v>
      </c>
      <c r="AM119" s="179">
        <f>-CHOOSE(Depn_Profile,'Regulatory Model'!AM96,'Regulatory Model'!AM125)</f>
        <v>-168.97191668450168</v>
      </c>
      <c r="AN119" s="179">
        <f>-CHOOSE(Depn_Profile,'Regulatory Model'!AN96,'Regulatory Model'!AN125)</f>
        <v>-176.2048342219926</v>
      </c>
      <c r="AO119" s="179">
        <f>-CHOOSE(Depn_Profile,'Regulatory Model'!AO96,'Regulatory Model'!AO125)</f>
        <v>-184.3073492606259</v>
      </c>
      <c r="AP119" s="179">
        <f>-CHOOSE(Depn_Profile,'Regulatory Model'!AP96,'Regulatory Model'!AP125)</f>
        <v>-193.41961385682947</v>
      </c>
      <c r="AQ119" s="179">
        <f>-CHOOSE(Depn_Profile,'Regulatory Model'!AQ96,'Regulatory Model'!AQ125)</f>
        <v>-203.70937881741699</v>
      </c>
      <c r="AR119" s="179">
        <f>-CHOOSE(Depn_Profile,'Regulatory Model'!AR96,'Regulatory Model'!AR125)</f>
        <v>-215.38269468608348</v>
      </c>
      <c r="AS119" s="179">
        <f>-CHOOSE(Depn_Profile,'Regulatory Model'!AS96,'Regulatory Model'!AS125)</f>
        <v>-228.69636226407721</v>
      </c>
      <c r="AT119" s="179">
        <f>-CHOOSE(Depn_Profile,'Regulatory Model'!AT96,'Regulatory Model'!AT125)</f>
        <v>-243.97597276047901</v>
      </c>
      <c r="AU119" s="179">
        <f>-CHOOSE(Depn_Profile,'Regulatory Model'!AU96,'Regulatory Model'!AU125)</f>
        <v>-261.64288674368566</v>
      </c>
      <c r="AV119" s="179">
        <f>-CHOOSE(Depn_Profile,'Regulatory Model'!AV96,'Regulatory Model'!AV125)</f>
        <v>-282.2561251713268</v>
      </c>
      <c r="AW119" s="179">
        <f>-CHOOSE(Depn_Profile,'Regulatory Model'!AW96,'Regulatory Model'!AW125)</f>
        <v>-306.58043549292927</v>
      </c>
      <c r="AX119" s="179">
        <f>-CHOOSE(Depn_Profile,'Regulatory Model'!AX96,'Regulatory Model'!AX125)</f>
        <v>-335.70326569971303</v>
      </c>
      <c r="AY119" s="179">
        <f>-CHOOSE(Depn_Profile,'Regulatory Model'!AY96,'Regulatory Model'!AY125)</f>
        <v>-371.25062382282209</v>
      </c>
      <c r="AZ119" s="179">
        <f>-CHOOSE(Depn_Profile,'Regulatory Model'!AZ96,'Regulatory Model'!AZ125)</f>
        <v>-415.82461699590698</v>
      </c>
      <c r="BA119" s="179">
        <f>-CHOOSE(Depn_Profile,'Regulatory Model'!BA96,'Regulatory Model'!BA125)</f>
        <v>-474.01390592921024</v>
      </c>
      <c r="BB119" s="179">
        <f>-CHOOSE(Depn_Profile,'Regulatory Model'!BB96,'Regulatory Model'!BB125)</f>
        <v>-555.2347450438001</v>
      </c>
      <c r="BC119" s="179">
        <f>-CHOOSE(Depn_Profile,'Regulatory Model'!BC96,'Regulatory Model'!BC125)</f>
        <v>-685.00174769249759</v>
      </c>
      <c r="BD119" s="179">
        <f>-CHOOSE(Depn_Profile,'Regulatory Model'!BD96,'Regulatory Model'!BD125)</f>
        <v>-1013.7828591736012</v>
      </c>
    </row>
    <row r="120" spans="2:56" outlineLevel="1" x14ac:dyDescent="0.2">
      <c r="B120" s="49" t="str">
        <v>Plant</v>
      </c>
      <c r="C120" s="10" t="s">
        <v>217</v>
      </c>
      <c r="G120" s="179">
        <f>-CHOOSE(Depn_Profile,'Regulatory Model'!G97,'Regulatory Model'!G126)</f>
        <v>-2.3922008054776169</v>
      </c>
      <c r="H120" s="179">
        <f>-CHOOSE(Depn_Profile,'Regulatory Model'!H97,'Regulatory Model'!H126)</f>
        <v>-2.519433646294861</v>
      </c>
      <c r="I120" s="179">
        <f>-CHOOSE(Depn_Profile,'Regulatory Model'!I97,'Regulatory Model'!I126)</f>
        <v>-2.6638986832747853</v>
      </c>
      <c r="J120" s="179">
        <f>-CHOOSE(Depn_Profile,'Regulatory Model'!J97,'Regulatory Model'!J126)</f>
        <v>-2.8108406529239001</v>
      </c>
      <c r="K120" s="179">
        <f>-CHOOSE(Depn_Profile,'Regulatory Model'!K97,'Regulatory Model'!K126)</f>
        <v>-3.0908133767801633</v>
      </c>
      <c r="L120" s="179">
        <f>-CHOOSE(Depn_Profile,'Regulatory Model'!L97,'Regulatory Model'!L126)</f>
        <v>-3.3538478830590477</v>
      </c>
      <c r="M120" s="179">
        <f>-CHOOSE(Depn_Profile,'Regulatory Model'!M97,'Regulatory Model'!M126)</f>
        <v>-3.5543834107348533</v>
      </c>
      <c r="N120" s="179">
        <f>-CHOOSE(Depn_Profile,'Regulatory Model'!N97,'Regulatory Model'!N126)</f>
        <v>-3.7915623262149012</v>
      </c>
      <c r="O120" s="179">
        <f>-CHOOSE(Depn_Profile,'Regulatory Model'!O97,'Regulatory Model'!O126)</f>
        <v>-4.0429676759417816</v>
      </c>
      <c r="P120" s="179">
        <f>-CHOOSE(Depn_Profile,'Regulatory Model'!P97,'Regulatory Model'!P126)</f>
        <v>-4.3044635840110477</v>
      </c>
      <c r="Q120" s="179">
        <f>-CHOOSE(Depn_Profile,'Regulatory Model'!Q97,'Regulatory Model'!Q126)</f>
        <v>-4.527134483617087</v>
      </c>
      <c r="R120" s="179">
        <f>-CHOOSE(Depn_Profile,'Regulatory Model'!R97,'Regulatory Model'!R126)</f>
        <v>-4.7157169881963386</v>
      </c>
      <c r="S120" s="179">
        <f>-CHOOSE(Depn_Profile,'Regulatory Model'!S97,'Regulatory Model'!S126)</f>
        <v>-4.887910477023496</v>
      </c>
      <c r="T120" s="179">
        <f>-CHOOSE(Depn_Profile,'Regulatory Model'!T97,'Regulatory Model'!T126)</f>
        <v>-5.0489292709311906</v>
      </c>
      <c r="U120" s="179">
        <f>-CHOOSE(Depn_Profile,'Regulatory Model'!U97,'Regulatory Model'!U126)</f>
        <v>-5.0854908162200472</v>
      </c>
      <c r="V120" s="179">
        <f>-CHOOSE(Depn_Profile,'Regulatory Model'!V97,'Regulatory Model'!V126)</f>
        <v>-5.0920619623213019</v>
      </c>
      <c r="W120" s="179">
        <f>-CHOOSE(Depn_Profile,'Regulatory Model'!W97,'Regulatory Model'!W126)</f>
        <v>-5.2181088835948533</v>
      </c>
      <c r="X120" s="179">
        <f>-CHOOSE(Depn_Profile,'Regulatory Model'!X97,'Regulatory Model'!X126)</f>
        <v>-5.3464683976583167</v>
      </c>
      <c r="Y120" s="179">
        <f>-CHOOSE(Depn_Profile,'Regulatory Model'!Y97,'Regulatory Model'!Y126)</f>
        <v>-2.0198038738425619</v>
      </c>
      <c r="Z120" s="179">
        <f>-CHOOSE(Depn_Profile,'Regulatory Model'!Z97,'Regulatory Model'!Z126)</f>
        <v>-2.0692890687517047</v>
      </c>
      <c r="AA120" s="179">
        <f>-CHOOSE(Depn_Profile,'Regulatory Model'!AA97,'Regulatory Model'!AA126)</f>
        <v>-2.1199866509361209</v>
      </c>
      <c r="AB120" s="179">
        <f>-CHOOSE(Depn_Profile,'Regulatory Model'!AB97,'Regulatory Model'!AB126)</f>
        <v>-2.171926323884056</v>
      </c>
      <c r="AC120" s="179">
        <f>-CHOOSE(Depn_Profile,'Regulatory Model'!AC97,'Regulatory Model'!AC126)</f>
        <v>-2.2251385188192154</v>
      </c>
      <c r="AD120" s="179">
        <f>-CHOOSE(Depn_Profile,'Regulatory Model'!AD97,'Regulatory Model'!AD126)</f>
        <v>-2.2796544125302867</v>
      </c>
      <c r="AE120" s="179">
        <f>-CHOOSE(Depn_Profile,'Regulatory Model'!AE97,'Regulatory Model'!AE126)</f>
        <v>-2.3355059456372786</v>
      </c>
      <c r="AF120" s="179">
        <f>-CHOOSE(Depn_Profile,'Regulatory Model'!AF97,'Regulatory Model'!AF126)</f>
        <v>-2.3927258413053916</v>
      </c>
      <c r="AG120" s="179">
        <f>-CHOOSE(Depn_Profile,'Regulatory Model'!AG97,'Regulatory Model'!AG126)</f>
        <v>-2.4513476244173735</v>
      </c>
      <c r="AH120" s="179">
        <f>-CHOOSE(Depn_Profile,'Regulatory Model'!AH97,'Regulatory Model'!AH126)</f>
        <v>-2.5114056412155992</v>
      </c>
      <c r="AI120" s="179">
        <f>-CHOOSE(Depn_Profile,'Regulatory Model'!AI97,'Regulatory Model'!AI126)</f>
        <v>-2.5729350794253811</v>
      </c>
      <c r="AJ120" s="179">
        <f>-CHOOSE(Depn_Profile,'Regulatory Model'!AJ97,'Regulatory Model'!AJ126)</f>
        <v>-2.6359719888713027</v>
      </c>
      <c r="AK120" s="179">
        <f>-CHOOSE(Depn_Profile,'Regulatory Model'!AK97,'Regulatory Model'!AK126)</f>
        <v>-2.7005533025986499</v>
      </c>
      <c r="AL120" s="179">
        <f>-CHOOSE(Depn_Profile,'Regulatory Model'!AL97,'Regulatory Model'!AL126)</f>
        <v>-2.7667168585123165</v>
      </c>
      <c r="AM120" s="179">
        <f>-CHOOSE(Depn_Profile,'Regulatory Model'!AM97,'Regulatory Model'!AM126)</f>
        <v>-2.8345014215458684</v>
      </c>
      <c r="AN120" s="179">
        <f>-CHOOSE(Depn_Profile,'Regulatory Model'!AN97,'Regulatory Model'!AN126)</f>
        <v>-2.9039467063737421</v>
      </c>
      <c r="AO120" s="179">
        <f>-CHOOSE(Depn_Profile,'Regulatory Model'!AO97,'Regulatory Model'!AO126)</f>
        <v>-2.9750934006798988</v>
      </c>
      <c r="AP120" s="179">
        <f>-CHOOSE(Depn_Profile,'Regulatory Model'!AP97,'Regulatory Model'!AP126)</f>
        <v>-3.0479831889965561</v>
      </c>
      <c r="AQ120" s="179">
        <f>-CHOOSE(Depn_Profile,'Regulatory Model'!AQ97,'Regulatory Model'!AQ126)</f>
        <v>-3.1226587771269712</v>
      </c>
      <c r="AR120" s="179">
        <f>-CHOOSE(Depn_Profile,'Regulatory Model'!AR97,'Regulatory Model'!AR126)</f>
        <v>-3.1991639171665818</v>
      </c>
      <c r="AS120" s="179">
        <f>-CHOOSE(Depn_Profile,'Regulatory Model'!AS97,'Regulatory Model'!AS126)</f>
        <v>-3.2775434331371631</v>
      </c>
      <c r="AT120" s="179">
        <f>-CHOOSE(Depn_Profile,'Regulatory Model'!AT97,'Regulatory Model'!AT126)</f>
        <v>-3.3578432472490229</v>
      </c>
      <c r="AU120" s="179">
        <f>-CHOOSE(Depn_Profile,'Regulatory Model'!AU97,'Regulatory Model'!AU126)</f>
        <v>-3.4491633289297994</v>
      </c>
      <c r="AV120" s="179">
        <f>-CHOOSE(Depn_Profile,'Regulatory Model'!AV97,'Regulatory Model'!AV126)</f>
        <v>-3.5740401354841262</v>
      </c>
      <c r="AW120" s="179">
        <f>-CHOOSE(Depn_Profile,'Regulatory Model'!AW97,'Regulatory Model'!AW126)</f>
        <v>-3.7536426083312402</v>
      </c>
      <c r="AX120" s="179">
        <f>-CHOOSE(Depn_Profile,'Regulatory Model'!AX97,'Regulatory Model'!AX126)</f>
        <v>-4.0068542013396264</v>
      </c>
      <c r="AY120" s="179">
        <f>-CHOOSE(Depn_Profile,'Regulatory Model'!AY97,'Regulatory Model'!AY126)</f>
        <v>-4.3620948114370552</v>
      </c>
      <c r="AZ120" s="179">
        <f>-CHOOSE(Depn_Profile,'Regulatory Model'!AZ97,'Regulatory Model'!AZ126)</f>
        <v>-4.8650784759648493</v>
      </c>
      <c r="BA120" s="179">
        <f>-CHOOSE(Depn_Profile,'Regulatory Model'!BA97,'Regulatory Model'!BA126)</f>
        <v>-5.5967295313235192</v>
      </c>
      <c r="BB120" s="179">
        <f>-CHOOSE(Depn_Profile,'Regulatory Model'!BB97,'Regulatory Model'!BB126)</f>
        <v>-6.7235572243294905</v>
      </c>
      <c r="BC120" s="179">
        <f>-CHOOSE(Depn_Profile,'Regulatory Model'!BC97,'Regulatory Model'!BC126)</f>
        <v>-8.6974993794041389</v>
      </c>
      <c r="BD120" s="179">
        <f>-CHOOSE(Depn_Profile,'Regulatory Model'!BD97,'Regulatory Model'!BD126)</f>
        <v>-14.186050307599391</v>
      </c>
    </row>
    <row r="121" spans="2:56" outlineLevel="1" x14ac:dyDescent="0.2">
      <c r="B121" s="49" t="str">
        <v>Land</v>
      </c>
      <c r="C121" s="10" t="s">
        <v>217</v>
      </c>
      <c r="G121" s="179">
        <f>-CHOOSE(Depn_Profile,'Regulatory Model'!G98,'Regulatory Model'!G127)</f>
        <v>-0.81777426269662934</v>
      </c>
      <c r="H121" s="179">
        <f>-CHOOSE(Depn_Profile,'Regulatory Model'!H98,'Regulatory Model'!H127)</f>
        <v>-0.83515763426966294</v>
      </c>
      <c r="I121" s="179">
        <f>-CHOOSE(Depn_Profile,'Regulatory Model'!I98,'Regulatory Model'!I127)</f>
        <v>-0.85102940831460672</v>
      </c>
      <c r="J121" s="179">
        <f>-CHOOSE(Depn_Profile,'Regulatory Model'!J98,'Regulatory Model'!J127)</f>
        <v>-0.86236638977528079</v>
      </c>
      <c r="K121" s="179">
        <f>-CHOOSE(Depn_Profile,'Regulatory Model'!K98,'Regulatory Model'!K127)</f>
        <v>-0.88126135887640444</v>
      </c>
      <c r="L121" s="179">
        <f>-CHOOSE(Depn_Profile,'Regulatory Model'!L98,'Regulatory Model'!L127)</f>
        <v>-0.88707768384498853</v>
      </c>
      <c r="M121" s="179">
        <f>-CHOOSE(Depn_Profile,'Regulatory Model'!M98,'Regulatory Model'!M127)</f>
        <v>-0.90038384910266323</v>
      </c>
      <c r="N121" s="179">
        <f>-CHOOSE(Depn_Profile,'Regulatory Model'!N98,'Regulatory Model'!N127)</f>
        <v>-0.92136279278675537</v>
      </c>
      <c r="O121" s="179">
        <f>-CHOOSE(Depn_Profile,'Regulatory Model'!O98,'Regulatory Model'!O127)</f>
        <v>-0.94393618121003076</v>
      </c>
      <c r="P121" s="179">
        <f>-CHOOSE(Depn_Profile,'Regulatory Model'!P98,'Regulatory Model'!P127)</f>
        <v>-0.96706261764967649</v>
      </c>
      <c r="Q121" s="179">
        <f>-CHOOSE(Depn_Profile,'Regulatory Model'!Q98,'Regulatory Model'!Q127)</f>
        <v>-0.99075565178209346</v>
      </c>
      <c r="R121" s="179">
        <f>-CHOOSE(Depn_Profile,'Regulatory Model'!R98,'Regulatory Model'!R127)</f>
        <v>-1.0150291652507548</v>
      </c>
      <c r="S121" s="179">
        <f>-CHOOSE(Depn_Profile,'Regulatory Model'!S98,'Regulatory Model'!S127)</f>
        <v>-1.039897379799398</v>
      </c>
      <c r="T121" s="179">
        <f>-CHOOSE(Depn_Profile,'Regulatory Model'!T98,'Regulatory Model'!T127)</f>
        <v>-1.0653748656044832</v>
      </c>
      <c r="U121" s="179">
        <f>-CHOOSE(Depn_Profile,'Regulatory Model'!U98,'Regulatory Model'!U127)</f>
        <v>-1.0914765498117931</v>
      </c>
      <c r="V121" s="179">
        <f>-CHOOSE(Depn_Profile,'Regulatory Model'!V98,'Regulatory Model'!V127)</f>
        <v>-1.1182177252821819</v>
      </c>
      <c r="W121" s="179">
        <f>-CHOOSE(Depn_Profile,'Regulatory Model'!W98,'Regulatory Model'!W127)</f>
        <v>-1.1456140595515953</v>
      </c>
      <c r="X121" s="179">
        <f>-CHOOSE(Depn_Profile,'Regulatory Model'!X98,'Regulatory Model'!X127)</f>
        <v>-1.1736816040106093</v>
      </c>
      <c r="Y121" s="179">
        <f>-CHOOSE(Depn_Profile,'Regulatory Model'!Y98,'Regulatory Model'!Y127)</f>
        <v>-1.2024368033088693</v>
      </c>
      <c r="Z121" s="179">
        <f>-CHOOSE(Depn_Profile,'Regulatory Model'!Z98,'Regulatory Model'!Z127)</f>
        <v>-1.2318965049899364</v>
      </c>
      <c r="AA121" s="179">
        <f>-CHOOSE(Depn_Profile,'Regulatory Model'!AA98,'Regulatory Model'!AA127)</f>
        <v>-1.2620779693621897</v>
      </c>
      <c r="AB121" s="179">
        <f>-CHOOSE(Depn_Profile,'Regulatory Model'!AB98,'Regulatory Model'!AB127)</f>
        <v>-1.2929988796115635</v>
      </c>
      <c r="AC121" s="179">
        <f>-CHOOSE(Depn_Profile,'Regulatory Model'!AC98,'Regulatory Model'!AC127)</f>
        <v>-1.3246773521620467</v>
      </c>
      <c r="AD121" s="179">
        <f>-CHOOSE(Depn_Profile,'Regulatory Model'!AD98,'Regulatory Model'!AD127)</f>
        <v>-1.357131947290017</v>
      </c>
      <c r="AE121" s="179">
        <f>-CHOOSE(Depn_Profile,'Regulatory Model'!AE98,'Regulatory Model'!AE127)</f>
        <v>-1.3903816799986222</v>
      </c>
      <c r="AF121" s="179">
        <f>-CHOOSE(Depn_Profile,'Regulatory Model'!AF98,'Regulatory Model'!AF127)</f>
        <v>-1.4244460311585885</v>
      </c>
      <c r="AG121" s="179">
        <f>-CHOOSE(Depn_Profile,'Regulatory Model'!AG98,'Regulatory Model'!AG127)</f>
        <v>-1.4593449589219738</v>
      </c>
      <c r="AH121" s="179">
        <f>-CHOOSE(Depn_Profile,'Regulatory Model'!AH98,'Regulatory Model'!AH127)</f>
        <v>-1.4950989104155621</v>
      </c>
      <c r="AI121" s="179">
        <f>-CHOOSE(Depn_Profile,'Regulatory Model'!AI98,'Regulatory Model'!AI127)</f>
        <v>-1.5317288337207433</v>
      </c>
      <c r="AJ121" s="179">
        <f>-CHOOSE(Depn_Profile,'Regulatory Model'!AJ98,'Regulatory Model'!AJ127)</f>
        <v>-1.5692561901469013</v>
      </c>
      <c r="AK121" s="179">
        <f>-CHOOSE(Depn_Profile,'Regulatory Model'!AK98,'Regulatory Model'!AK127)</f>
        <v>-1.6077029668055005</v>
      </c>
      <c r="AL121" s="179">
        <f>-CHOOSE(Depn_Profile,'Regulatory Model'!AL98,'Regulatory Model'!AL127)</f>
        <v>-1.6470916894922349</v>
      </c>
      <c r="AM121" s="179">
        <f>-CHOOSE(Depn_Profile,'Regulatory Model'!AM98,'Regulatory Model'!AM127)</f>
        <v>-1.6874454358847948</v>
      </c>
      <c r="AN121" s="179">
        <f>-CHOOSE(Depn_Profile,'Regulatory Model'!AN98,'Regulatory Model'!AN127)</f>
        <v>-1.7287878490639723</v>
      </c>
      <c r="AO121" s="179">
        <f>-CHOOSE(Depn_Profile,'Regulatory Model'!AO98,'Regulatory Model'!AO127)</f>
        <v>-1.7711431513660396</v>
      </c>
      <c r="AP121" s="179">
        <f>-CHOOSE(Depn_Profile,'Regulatory Model'!AP98,'Regulatory Model'!AP127)</f>
        <v>-1.8145361585745075</v>
      </c>
      <c r="AQ121" s="179">
        <f>-CHOOSE(Depn_Profile,'Regulatory Model'!AQ98,'Regulatory Model'!AQ127)</f>
        <v>-1.8589922944595827</v>
      </c>
      <c r="AR121" s="179">
        <f>-CHOOSE(Depn_Profile,'Regulatory Model'!AR98,'Regulatory Model'!AR127)</f>
        <v>-1.9045376056738423</v>
      </c>
      <c r="AS121" s="179">
        <f>-CHOOSE(Depn_Profile,'Regulatory Model'!AS98,'Regulatory Model'!AS127)</f>
        <v>-1.9511987770128514</v>
      </c>
      <c r="AT121" s="179">
        <f>-CHOOSE(Depn_Profile,'Regulatory Model'!AT98,'Regulatory Model'!AT127)</f>
        <v>-1.9990031470496661</v>
      </c>
      <c r="AU121" s="179">
        <f>-CHOOSE(Depn_Profile,'Regulatory Model'!AU98,'Regulatory Model'!AU127)</f>
        <v>-2.047978724152383</v>
      </c>
      <c r="AV121" s="179">
        <f>-CHOOSE(Depn_Profile,'Regulatory Model'!AV98,'Regulatory Model'!AV127)</f>
        <v>-2.0981542028941162</v>
      </c>
      <c r="AW121" s="179">
        <f>-CHOOSE(Depn_Profile,'Regulatory Model'!AW98,'Regulatory Model'!AW127)</f>
        <v>-2.149558980865022</v>
      </c>
      <c r="AX121" s="179">
        <f>-CHOOSE(Depn_Profile,'Regulatory Model'!AX98,'Regulatory Model'!AX127)</f>
        <v>-2.2022231758962154</v>
      </c>
      <c r="AY121" s="179">
        <f>-CHOOSE(Depn_Profile,'Regulatory Model'!AY98,'Regulatory Model'!AY127)</f>
        <v>-2.2561776437056724</v>
      </c>
      <c r="AZ121" s="179">
        <f>-CHOOSE(Depn_Profile,'Regulatory Model'!AZ98,'Regulatory Model'!AZ127)</f>
        <v>-2.3114539959764615</v>
      </c>
      <c r="BA121" s="179">
        <f>-CHOOSE(Depn_Profile,'Regulatory Model'!BA98,'Regulatory Model'!BA127)</f>
        <v>-2.3680846188778846</v>
      </c>
      <c r="BB121" s="179">
        <f>-CHOOSE(Depn_Profile,'Regulatory Model'!BB98,'Regulatory Model'!BB127)</f>
        <v>-2.4261026920403927</v>
      </c>
      <c r="BC121" s="179">
        <f>-CHOOSE(Depn_Profile,'Regulatory Model'!BC98,'Regulatory Model'!BC127)</f>
        <v>-2.4855422079953819</v>
      </c>
      <c r="BD121" s="179">
        <f>-CHOOSE(Depn_Profile,'Regulatory Model'!BD98,'Regulatory Model'!BD127)</f>
        <v>-2.5464379920912692</v>
      </c>
    </row>
    <row r="122" spans="2:56" outlineLevel="1" x14ac:dyDescent="0.2">
      <c r="B122" s="49" t="str">
        <v>Port Capacity Project - Initial Capital Asset Value</v>
      </c>
      <c r="C122" s="10" t="s">
        <v>217</v>
      </c>
      <c r="G122" s="179">
        <f>-CHOOSE(Depn_Profile,'Regulatory Model'!G99,'Regulatory Model'!G128)</f>
        <v>-12.90357554786517</v>
      </c>
      <c r="H122" s="179">
        <f>-CHOOSE(Depn_Profile,'Regulatory Model'!H99,'Regulatory Model'!H128)</f>
        <v>-13.177865970786518</v>
      </c>
      <c r="I122" s="179">
        <f>-CHOOSE(Depn_Profile,'Regulatory Model'!I99,'Regulatory Model'!I128)</f>
        <v>-13.428305052584271</v>
      </c>
      <c r="J122" s="179">
        <f>-CHOOSE(Depn_Profile,'Regulatory Model'!J99,'Regulatory Model'!J128)</f>
        <v>-13.607190111011235</v>
      </c>
      <c r="K122" s="179">
        <f>-CHOOSE(Depn_Profile,'Regulatory Model'!K99,'Regulatory Model'!K128)</f>
        <v>-13.905331875056179</v>
      </c>
      <c r="L122" s="179">
        <f>-CHOOSE(Depn_Profile,'Regulatory Model'!L99,'Regulatory Model'!L128)</f>
        <v>-13.997107065431548</v>
      </c>
      <c r="M122" s="179">
        <f>-CHOOSE(Depn_Profile,'Regulatory Model'!M99,'Regulatory Model'!M128)</f>
        <v>-14.207063671413019</v>
      </c>
      <c r="N122" s="179">
        <f>-CHOOSE(Depn_Profile,'Regulatory Model'!N99,'Regulatory Model'!N128)</f>
        <v>-14.538088254956943</v>
      </c>
      <c r="O122" s="179">
        <f>-CHOOSE(Depn_Profile,'Regulatory Model'!O99,'Regulatory Model'!O128)</f>
        <v>-14.894271417203386</v>
      </c>
      <c r="P122" s="179">
        <f>-CHOOSE(Depn_Profile,'Regulatory Model'!P99,'Regulatory Model'!P128)</f>
        <v>-15.259181066924869</v>
      </c>
      <c r="Q122" s="179">
        <f>-CHOOSE(Depn_Profile,'Regulatory Model'!Q99,'Regulatory Model'!Q128)</f>
        <v>-15.633031003064527</v>
      </c>
      <c r="R122" s="179">
        <f>-CHOOSE(Depn_Profile,'Regulatory Model'!R99,'Regulatory Model'!R128)</f>
        <v>-16.016040262639606</v>
      </c>
      <c r="S122" s="179">
        <f>-CHOOSE(Depn_Profile,'Regulatory Model'!S99,'Regulatory Model'!S128)</f>
        <v>-16.408433249074275</v>
      </c>
      <c r="T122" s="179">
        <f>-CHOOSE(Depn_Profile,'Regulatory Model'!T99,'Regulatory Model'!T128)</f>
        <v>-16.810439863676596</v>
      </c>
      <c r="U122" s="179">
        <f>-CHOOSE(Depn_Profile,'Regulatory Model'!U99,'Regulatory Model'!U128)</f>
        <v>-17.222295640336672</v>
      </c>
      <c r="V122" s="179">
        <f>-CHOOSE(Depn_Profile,'Regulatory Model'!V99,'Regulatory Model'!V128)</f>
        <v>-17.644241883524916</v>
      </c>
      <c r="W122" s="179">
        <f>-CHOOSE(Depn_Profile,'Regulatory Model'!W99,'Regulatory Model'!W128)</f>
        <v>-18.076525809671278</v>
      </c>
      <c r="X122" s="179">
        <f>-CHOOSE(Depn_Profile,'Regulatory Model'!X99,'Regulatory Model'!X128)</f>
        <v>-18.519400692008222</v>
      </c>
      <c r="Y122" s="179">
        <f>-CHOOSE(Depn_Profile,'Regulatory Model'!Y99,'Regulatory Model'!Y128)</f>
        <v>-18.973126008962424</v>
      </c>
      <c r="Z122" s="179">
        <f>-CHOOSE(Depn_Profile,'Regulatory Model'!Z99,'Regulatory Model'!Z128)</f>
        <v>-19.437967596182002</v>
      </c>
      <c r="AA122" s="179">
        <f>-CHOOSE(Depn_Profile,'Regulatory Model'!AA99,'Regulatory Model'!AA128)</f>
        <v>-19.914197802288459</v>
      </c>
      <c r="AB122" s="179">
        <f>-CHOOSE(Depn_Profile,'Regulatory Model'!AB99,'Regulatory Model'!AB128)</f>
        <v>-20.402095648444526</v>
      </c>
      <c r="AC122" s="179">
        <f>-CHOOSE(Depn_Profile,'Regulatory Model'!AC99,'Regulatory Model'!AC128)</f>
        <v>-20.901946991831416</v>
      </c>
      <c r="AD122" s="179">
        <f>-CHOOSE(Depn_Profile,'Regulatory Model'!AD99,'Regulatory Model'!AD128)</f>
        <v>-21.414044693131284</v>
      </c>
      <c r="AE122" s="179">
        <f>-CHOOSE(Depn_Profile,'Regulatory Model'!AE99,'Regulatory Model'!AE128)</f>
        <v>-21.938688788113001</v>
      </c>
      <c r="AF122" s="179">
        <f>-CHOOSE(Depn_Profile,'Regulatory Model'!AF99,'Regulatory Model'!AF128)</f>
        <v>-22.476186663421768</v>
      </c>
      <c r="AG122" s="179">
        <f>-CHOOSE(Depn_Profile,'Regulatory Model'!AG99,'Regulatory Model'!AG128)</f>
        <v>-23.026853236675603</v>
      </c>
      <c r="AH122" s="179">
        <f>-CHOOSE(Depn_Profile,'Regulatory Model'!AH99,'Regulatory Model'!AH128)</f>
        <v>-23.591011140974153</v>
      </c>
      <c r="AI122" s="179">
        <f>-CHOOSE(Depn_Profile,'Regulatory Model'!AI99,'Regulatory Model'!AI128)</f>
        <v>-24.16899091392802</v>
      </c>
      <c r="AJ122" s="179">
        <f>-CHOOSE(Depn_Profile,'Regulatory Model'!AJ99,'Regulatory Model'!AJ128)</f>
        <v>-24.761131191319254</v>
      </c>
      <c r="AK122" s="179">
        <f>-CHOOSE(Depn_Profile,'Regulatory Model'!AK99,'Regulatory Model'!AK128)</f>
        <v>-25.367778905506576</v>
      </c>
      <c r="AL122" s="179">
        <f>-CHOOSE(Depn_Profile,'Regulatory Model'!AL99,'Regulatory Model'!AL128)</f>
        <v>-25.989289488691483</v>
      </c>
      <c r="AM122" s="179">
        <f>-CHOOSE(Depn_Profile,'Regulatory Model'!AM99,'Regulatory Model'!AM128)</f>
        <v>-26.626027081164423</v>
      </c>
      <c r="AN122" s="179">
        <f>-CHOOSE(Depn_Profile,'Regulatory Model'!AN99,'Regulatory Model'!AN128)</f>
        <v>-27.278364744652954</v>
      </c>
      <c r="AO122" s="179">
        <f>-CHOOSE(Depn_Profile,'Regulatory Model'!AO99,'Regulatory Model'!AO128)</f>
        <v>-27.946684680896951</v>
      </c>
      <c r="AP122" s="179">
        <f>-CHOOSE(Depn_Profile,'Regulatory Model'!AP99,'Regulatory Model'!AP128)</f>
        <v>-28.631378455578922</v>
      </c>
      <c r="AQ122" s="179">
        <f>-CHOOSE(Depn_Profile,'Regulatory Model'!AQ99,'Regulatory Model'!AQ128)</f>
        <v>-29.332847227740604</v>
      </c>
      <c r="AR122" s="179">
        <f>-CHOOSE(Depn_Profile,'Regulatory Model'!AR99,'Regulatory Model'!AR128)</f>
        <v>-30.051501984820248</v>
      </c>
      <c r="AS122" s="179">
        <f>-CHOOSE(Depn_Profile,'Regulatory Model'!AS99,'Regulatory Model'!AS128)</f>
        <v>-30.787763783448341</v>
      </c>
      <c r="AT122" s="179">
        <f>-CHOOSE(Depn_Profile,'Regulatory Model'!AT99,'Regulatory Model'!AT128)</f>
        <v>-31.542063996142822</v>
      </c>
      <c r="AU122" s="179">
        <f>-CHOOSE(Depn_Profile,'Regulatory Model'!AU99,'Regulatory Model'!AU128)</f>
        <v>-32.314844564048322</v>
      </c>
      <c r="AV122" s="179">
        <f>-CHOOSE(Depn_Profile,'Regulatory Model'!AV99,'Regulatory Model'!AV128)</f>
        <v>-33.106558255867505</v>
      </c>
      <c r="AW122" s="179">
        <f>-CHOOSE(Depn_Profile,'Regulatory Model'!AW99,'Regulatory Model'!AW128)</f>
        <v>-33.917668933136262</v>
      </c>
      <c r="AX122" s="179">
        <f>-CHOOSE(Depn_Profile,'Regulatory Model'!AX99,'Regulatory Model'!AX128)</f>
        <v>-34.748651821998102</v>
      </c>
      <c r="AY122" s="179">
        <f>-CHOOSE(Depn_Profile,'Regulatory Model'!AY99,'Regulatory Model'!AY128)</f>
        <v>-35.599993791637054</v>
      </c>
      <c r="AZ122" s="179">
        <f>-CHOOSE(Depn_Profile,'Regulatory Model'!AZ99,'Regulatory Model'!AZ128)</f>
        <v>-36.472193639532158</v>
      </c>
      <c r="BA122" s="179">
        <f>-CHOOSE(Depn_Profile,'Regulatory Model'!BA99,'Regulatory Model'!BA128)</f>
        <v>-37.365762383700698</v>
      </c>
      <c r="BB122" s="179">
        <f>-CHOOSE(Depn_Profile,'Regulatory Model'!BB99,'Regulatory Model'!BB128)</f>
        <v>-38.28122356210136</v>
      </c>
      <c r="BC122" s="179">
        <f>-CHOOSE(Depn_Profile,'Regulatory Model'!BC99,'Regulatory Model'!BC128)</f>
        <v>-39.219113539372842</v>
      </c>
      <c r="BD122" s="179">
        <f>-CHOOSE(Depn_Profile,'Regulatory Model'!BD99,'Regulatory Model'!BD128)</f>
        <v>-40.17998182108748</v>
      </c>
    </row>
    <row r="123" spans="2:56" outlineLevel="1" x14ac:dyDescent="0.2">
      <c r="B123" s="49" t="str">
        <v>Port Capacity Project - Wharves</v>
      </c>
      <c r="C123" s="10" t="s">
        <v>217</v>
      </c>
      <c r="G123" s="179">
        <f>-CHOOSE(Depn_Profile,'Regulatory Model'!G100,'Regulatory Model'!G129)</f>
        <v>-0.25693824255559788</v>
      </c>
      <c r="H123" s="179">
        <f>-CHOOSE(Depn_Profile,'Regulatory Model'!H100,'Regulatory Model'!H129)</f>
        <v>-0.54245778729069649</v>
      </c>
      <c r="I123" s="179">
        <f>-CHOOSE(Depn_Profile,'Regulatory Model'!I100,'Regulatory Model'!I129)</f>
        <v>-0.5707603840223775</v>
      </c>
      <c r="J123" s="179">
        <f>-CHOOSE(Depn_Profile,'Regulatory Model'!J100,'Regulatory Model'!J129)</f>
        <v>-0.57836376391610367</v>
      </c>
      <c r="K123" s="179">
        <f>-CHOOSE(Depn_Profile,'Regulatory Model'!K100,'Regulatory Model'!K129)</f>
        <v>-0.59103606373898054</v>
      </c>
      <c r="L123" s="179">
        <f>-CHOOSE(Depn_Profile,'Regulatory Model'!L100,'Regulatory Model'!L129)</f>
        <v>-0.59493690175965774</v>
      </c>
      <c r="M123" s="179">
        <f>-CHOOSE(Depn_Profile,'Regulatory Model'!M100,'Regulatory Model'!M129)</f>
        <v>-0.60386095528605255</v>
      </c>
      <c r="N123" s="179">
        <f>-CHOOSE(Depn_Profile,'Regulatory Model'!N100,'Regulatory Model'!N129)</f>
        <v>-0.61793091554421764</v>
      </c>
      <c r="O123" s="179">
        <f>-CHOOSE(Depn_Profile,'Regulatory Model'!O100,'Regulatory Model'!O129)</f>
        <v>-0.63307022297505089</v>
      </c>
      <c r="P123" s="179">
        <f>-CHOOSE(Depn_Profile,'Regulatory Model'!P100,'Regulatory Model'!P129)</f>
        <v>-0.64858044343793952</v>
      </c>
      <c r="Q123" s="179">
        <f>-CHOOSE(Depn_Profile,'Regulatory Model'!Q100,'Regulatory Model'!Q129)</f>
        <v>-0.66447066430216906</v>
      </c>
      <c r="R123" s="179">
        <f>-CHOOSE(Depn_Profile,'Regulatory Model'!R100,'Regulatory Model'!R129)</f>
        <v>-0.6807501955775721</v>
      </c>
      <c r="S123" s="179">
        <f>-CHOOSE(Depn_Profile,'Regulatory Model'!S100,'Regulatory Model'!S129)</f>
        <v>-0.69742857536922254</v>
      </c>
      <c r="T123" s="179">
        <f>-CHOOSE(Depn_Profile,'Regulatory Model'!T100,'Regulatory Model'!T129)</f>
        <v>-0.71451557546576849</v>
      </c>
      <c r="U123" s="179">
        <f>-CHOOSE(Depn_Profile,'Regulatory Model'!U100,'Regulatory Model'!U129)</f>
        <v>-0.73202120706467977</v>
      </c>
      <c r="V123" s="179">
        <f>-CHOOSE(Depn_Profile,'Regulatory Model'!V100,'Regulatory Model'!V129)</f>
        <v>-0.74995572663776433</v>
      </c>
      <c r="W123" s="179">
        <f>-CHOOSE(Depn_Profile,'Regulatory Model'!W100,'Regulatory Model'!W129)</f>
        <v>-0.76832964194038955</v>
      </c>
      <c r="X123" s="179">
        <f>-CHOOSE(Depn_Profile,'Regulatory Model'!X100,'Regulatory Model'!X129)</f>
        <v>-0.78715371816792912</v>
      </c>
      <c r="Y123" s="179">
        <f>-CHOOSE(Depn_Profile,'Regulatory Model'!Y100,'Regulatory Model'!Y129)</f>
        <v>-0.80643898426304339</v>
      </c>
      <c r="Z123" s="179">
        <f>-CHOOSE(Depn_Profile,'Regulatory Model'!Z100,'Regulatory Model'!Z129)</f>
        <v>-0.82619673937748783</v>
      </c>
      <c r="AA123" s="179">
        <f>-CHOOSE(Depn_Profile,'Regulatory Model'!AA100,'Regulatory Model'!AA129)</f>
        <v>-0.84643855949223623</v>
      </c>
      <c r="AB123" s="179">
        <f>-CHOOSE(Depn_Profile,'Regulatory Model'!AB100,'Regulatory Model'!AB129)</f>
        <v>-0.86717630419979608</v>
      </c>
      <c r="AC123" s="179">
        <f>-CHOOSE(Depn_Profile,'Regulatory Model'!AC100,'Regulatory Model'!AC129)</f>
        <v>-0.88842212365269102</v>
      </c>
      <c r="AD123" s="179">
        <f>-CHOOSE(Depn_Profile,'Regulatory Model'!AD100,'Regulatory Model'!AD129)</f>
        <v>-0.91018846568218192</v>
      </c>
      <c r="AE123" s="179">
        <f>-CHOOSE(Depn_Profile,'Regulatory Model'!AE100,'Regulatory Model'!AE129)</f>
        <v>-0.9324880830913953</v>
      </c>
      <c r="AF123" s="179">
        <f>-CHOOSE(Depn_Profile,'Regulatory Model'!AF100,'Regulatory Model'!AF129)</f>
        <v>-0.95533404112713449</v>
      </c>
      <c r="AG123" s="179">
        <f>-CHOOSE(Depn_Profile,'Regulatory Model'!AG100,'Regulatory Model'!AG129)</f>
        <v>-0.97873972513474927</v>
      </c>
      <c r="AH123" s="179">
        <f>-CHOOSE(Depn_Profile,'Regulatory Model'!AH100,'Regulatory Model'!AH129)</f>
        <v>-1.0027188484005505</v>
      </c>
      <c r="AI123" s="179">
        <f>-CHOOSE(Depn_Profile,'Regulatory Model'!AI100,'Regulatory Model'!AI129)</f>
        <v>-1.0272854601863639</v>
      </c>
      <c r="AJ123" s="179">
        <f>-CHOOSE(Depn_Profile,'Regulatory Model'!AJ100,'Regulatory Model'!AJ129)</f>
        <v>-1.0524539539609299</v>
      </c>
      <c r="AK123" s="179">
        <f>-CHOOSE(Depn_Profile,'Regulatory Model'!AK100,'Regulatory Model'!AK129)</f>
        <v>-1.0782390758329725</v>
      </c>
      <c r="AL123" s="179">
        <f>-CHOOSE(Depn_Profile,'Regulatory Model'!AL100,'Regulatory Model'!AL129)</f>
        <v>-1.1046559331908803</v>
      </c>
      <c r="AM123" s="179">
        <f>-CHOOSE(Depn_Profile,'Regulatory Model'!AM100,'Regulatory Model'!AM129)</f>
        <v>-1.1317200035540569</v>
      </c>
      <c r="AN123" s="179">
        <f>-CHOOSE(Depn_Profile,'Regulatory Model'!AN100,'Regulatory Model'!AN129)</f>
        <v>-1.1594471436411313</v>
      </c>
      <c r="AO123" s="179">
        <f>-CHOOSE(Depn_Profile,'Regulatory Model'!AO100,'Regulatory Model'!AO129)</f>
        <v>-1.1878535986603389</v>
      </c>
      <c r="AP123" s="179">
        <f>-CHOOSE(Depn_Profile,'Regulatory Model'!AP100,'Regulatory Model'!AP129)</f>
        <v>-1.2169560118275171</v>
      </c>
      <c r="AQ123" s="179">
        <f>-CHOOSE(Depn_Profile,'Regulatory Model'!AQ100,'Regulatory Model'!AQ129)</f>
        <v>-1.2467714341172913</v>
      </c>
      <c r="AR123" s="179">
        <f>-CHOOSE(Depn_Profile,'Regulatory Model'!AR100,'Regulatory Model'!AR129)</f>
        <v>-1.2773173342531647</v>
      </c>
      <c r="AS123" s="179">
        <f>-CHOOSE(Depn_Profile,'Regulatory Model'!AS100,'Regulatory Model'!AS129)</f>
        <v>-1.3086116089423674</v>
      </c>
      <c r="AT123" s="179">
        <f>-CHOOSE(Depn_Profile,'Regulatory Model'!AT100,'Regulatory Model'!AT129)</f>
        <v>-1.3406725933614552</v>
      </c>
      <c r="AU123" s="179">
        <f>-CHOOSE(Depn_Profile,'Regulatory Model'!AU100,'Regulatory Model'!AU129)</f>
        <v>-1.3735190718988108</v>
      </c>
      <c r="AV123" s="179">
        <f>-CHOOSE(Depn_Profile,'Regulatory Model'!AV100,'Regulatory Model'!AV129)</f>
        <v>-1.4071702891603317</v>
      </c>
      <c r="AW123" s="179">
        <f>-CHOOSE(Depn_Profile,'Regulatory Model'!AW100,'Regulatory Model'!AW129)</f>
        <v>-1.4416459612447599</v>
      </c>
      <c r="AX123" s="179">
        <f>-CHOOSE(Depn_Profile,'Regulatory Model'!AX100,'Regulatory Model'!AX129)</f>
        <v>-1.4769662872952565</v>
      </c>
      <c r="AY123" s="179">
        <f>-CHOOSE(Depn_Profile,'Regulatory Model'!AY100,'Regulatory Model'!AY129)</f>
        <v>-1.5131519613339903</v>
      </c>
      <c r="AZ123" s="179">
        <f>-CHOOSE(Depn_Profile,'Regulatory Model'!AZ100,'Regulatory Model'!AZ129)</f>
        <v>-1.5502241843866729</v>
      </c>
      <c r="BA123" s="179">
        <f>-CHOOSE(Depn_Profile,'Regulatory Model'!BA100,'Regulatory Model'!BA129)</f>
        <v>-1.5882046769041465</v>
      </c>
      <c r="BB123" s="179">
        <f>-CHOOSE(Depn_Profile,'Regulatory Model'!BB100,'Regulatory Model'!BB129)</f>
        <v>-1.6271156914882978</v>
      </c>
      <c r="BC123" s="179">
        <f>-CHOOSE(Depn_Profile,'Regulatory Model'!BC100,'Regulatory Model'!BC129)</f>
        <v>-1.6669800259297611</v>
      </c>
      <c r="BD123" s="179">
        <f>-CHOOSE(Depn_Profile,'Regulatory Model'!BD100,'Regulatory Model'!BD129)</f>
        <v>-1.7078210365650404</v>
      </c>
    </row>
    <row r="124" spans="2:56" outlineLevel="1" x14ac:dyDescent="0.2">
      <c r="B124" s="49" t="str">
        <v>Port Capacity Project - Civil</v>
      </c>
      <c r="C124" s="10" t="s">
        <v>217</v>
      </c>
      <c r="G124" s="179">
        <f>-CHOOSE(Depn_Profile,'Regulatory Model'!G101,'Regulatory Model'!G130)</f>
        <v>-0.29583649068395285</v>
      </c>
      <c r="H124" s="179">
        <f>-CHOOSE(Depn_Profile,'Regulatory Model'!H101,'Regulatory Model'!H130)</f>
        <v>-0.60513887885048145</v>
      </c>
      <c r="I124" s="179">
        <f>-CHOOSE(Depn_Profile,'Regulatory Model'!I101,'Regulatory Model'!I130)</f>
        <v>-0.61754489130062507</v>
      </c>
      <c r="J124" s="179">
        <f>-CHOOSE(Depn_Profile,'Regulatory Model'!J101,'Regulatory Model'!J130)</f>
        <v>-0.62577151063411474</v>
      </c>
      <c r="K124" s="179">
        <f>-CHOOSE(Depn_Profile,'Regulatory Model'!K101,'Regulatory Model'!K130)</f>
        <v>-0.63948254285659745</v>
      </c>
      <c r="L124" s="179">
        <f>-CHOOSE(Depn_Profile,'Regulatory Model'!L101,'Regulatory Model'!L130)</f>
        <v>-0.64370312763945092</v>
      </c>
      <c r="M124" s="179">
        <f>-CHOOSE(Depn_Profile,'Regulatory Model'!M101,'Regulatory Model'!M130)</f>
        <v>-0.65335867455404262</v>
      </c>
      <c r="N124" s="179">
        <f>-CHOOSE(Depn_Profile,'Regulatory Model'!N101,'Regulatory Model'!N130)</f>
        <v>-0.66858193167115187</v>
      </c>
      <c r="O124" s="179">
        <f>-CHOOSE(Depn_Profile,'Regulatory Model'!O101,'Regulatory Model'!O130)</f>
        <v>-0.68496218899709493</v>
      </c>
      <c r="P124" s="179">
        <f>-CHOOSE(Depn_Profile,'Regulatory Model'!P101,'Regulatory Model'!P130)</f>
        <v>-0.70174376262752369</v>
      </c>
      <c r="Q124" s="179">
        <f>-CHOOSE(Depn_Profile,'Regulatory Model'!Q101,'Regulatory Model'!Q130)</f>
        <v>-0.71893648481189809</v>
      </c>
      <c r="R124" s="179">
        <f>-CHOOSE(Depn_Profile,'Regulatory Model'!R101,'Regulatory Model'!R130)</f>
        <v>-0.73655042868978948</v>
      </c>
      <c r="S124" s="179">
        <f>-CHOOSE(Depn_Profile,'Regulatory Model'!S101,'Regulatory Model'!S130)</f>
        <v>-0.75459591419268923</v>
      </c>
      <c r="T124" s="179">
        <f>-CHOOSE(Depn_Profile,'Regulatory Model'!T101,'Regulatory Model'!T130)</f>
        <v>-0.7730835140904101</v>
      </c>
      <c r="U124" s="179">
        <f>-CHOOSE(Depn_Profile,'Regulatory Model'!U101,'Regulatory Model'!U130)</f>
        <v>-0.7920240601856251</v>
      </c>
      <c r="V124" s="179">
        <f>-CHOOSE(Depn_Profile,'Regulatory Model'!V101,'Regulatory Model'!V130)</f>
        <v>-0.81142864966017292</v>
      </c>
      <c r="W124" s="179">
        <f>-CHOOSE(Depn_Profile,'Regulatory Model'!W101,'Regulatory Model'!W130)</f>
        <v>-0.83130865157684708</v>
      </c>
      <c r="X124" s="179">
        <f>-CHOOSE(Depn_Profile,'Regulatory Model'!X101,'Regulatory Model'!X130)</f>
        <v>-0.85167571354047977</v>
      </c>
      <c r="Y124" s="179">
        <f>-CHOOSE(Depn_Profile,'Regulatory Model'!Y101,'Regulatory Model'!Y130)</f>
        <v>-0.87254176852222154</v>
      </c>
      <c r="Z124" s="179">
        <f>-CHOOSE(Depn_Profile,'Regulatory Model'!Z101,'Regulatory Model'!Z130)</f>
        <v>-0.89391904185101589</v>
      </c>
      <c r="AA124" s="179">
        <f>-CHOOSE(Depn_Profile,'Regulatory Model'!AA101,'Regulatory Model'!AA130)</f>
        <v>-0.91582005837636571</v>
      </c>
      <c r="AB124" s="179">
        <f>-CHOOSE(Depn_Profile,'Regulatory Model'!AB101,'Regulatory Model'!AB130)</f>
        <v>-0.93825764980658666</v>
      </c>
      <c r="AC124" s="179">
        <f>-CHOOSE(Depn_Profile,'Regulatory Model'!AC101,'Regulatory Model'!AC130)</f>
        <v>-0.96124496222684797</v>
      </c>
      <c r="AD124" s="179">
        <f>-CHOOSE(Depn_Profile,'Regulatory Model'!AD101,'Regulatory Model'!AD130)</f>
        <v>-0.98479546380140581</v>
      </c>
      <c r="AE124" s="179">
        <f>-CHOOSE(Depn_Profile,'Regulatory Model'!AE101,'Regulatory Model'!AE130)</f>
        <v>-1.0089229526645402</v>
      </c>
      <c r="AF124" s="179">
        <f>-CHOOSE(Depn_Profile,'Regulatory Model'!AF101,'Regulatory Model'!AF130)</f>
        <v>-1.0336415650048214</v>
      </c>
      <c r="AG124" s="179">
        <f>-CHOOSE(Depn_Profile,'Regulatory Model'!AG101,'Regulatory Model'!AG130)</f>
        <v>-1.0589657833474395</v>
      </c>
      <c r="AH124" s="179">
        <f>-CHOOSE(Depn_Profile,'Regulatory Model'!AH101,'Regulatory Model'!AH130)</f>
        <v>-1.0849104450394518</v>
      </c>
      <c r="AI124" s="179">
        <f>-CHOOSE(Depn_Profile,'Regulatory Model'!AI101,'Regulatory Model'!AI130)</f>
        <v>-1.1114907509429182</v>
      </c>
      <c r="AJ124" s="179">
        <f>-CHOOSE(Depn_Profile,'Regulatory Model'!AJ101,'Regulatory Model'!AJ130)</f>
        <v>-1.1387222743410197</v>
      </c>
      <c r="AK124" s="179">
        <f>-CHOOSE(Depn_Profile,'Regulatory Model'!AK101,'Regulatory Model'!AK130)</f>
        <v>-0.58502134598817079</v>
      </c>
      <c r="AL124" s="179">
        <f>-CHOOSE(Depn_Profile,'Regulatory Model'!AL101,'Regulatory Model'!AL130)</f>
        <v>-1.752777050429551E-3</v>
      </c>
      <c r="AM124" s="179">
        <f>-CHOOSE(Depn_Profile,'Regulatory Model'!AM101,'Regulatory Model'!AM130)</f>
        <v>0</v>
      </c>
      <c r="AN124" s="179">
        <f>-CHOOSE(Depn_Profile,'Regulatory Model'!AN101,'Regulatory Model'!AN130)</f>
        <v>0</v>
      </c>
      <c r="AO124" s="179">
        <f>-CHOOSE(Depn_Profile,'Regulatory Model'!AO101,'Regulatory Model'!AO130)</f>
        <v>0</v>
      </c>
      <c r="AP124" s="179">
        <f>-CHOOSE(Depn_Profile,'Regulatory Model'!AP101,'Regulatory Model'!AP130)</f>
        <v>0</v>
      </c>
      <c r="AQ124" s="179">
        <f>-CHOOSE(Depn_Profile,'Regulatory Model'!AQ101,'Regulatory Model'!AQ130)</f>
        <v>0</v>
      </c>
      <c r="AR124" s="179">
        <f>-CHOOSE(Depn_Profile,'Regulatory Model'!AR101,'Regulatory Model'!AR130)</f>
        <v>0</v>
      </c>
      <c r="AS124" s="179">
        <f>-CHOOSE(Depn_Profile,'Regulatory Model'!AS101,'Regulatory Model'!AS130)</f>
        <v>0</v>
      </c>
      <c r="AT124" s="179">
        <f>-CHOOSE(Depn_Profile,'Regulatory Model'!AT101,'Regulatory Model'!AT130)</f>
        <v>0</v>
      </c>
      <c r="AU124" s="179">
        <f>-CHOOSE(Depn_Profile,'Regulatory Model'!AU101,'Regulatory Model'!AU130)</f>
        <v>0</v>
      </c>
      <c r="AV124" s="179">
        <f>-CHOOSE(Depn_Profile,'Regulatory Model'!AV101,'Regulatory Model'!AV130)</f>
        <v>0</v>
      </c>
      <c r="AW124" s="179">
        <f>-CHOOSE(Depn_Profile,'Regulatory Model'!AW101,'Regulatory Model'!AW130)</f>
        <v>0</v>
      </c>
      <c r="AX124" s="179">
        <f>-CHOOSE(Depn_Profile,'Regulatory Model'!AX101,'Regulatory Model'!AX130)</f>
        <v>0</v>
      </c>
      <c r="AY124" s="179">
        <f>-CHOOSE(Depn_Profile,'Regulatory Model'!AY101,'Regulatory Model'!AY130)</f>
        <v>0</v>
      </c>
      <c r="AZ124" s="179">
        <f>-CHOOSE(Depn_Profile,'Regulatory Model'!AZ101,'Regulatory Model'!AZ130)</f>
        <v>0</v>
      </c>
      <c r="BA124" s="179">
        <f>-CHOOSE(Depn_Profile,'Regulatory Model'!BA101,'Regulatory Model'!BA130)</f>
        <v>0</v>
      </c>
      <c r="BB124" s="179">
        <f>-CHOOSE(Depn_Profile,'Regulatory Model'!BB101,'Regulatory Model'!BB130)</f>
        <v>0</v>
      </c>
      <c r="BC124" s="179">
        <f>-CHOOSE(Depn_Profile,'Regulatory Model'!BC101,'Regulatory Model'!BC130)</f>
        <v>0</v>
      </c>
      <c r="BD124" s="179">
        <f>-CHOOSE(Depn_Profile,'Regulatory Model'!BD101,'Regulatory Model'!BD130)</f>
        <v>0</v>
      </c>
    </row>
    <row r="125" spans="2:56" outlineLevel="1" x14ac:dyDescent="0.2">
      <c r="B125" s="49" t="str">
        <v>Navigational Aids</v>
      </c>
      <c r="C125" s="10" t="s">
        <v>217</v>
      </c>
      <c r="G125" s="179">
        <f>-CHOOSE(Depn_Profile,'Regulatory Model'!G102,'Regulatory Model'!G131)</f>
        <v>-3.1136563816794527E-2</v>
      </c>
      <c r="H125" s="179">
        <f>-CHOOSE(Depn_Profile,'Regulatory Model'!H102,'Regulatory Model'!H131)</f>
        <v>-7.346696974687604E-2</v>
      </c>
      <c r="I125" s="179">
        <f>-CHOOSE(Depn_Profile,'Regulatory Model'!I102,'Regulatory Model'!I131)</f>
        <v>-9.1610882956287026E-2</v>
      </c>
      <c r="J125" s="179">
        <f>-CHOOSE(Depn_Profile,'Regulatory Model'!J102,'Regulatory Model'!J131)</f>
        <v>-9.9610422889963315E-2</v>
      </c>
      <c r="K125" s="179">
        <f>-CHOOSE(Depn_Profile,'Regulatory Model'!K102,'Regulatory Model'!K131)</f>
        <v>-0.13179401097465018</v>
      </c>
      <c r="L125" s="179">
        <f>-CHOOSE(Depn_Profile,'Regulatory Model'!L102,'Regulatory Model'!L131)</f>
        <v>-0.22116219130943726</v>
      </c>
      <c r="M125" s="179">
        <f>-CHOOSE(Depn_Profile,'Regulatory Model'!M102,'Regulatory Model'!M131)</f>
        <v>-0.34307352827453363</v>
      </c>
      <c r="N125" s="179">
        <f>-CHOOSE(Depn_Profile,'Regulatory Model'!N102,'Regulatory Model'!N131)</f>
        <v>-0.47292451556844139</v>
      </c>
      <c r="O125" s="179">
        <f>-CHOOSE(Depn_Profile,'Regulatory Model'!O102,'Regulatory Model'!O131)</f>
        <v>-0.60964489226028984</v>
      </c>
      <c r="P125" s="179">
        <f>-CHOOSE(Depn_Profile,'Regulatory Model'!P102,'Regulatory Model'!P131)</f>
        <v>-0.75281825658892276</v>
      </c>
      <c r="Q125" s="179">
        <f>-CHOOSE(Depn_Profile,'Regulatory Model'!Q102,'Regulatory Model'!Q131)</f>
        <v>-0.90264117642307939</v>
      </c>
      <c r="R125" s="179">
        <f>-CHOOSE(Depn_Profile,'Regulatory Model'!R102,'Regulatory Model'!R131)</f>
        <v>-1.0593535401705922</v>
      </c>
      <c r="S125" s="179">
        <f>-CHOOSE(Depn_Profile,'Regulatory Model'!S102,'Regulatory Model'!S131)</f>
        <v>-1.2232029993755851</v>
      </c>
      <c r="T125" s="179">
        <f>-CHOOSE(Depn_Profile,'Regulatory Model'!T102,'Regulatory Model'!T131)</f>
        <v>-1.3944452051191354</v>
      </c>
      <c r="U125" s="179">
        <f>-CHOOSE(Depn_Profile,'Regulatory Model'!U102,'Regulatory Model'!U131)</f>
        <v>-1.5733440513437444</v>
      </c>
      <c r="V125" s="179">
        <f>-CHOOSE(Depn_Profile,'Regulatory Model'!V102,'Regulatory Model'!V131)</f>
        <v>-1.7601719252989865</v>
      </c>
      <c r="W125" s="179">
        <f>-CHOOSE(Depn_Profile,'Regulatory Model'!W102,'Regulatory Model'!W131)</f>
        <v>-1.9552099653112163</v>
      </c>
      <c r="X125" s="179">
        <f>-CHOOSE(Depn_Profile,'Regulatory Model'!X102,'Regulatory Model'!X131)</f>
        <v>-2.1587483260858846</v>
      </c>
      <c r="Y125" s="179">
        <f>-CHOOSE(Depn_Profile,'Regulatory Model'!Y102,'Regulatory Model'!Y131)</f>
        <v>-2.3710864517568337</v>
      </c>
      <c r="Z125" s="179">
        <f>-CHOOSE(Depn_Profile,'Regulatory Model'!Z102,'Regulatory Model'!Z131)</f>
        <v>-2.5925333569029259</v>
      </c>
      <c r="AA125" s="179">
        <f>-CHOOSE(Depn_Profile,'Regulatory Model'!AA102,'Regulatory Model'!AA131)</f>
        <v>-2.8234079157585099</v>
      </c>
      <c r="AB125" s="179">
        <f>-CHOOSE(Depn_Profile,'Regulatory Model'!AB102,'Regulatory Model'!AB131)</f>
        <v>-3.0640391598505365</v>
      </c>
      <c r="AC125" s="179">
        <f>-CHOOSE(Depn_Profile,'Regulatory Model'!AC102,'Regulatory Model'!AC131)</f>
        <v>-3.3147665843016383</v>
      </c>
      <c r="AD125" s="179">
        <f>-CHOOSE(Depn_Profile,'Regulatory Model'!AD102,'Regulatory Model'!AD131)</f>
        <v>-3.5759404630451441</v>
      </c>
      <c r="AE125" s="179">
        <f>-CHOOSE(Depn_Profile,'Regulatory Model'!AE102,'Regulatory Model'!AE131)</f>
        <v>-3.847922173204855</v>
      </c>
      <c r="AF125" s="179">
        <f>-CHOOSE(Depn_Profile,'Regulatory Model'!AF102,'Regulatory Model'!AF131)</f>
        <v>-4.0787765106173186</v>
      </c>
      <c r="AG125" s="179">
        <f>-CHOOSE(Depn_Profile,'Regulatory Model'!AG102,'Regulatory Model'!AG131)</f>
        <v>-4.3075621267003594</v>
      </c>
      <c r="AH125" s="179">
        <f>-CHOOSE(Depn_Profile,'Regulatory Model'!AH102,'Regulatory Model'!AH131)</f>
        <v>-4.5992736301818242</v>
      </c>
      <c r="AI125" s="179">
        <f>-CHOOSE(Depn_Profile,'Regulatory Model'!AI102,'Regulatory Model'!AI131)</f>
        <v>-4.930845942579106</v>
      </c>
      <c r="AJ125" s="179">
        <f>-CHOOSE(Depn_Profile,'Regulatory Model'!AJ102,'Regulatory Model'!AJ131)</f>
        <v>-5.246096600401442</v>
      </c>
      <c r="AK125" s="179">
        <f>-CHOOSE(Depn_Profile,'Regulatory Model'!AK102,'Regulatory Model'!AK131)</f>
        <v>-5.4808881337146751</v>
      </c>
      <c r="AL125" s="179">
        <f>-CHOOSE(Depn_Profile,'Regulatory Model'!AL102,'Regulatory Model'!AL131)</f>
        <v>-5.6858070289808893</v>
      </c>
      <c r="AM125" s="179">
        <f>-CHOOSE(Depn_Profile,'Regulatory Model'!AM102,'Regulatory Model'!AM131)</f>
        <v>-5.9129537988142671</v>
      </c>
      <c r="AN125" s="179">
        <f>-CHOOSE(Depn_Profile,'Regulatory Model'!AN102,'Regulatory Model'!AN131)</f>
        <v>-6.166060398236179</v>
      </c>
      <c r="AO125" s="179">
        <f>-CHOOSE(Depn_Profile,'Regulatory Model'!AO102,'Regulatory Model'!AO131)</f>
        <v>-6.449597438104715</v>
      </c>
      <c r="AP125" s="179">
        <f>-CHOOSE(Depn_Profile,'Regulatory Model'!AP102,'Regulatory Model'!AP131)</f>
        <v>-6.7684693584636832</v>
      </c>
      <c r="AQ125" s="179">
        <f>-CHOOSE(Depn_Profile,'Regulatory Model'!AQ102,'Regulatory Model'!AQ131)</f>
        <v>-7.1285463819504651</v>
      </c>
      <c r="AR125" s="179">
        <f>-CHOOSE(Depn_Profile,'Regulatory Model'!AR102,'Regulatory Model'!AR131)</f>
        <v>-7.5370389809855434</v>
      </c>
      <c r="AS125" s="179">
        <f>-CHOOSE(Depn_Profile,'Regulatory Model'!AS102,'Regulatory Model'!AS131)</f>
        <v>-8.0029335676489399</v>
      </c>
      <c r="AT125" s="179">
        <f>-CHOOSE(Depn_Profile,'Regulatory Model'!AT102,'Regulatory Model'!AT131)</f>
        <v>-8.5376237854192407</v>
      </c>
      <c r="AU125" s="179">
        <f>-CHOOSE(Depn_Profile,'Regulatory Model'!AU102,'Regulatory Model'!AU131)</f>
        <v>-9.1558546027057464</v>
      </c>
      <c r="AV125" s="179">
        <f>-CHOOSE(Depn_Profile,'Regulatory Model'!AV102,'Regulatory Model'!AV131)</f>
        <v>-9.8771882352889886</v>
      </c>
      <c r="AW125" s="179">
        <f>-CHOOSE(Depn_Profile,'Regulatory Model'!AW102,'Regulatory Model'!AW131)</f>
        <v>-10.728386031596219</v>
      </c>
      <c r="AX125" s="179">
        <f>-CHOOSE(Depn_Profile,'Regulatory Model'!AX102,'Regulatory Model'!AX131)</f>
        <v>-11.747501828364708</v>
      </c>
      <c r="AY125" s="179">
        <f>-CHOOSE(Depn_Profile,'Regulatory Model'!AY102,'Regulatory Model'!AY131)</f>
        <v>-12.991435674746455</v>
      </c>
      <c r="AZ125" s="179">
        <f>-CHOOSE(Depn_Profile,'Regulatory Model'!AZ102,'Regulatory Model'!AZ131)</f>
        <v>-14.551244946208001</v>
      </c>
      <c r="BA125" s="179">
        <f>-CHOOSE(Depn_Profile,'Regulatory Model'!BA102,'Regulatory Model'!BA131)</f>
        <v>-16.587503892663069</v>
      </c>
      <c r="BB125" s="179">
        <f>-CHOOSE(Depn_Profile,'Regulatory Model'!BB102,'Regulatory Model'!BB131)</f>
        <v>-19.429722165432093</v>
      </c>
      <c r="BC125" s="179">
        <f>-CHOOSE(Depn_Profile,'Regulatory Model'!BC102,'Regulatory Model'!BC131)</f>
        <v>-23.970750676726333</v>
      </c>
      <c r="BD125" s="179">
        <f>-CHOOSE(Depn_Profile,'Regulatory Model'!BD102,'Regulatory Model'!BD131)</f>
        <v>-35.476020666297799</v>
      </c>
    </row>
    <row r="126" spans="2:56" outlineLevel="1" x14ac:dyDescent="0.2">
      <c r="B126" s="49" t="str">
        <v>Utilities</v>
      </c>
      <c r="C126" s="10" t="s">
        <v>217</v>
      </c>
      <c r="G126" s="179">
        <f>-CHOOSE(Depn_Profile,'Regulatory Model'!G103,'Regulatory Model'!G132)</f>
        <v>0</v>
      </c>
      <c r="H126" s="179">
        <f>-CHOOSE(Depn_Profile,'Regulatory Model'!H103,'Regulatory Model'!H132)</f>
        <v>4.0086045519472195E-3</v>
      </c>
      <c r="I126" s="179">
        <f>-CHOOSE(Depn_Profile,'Regulatory Model'!I103,'Regulatory Model'!I132)</f>
        <v>6.9766660369612191E-3</v>
      </c>
      <c r="J126" s="179">
        <f>-CHOOSE(Depn_Profile,'Regulatory Model'!J103,'Regulatory Model'!J132)</f>
        <v>4.7972807764904311E-3</v>
      </c>
      <c r="K126" s="179">
        <f>-CHOOSE(Depn_Profile,'Regulatory Model'!K103,'Regulatory Model'!K132)</f>
        <v>-1.6480681385231306E-2</v>
      </c>
      <c r="L126" s="179">
        <f>-CHOOSE(Depn_Profile,'Regulatory Model'!L103,'Regulatory Model'!L132)</f>
        <v>-4.0445532309491272E-2</v>
      </c>
      <c r="M126" s="179">
        <f>-CHOOSE(Depn_Profile,'Regulatory Model'!M103,'Regulatory Model'!M132)</f>
        <v>-4.8021229326545956E-2</v>
      </c>
      <c r="N126" s="179">
        <f>-CHOOSE(Depn_Profile,'Regulatory Model'!N103,'Regulatory Model'!N132)</f>
        <v>-5.6300911502985392E-2</v>
      </c>
      <c r="O126" s="179">
        <f>-CHOOSE(Depn_Profile,'Regulatory Model'!O103,'Regulatory Model'!O132)</f>
        <v>-6.5033601861519311E-2</v>
      </c>
      <c r="P126" s="179">
        <f>-CHOOSE(Depn_Profile,'Regulatory Model'!P103,'Regulatory Model'!P132)</f>
        <v>-7.4162606713790907E-2</v>
      </c>
      <c r="Q126" s="179">
        <f>-CHOOSE(Depn_Profile,'Regulatory Model'!Q103,'Regulatory Model'!Q132)</f>
        <v>-8.369989638430643E-2</v>
      </c>
      <c r="R126" s="179">
        <f>-CHOOSE(Depn_Profile,'Regulatory Model'!R103,'Regulatory Model'!R132)</f>
        <v>-9.3659997143997267E-2</v>
      </c>
      <c r="S126" s="179">
        <f>-CHOOSE(Depn_Profile,'Regulatory Model'!S103,'Regulatory Model'!S132)</f>
        <v>-0.10405790197810827</v>
      </c>
      <c r="T126" s="179">
        <f>-CHOOSE(Depn_Profile,'Regulatory Model'!T103,'Regulatory Model'!T132)</f>
        <v>-0.11490908473580504</v>
      </c>
      <c r="U126" s="179">
        <f>-CHOOSE(Depn_Profile,'Regulatory Model'!U103,'Regulatory Model'!U132)</f>
        <v>-0.12622951469296659</v>
      </c>
      <c r="V126" s="179">
        <f>-CHOOSE(Depn_Profile,'Regulatory Model'!V103,'Regulatory Model'!V132)</f>
        <v>-0.13803567153991636</v>
      </c>
      <c r="W126" s="179">
        <f>-CHOOSE(Depn_Profile,'Regulatory Model'!W103,'Regulatory Model'!W132)</f>
        <v>-0.15034456080617223</v>
      </c>
      <c r="X126" s="179">
        <f>-CHOOSE(Depn_Profile,'Regulatory Model'!X103,'Regulatory Model'!X132)</f>
        <v>-0.16317372973463282</v>
      </c>
      <c r="Y126" s="179">
        <f>-CHOOSE(Depn_Profile,'Regulatory Model'!Y103,'Regulatory Model'!Y132)</f>
        <v>-0.17654128361796406</v>
      </c>
      <c r="Z126" s="179">
        <f>-CHOOSE(Depn_Profile,'Regulatory Model'!Z103,'Regulatory Model'!Z132)</f>
        <v>-0.19046590261030533</v>
      </c>
      <c r="AA126" s="179">
        <f>-CHOOSE(Depn_Profile,'Regulatory Model'!AA103,'Regulatory Model'!AA132)</f>
        <v>-0.20505020260238574</v>
      </c>
      <c r="AB126" s="179">
        <f>-CHOOSE(Depn_Profile,'Regulatory Model'!AB103,'Regulatory Model'!AB132)</f>
        <v>-0.22049995055913382</v>
      </c>
      <c r="AC126" s="179">
        <f>-CHOOSE(Depn_Profile,'Regulatory Model'!AC103,'Regulatory Model'!AC132)</f>
        <v>-0.23696537450561764</v>
      </c>
      <c r="AD126" s="179">
        <f>-CHOOSE(Depn_Profile,'Regulatory Model'!AD103,'Regulatory Model'!AD132)</f>
        <v>-0.25452531803999656</v>
      </c>
      <c r="AE126" s="179">
        <f>-CHOOSE(Depn_Profile,'Regulatory Model'!AE103,'Regulatory Model'!AE132)</f>
        <v>-0.27326696100709436</v>
      </c>
      <c r="AF126" s="179">
        <f>-CHOOSE(Depn_Profile,'Regulatory Model'!AF103,'Regulatory Model'!AF132)</f>
        <v>-0.29328705448740172</v>
      </c>
      <c r="AG126" s="179">
        <f>-CHOOSE(Depn_Profile,'Regulatory Model'!AG103,'Regulatory Model'!AG132)</f>
        <v>-0.3146934013484276</v>
      </c>
      <c r="AH126" s="179">
        <f>-CHOOSE(Depn_Profile,'Regulatory Model'!AH103,'Regulatory Model'!AH132)</f>
        <v>-0.33760664469431445</v>
      </c>
      <c r="AI126" s="179">
        <f>-CHOOSE(Depn_Profile,'Regulatory Model'!AI103,'Regulatory Model'!AI132)</f>
        <v>-0.36216244605608738</v>
      </c>
      <c r="AJ126" s="179">
        <f>-CHOOSE(Depn_Profile,'Regulatory Model'!AJ103,'Regulatory Model'!AJ132)</f>
        <v>-0.38851416202604389</v>
      </c>
      <c r="AK126" s="179">
        <f>-CHOOSE(Depn_Profile,'Regulatory Model'!AK103,'Regulatory Model'!AK132)</f>
        <v>-0.41683616554532421</v>
      </c>
      <c r="AL126" s="179">
        <f>-CHOOSE(Depn_Profile,'Regulatory Model'!AL103,'Regulatory Model'!AL132)</f>
        <v>-0.45523375137370359</v>
      </c>
      <c r="AM126" s="179">
        <f>-CHOOSE(Depn_Profile,'Regulatory Model'!AM103,'Regulatory Model'!AM132)</f>
        <v>-0.49405325349840912</v>
      </c>
      <c r="AN126" s="179">
        <f>-CHOOSE(Depn_Profile,'Regulatory Model'!AN103,'Regulatory Model'!AN132)</f>
        <v>-0.52539569595152835</v>
      </c>
      <c r="AO126" s="179">
        <f>-CHOOSE(Depn_Profile,'Regulatory Model'!AO103,'Regulatory Model'!AO132)</f>
        <v>-0.52119540521405494</v>
      </c>
      <c r="AP126" s="179">
        <f>-CHOOSE(Depn_Profile,'Regulatory Model'!AP103,'Regulatory Model'!AP132)</f>
        <v>-0.51347700455103562</v>
      </c>
      <c r="AQ126" s="179">
        <f>-CHOOSE(Depn_Profile,'Regulatory Model'!AQ103,'Regulatory Model'!AQ132)</f>
        <v>-0.54274936387612804</v>
      </c>
      <c r="AR126" s="179">
        <f>-CHOOSE(Depn_Profile,'Regulatory Model'!AR103,'Regulatory Model'!AR132)</f>
        <v>-0.57554350053812398</v>
      </c>
      <c r="AS126" s="179">
        <f>-CHOOSE(Depn_Profile,'Regulatory Model'!AS103,'Regulatory Model'!AS132)</f>
        <v>-0.61252148506763093</v>
      </c>
      <c r="AT126" s="179">
        <f>-CHOOSE(Depn_Profile,'Regulatory Model'!AT103,'Regulatory Model'!AT132)</f>
        <v>-0.65452179568484803</v>
      </c>
      <c r="AU126" s="179">
        <f>-CHOOSE(Depn_Profile,'Regulatory Model'!AU103,'Regulatory Model'!AU132)</f>
        <v>-0.70259466559149975</v>
      </c>
      <c r="AV126" s="179">
        <f>-CHOOSE(Depn_Profile,'Regulatory Model'!AV103,'Regulatory Model'!AV132)</f>
        <v>-0.75812587070963511</v>
      </c>
      <c r="AW126" s="179">
        <f>-CHOOSE(Depn_Profile,'Regulatory Model'!AW103,'Regulatory Model'!AW132)</f>
        <v>-0.82300904460073365</v>
      </c>
      <c r="AX126" s="179">
        <f>-CHOOSE(Depn_Profile,'Regulatory Model'!AX103,'Regulatory Model'!AX132)</f>
        <v>-0.89993433326599759</v>
      </c>
      <c r="AY126" s="179">
        <f>-CHOOSE(Depn_Profile,'Regulatory Model'!AY103,'Regulatory Model'!AY132)</f>
        <v>-0.99292106289566529</v>
      </c>
      <c r="AZ126" s="179">
        <f>-CHOOSE(Depn_Profile,'Regulatory Model'!AZ103,'Regulatory Model'!AZ132)</f>
        <v>-1.1083974311090661</v>
      </c>
      <c r="BA126" s="179">
        <f>-CHOOSE(Depn_Profile,'Regulatory Model'!BA103,'Regulatory Model'!BA132)</f>
        <v>-1.2576939420685584</v>
      </c>
      <c r="BB126" s="179">
        <f>-CHOOSE(Depn_Profile,'Regulatory Model'!BB103,'Regulatory Model'!BB132)</f>
        <v>-1.4640540512555116</v>
      </c>
      <c r="BC126" s="179">
        <f>-CHOOSE(Depn_Profile,'Regulatory Model'!BC103,'Regulatory Model'!BC132)</f>
        <v>-1.7904462593070531</v>
      </c>
      <c r="BD126" s="179">
        <f>-CHOOSE(Depn_Profile,'Regulatory Model'!BD103,'Regulatory Model'!BD132)</f>
        <v>-2.6081779982269002</v>
      </c>
    </row>
    <row r="127" spans="2:56" outlineLevel="1" x14ac:dyDescent="0.2">
      <c r="B127" s="49" t="str">
        <v>Civil</v>
      </c>
      <c r="C127" s="10" t="s">
        <v>217</v>
      </c>
      <c r="G127" s="179">
        <f>-CHOOSE(Depn_Profile,'Regulatory Model'!G104,'Regulatory Model'!G133)</f>
        <v>0</v>
      </c>
      <c r="H127" s="179">
        <f>-CHOOSE(Depn_Profile,'Regulatory Model'!H104,'Regulatory Model'!H133)</f>
        <v>-3.334441815848182E-3</v>
      </c>
      <c r="I127" s="179">
        <f>-CHOOSE(Depn_Profile,'Regulatory Model'!I104,'Regulatory Model'!I133)</f>
        <v>-2.00402826764162E-2</v>
      </c>
      <c r="J127" s="179">
        <f>-CHOOSE(Depn_Profile,'Regulatory Model'!J104,'Regulatory Model'!J133)</f>
        <v>-3.4082374822536385E-2</v>
      </c>
      <c r="K127" s="179">
        <f>-CHOOSE(Depn_Profile,'Regulatory Model'!K104,'Regulatory Model'!K133)</f>
        <v>-4.0661548208934986E-2</v>
      </c>
      <c r="L127" s="179">
        <f>-CHOOSE(Depn_Profile,'Regulatory Model'!L104,'Regulatory Model'!L133)</f>
        <v>-5.1686158432875065E-2</v>
      </c>
      <c r="M127" s="179">
        <f>-CHOOSE(Depn_Profile,'Regulatory Model'!M104,'Regulatory Model'!M133)</f>
        <v>-6.3140149695839462E-2</v>
      </c>
      <c r="N127" s="179">
        <f>-CHOOSE(Depn_Profile,'Regulatory Model'!N104,'Regulatory Model'!N133)</f>
        <v>-7.5583870770619829E-2</v>
      </c>
      <c r="O127" s="179">
        <f>-CHOOSE(Depn_Profile,'Regulatory Model'!O104,'Regulatory Model'!O133)</f>
        <v>-8.8703247840471594E-2</v>
      </c>
      <c r="P127" s="179">
        <f>-CHOOSE(Depn_Profile,'Regulatory Model'!P104,'Regulatory Model'!P133)</f>
        <v>-0.10242348742109858</v>
      </c>
      <c r="Q127" s="179">
        <f>-CHOOSE(Depn_Profile,'Regulatory Model'!Q104,'Regulatory Model'!Q133)</f>
        <v>-0.11683764747586095</v>
      </c>
      <c r="R127" s="179">
        <f>-CHOOSE(Depn_Profile,'Regulatory Model'!R104,'Regulatory Model'!R133)</f>
        <v>-0.13213272059559994</v>
      </c>
      <c r="S127" s="179">
        <f>-CHOOSE(Depn_Profile,'Regulatory Model'!S104,'Regulatory Model'!S133)</f>
        <v>-0.14844242320638015</v>
      </c>
      <c r="T127" s="179">
        <f>-CHOOSE(Depn_Profile,'Regulatory Model'!T104,'Regulatory Model'!T133)</f>
        <v>-0.16583408463230745</v>
      </c>
      <c r="U127" s="179">
        <f>-CHOOSE(Depn_Profile,'Regulatory Model'!U104,'Regulatory Model'!U133)</f>
        <v>-0.18438042322083389</v>
      </c>
      <c r="V127" s="179">
        <f>-CHOOSE(Depn_Profile,'Regulatory Model'!V104,'Regulatory Model'!V133)</f>
        <v>-0.20416011107462625</v>
      </c>
      <c r="W127" s="179">
        <f>-CHOOSE(Depn_Profile,'Regulatory Model'!W104,'Regulatory Model'!W133)</f>
        <v>-0.22525841644357217</v>
      </c>
      <c r="X127" s="179">
        <f>-CHOOSE(Depn_Profile,'Regulatory Model'!X104,'Regulatory Model'!X133)</f>
        <v>-0.24776793730218477</v>
      </c>
      <c r="Y127" s="179">
        <f>-CHOOSE(Depn_Profile,'Regulatory Model'!Y104,'Regulatory Model'!Y133)</f>
        <v>-0.27178944251556125</v>
      </c>
      <c r="Z127" s="179">
        <f>-CHOOSE(Depn_Profile,'Regulatory Model'!Z104,'Regulatory Model'!Z133)</f>
        <v>-0.29743284060386915</v>
      </c>
      <c r="AA127" s="179">
        <f>-CHOOSE(Depn_Profile,'Regulatory Model'!AA104,'Regulatory Model'!AA133)</f>
        <v>-0.3248183006668835</v>
      </c>
      <c r="AB127" s="179">
        <f>-CHOOSE(Depn_Profile,'Regulatory Model'!AB104,'Regulatory Model'!AB133)</f>
        <v>-0.35407755581594197</v>
      </c>
      <c r="AC127" s="179">
        <f>-CHOOSE(Depn_Profile,'Regulatory Model'!AC104,'Regulatory Model'!AC133)</f>
        <v>-0.38535542687285379</v>
      </c>
      <c r="AD127" s="179">
        <f>-CHOOSE(Depn_Profile,'Regulatory Model'!AD104,'Regulatory Model'!AD133)</f>
        <v>-0.41881161366986785</v>
      </c>
      <c r="AE127" s="179">
        <f>-CHOOSE(Depn_Profile,'Regulatory Model'!AE104,'Regulatory Model'!AE133)</f>
        <v>-0.45462281376240571</v>
      </c>
      <c r="AF127" s="179">
        <f>-CHOOSE(Depn_Profile,'Regulatory Model'!AF104,'Regulatory Model'!AF133)</f>
        <v>-0.49298524478172268</v>
      </c>
      <c r="AG127" s="179">
        <f>-CHOOSE(Depn_Profile,'Regulatory Model'!AG104,'Regulatory Model'!AG133)</f>
        <v>-0.53411766847116104</v>
      </c>
      <c r="AH127" s="179">
        <f>-CHOOSE(Depn_Profile,'Regulatory Model'!AH104,'Regulatory Model'!AH133)</f>
        <v>-0.57826504376286492</v>
      </c>
      <c r="AI127" s="179">
        <f>-CHOOSE(Depn_Profile,'Regulatory Model'!AI104,'Regulatory Model'!AI133)</f>
        <v>-0.62570297610509529</v>
      </c>
      <c r="AJ127" s="179">
        <f>-CHOOSE(Depn_Profile,'Regulatory Model'!AJ104,'Regulatory Model'!AJ133)</f>
        <v>-0.67674318512977139</v>
      </c>
      <c r="AK127" s="179">
        <f>-CHOOSE(Depn_Profile,'Regulatory Model'!AK104,'Regulatory Model'!AK133)</f>
        <v>-0.73174028937671687</v>
      </c>
      <c r="AL127" s="179">
        <f>-CHOOSE(Depn_Profile,'Regulatory Model'!AL104,'Regulatory Model'!AL133)</f>
        <v>-0.79110031541403614</v>
      </c>
      <c r="AM127" s="179">
        <f>-CHOOSE(Depn_Profile,'Regulatory Model'!AM104,'Regulatory Model'!AM133)</f>
        <v>-0.8552914952450148</v>
      </c>
      <c r="AN127" s="179">
        <f>-CHOOSE(Depn_Profile,'Regulatory Model'!AN104,'Regulatory Model'!AN133)</f>
        <v>-0.92485814566676861</v>
      </c>
      <c r="AO127" s="179">
        <f>-CHOOSE(Depn_Profile,'Regulatory Model'!AO104,'Regulatory Model'!AO133)</f>
        <v>-1.00043876735514</v>
      </c>
      <c r="AP127" s="179">
        <f>-CHOOSE(Depn_Profile,'Regulatory Model'!AP104,'Regulatory Model'!AP133)</f>
        <v>-1.0827900284554213</v>
      </c>
      <c r="AQ127" s="179">
        <f>-CHOOSE(Depn_Profile,'Regulatory Model'!AQ104,'Regulatory Model'!AQ133)</f>
        <v>-1.1728191250436621</v>
      </c>
      <c r="AR127" s="179">
        <f>-CHOOSE(Depn_Profile,'Regulatory Model'!AR104,'Regulatory Model'!AR133)</f>
        <v>-1.2716283476334571</v>
      </c>
      <c r="AS127" s="179">
        <f>-CHOOSE(Depn_Profile,'Regulatory Model'!AS104,'Regulatory Model'!AS133)</f>
        <v>-1.3805779126426412</v>
      </c>
      <c r="AT127" s="179">
        <f>-CHOOSE(Depn_Profile,'Regulatory Model'!AT104,'Regulatory Model'!AT133)</f>
        <v>-1.5013769761761402</v>
      </c>
      <c r="AU127" s="179">
        <f>-CHOOSE(Depn_Profile,'Regulatory Model'!AU104,'Regulatory Model'!AU133)</f>
        <v>-1.6362197152637481</v>
      </c>
      <c r="AV127" s="179">
        <f>-CHOOSE(Depn_Profile,'Regulatory Model'!AV104,'Regulatory Model'!AV133)</f>
        <v>-1.7796195223301099</v>
      </c>
      <c r="AW127" s="179">
        <f>-CHOOSE(Depn_Profile,'Regulatory Model'!AW104,'Regulatory Model'!AW133)</f>
        <v>-1.9100191524285584</v>
      </c>
      <c r="AX127" s="179">
        <f>-CHOOSE(Depn_Profile,'Regulatory Model'!AX104,'Regulatory Model'!AX133)</f>
        <v>-2.072665883547137</v>
      </c>
      <c r="AY127" s="179">
        <f>-CHOOSE(Depn_Profile,'Regulatory Model'!AY104,'Regulatory Model'!AY133)</f>
        <v>-2.2893662991478529</v>
      </c>
      <c r="AZ127" s="179">
        <f>-CHOOSE(Depn_Profile,'Regulatory Model'!AZ104,'Regulatory Model'!AZ133)</f>
        <v>-2.5404540230404691</v>
      </c>
      <c r="BA127" s="179">
        <f>-CHOOSE(Depn_Profile,'Regulatory Model'!BA104,'Regulatory Model'!BA133)</f>
        <v>-2.8618536894196485</v>
      </c>
      <c r="BB127" s="179">
        <f>-CHOOSE(Depn_Profile,'Regulatory Model'!BB104,'Regulatory Model'!BB133)</f>
        <v>-3.3003570909766946</v>
      </c>
      <c r="BC127" s="179">
        <f>-CHOOSE(Depn_Profile,'Regulatory Model'!BC104,'Regulatory Model'!BC133)</f>
        <v>-3.9846792260252903</v>
      </c>
      <c r="BD127" s="179">
        <f>-CHOOSE(Depn_Profile,'Regulatory Model'!BD104,'Regulatory Model'!BD133)</f>
        <v>-5.6735100198433814</v>
      </c>
    </row>
    <row r="128" spans="2:56" outlineLevel="1" x14ac:dyDescent="0.2">
      <c r="B128" s="49" t="str">
        <v>Minor Capital Works</v>
      </c>
      <c r="C128" s="10" t="s">
        <v>217</v>
      </c>
      <c r="G128" s="179">
        <f>-CHOOSE(Depn_Profile,'Regulatory Model'!G105,'Regulatory Model'!G134)</f>
        <v>0</v>
      </c>
      <c r="H128" s="179">
        <f>-CHOOSE(Depn_Profile,'Regulatory Model'!H105,'Regulatory Model'!H134)</f>
        <v>-2.3669475338270709E-2</v>
      </c>
      <c r="I128" s="179">
        <f>-CHOOSE(Depn_Profile,'Regulatory Model'!I105,'Regulatory Model'!I134)</f>
        <v>-7.9767573715640763E-2</v>
      </c>
      <c r="J128" s="179">
        <f>-CHOOSE(Depn_Profile,'Regulatory Model'!J105,'Regulatory Model'!J134)</f>
        <v>-0.17929057195042589</v>
      </c>
      <c r="K128" s="179">
        <f>-CHOOSE(Depn_Profile,'Regulatory Model'!K105,'Regulatory Model'!K134)</f>
        <v>-0.31804356334758049</v>
      </c>
      <c r="L128" s="179">
        <f>-CHOOSE(Depn_Profile,'Regulatory Model'!L105,'Regulatory Model'!L134)</f>
        <v>-0.45229883377523855</v>
      </c>
      <c r="M128" s="179">
        <f>-CHOOSE(Depn_Profile,'Regulatory Model'!M105,'Regulatory Model'!M134)</f>
        <v>-0.59102120793177682</v>
      </c>
      <c r="N128" s="179">
        <f>-CHOOSE(Depn_Profile,'Regulatory Model'!N105,'Regulatory Model'!N134)</f>
        <v>-0.74036056389611571</v>
      </c>
      <c r="O128" s="179">
        <f>-CHOOSE(Depn_Profile,'Regulatory Model'!O105,'Regulatory Model'!O134)</f>
        <v>-0.89771296114583266</v>
      </c>
      <c r="P128" s="179">
        <f>-CHOOSE(Depn_Profile,'Regulatory Model'!P105,'Regulatory Model'!P134)</f>
        <v>-1.0623730129784488</v>
      </c>
      <c r="Q128" s="179">
        <f>-CHOOSE(Depn_Profile,'Regulatory Model'!Q105,'Regulatory Model'!Q134)</f>
        <v>-1.2345625551459356</v>
      </c>
      <c r="R128" s="179">
        <f>-CHOOSE(Depn_Profile,'Regulatory Model'!R105,'Regulatory Model'!R134)</f>
        <v>-1.4145516954785888</v>
      </c>
      <c r="S128" s="179">
        <f>-CHOOSE(Depn_Profile,'Regulatory Model'!S105,'Regulatory Model'!S134)</f>
        <v>-1.6026192575138156</v>
      </c>
      <c r="T128" s="179">
        <f>-CHOOSE(Depn_Profile,'Regulatory Model'!T105,'Regulatory Model'!T134)</f>
        <v>-1.7990530454335576</v>
      </c>
      <c r="U128" s="179">
        <f>-CHOOSE(Depn_Profile,'Regulatory Model'!U105,'Regulatory Model'!U134)</f>
        <v>-2.0041501167520441</v>
      </c>
      <c r="V128" s="179">
        <f>-CHOOSE(Depn_Profile,'Regulatory Model'!V105,'Regulatory Model'!V134)</f>
        <v>-2.2182170629746154</v>
      </c>
      <c r="W128" s="179">
        <f>-CHOOSE(Depn_Profile,'Regulatory Model'!W105,'Regulatory Model'!W134)</f>
        <v>-2.4415702984545118</v>
      </c>
      <c r="X128" s="179">
        <f>-CHOOSE(Depn_Profile,'Regulatory Model'!X105,'Regulatory Model'!X134)</f>
        <v>-2.6745363576808727</v>
      </c>
      <c r="Y128" s="179">
        <f>-CHOOSE(Depn_Profile,'Regulatory Model'!Y105,'Regulatory Model'!Y134)</f>
        <v>-2.917452201237678</v>
      </c>
      <c r="Z128" s="179">
        <f>-CHOOSE(Depn_Profile,'Regulatory Model'!Z105,'Regulatory Model'!Z134)</f>
        <v>-3.1706655306800688</v>
      </c>
      <c r="AA128" s="179">
        <f>-CHOOSE(Depn_Profile,'Regulatory Model'!AA105,'Regulatory Model'!AA134)</f>
        <v>-3.4345351125813433</v>
      </c>
      <c r="AB128" s="179">
        <f>-CHOOSE(Depn_Profile,'Regulatory Model'!AB105,'Regulatory Model'!AB134)</f>
        <v>-3.7094311120109902</v>
      </c>
      <c r="AC128" s="179">
        <f>-CHOOSE(Depn_Profile,'Regulatory Model'!AC105,'Regulatory Model'!AC134)</f>
        <v>-3.9957354357113619</v>
      </c>
      <c r="AD128" s="179">
        <f>-CHOOSE(Depn_Profile,'Regulatory Model'!AD105,'Regulatory Model'!AD134)</f>
        <v>-4.2938420852480679</v>
      </c>
      <c r="AE128" s="179">
        <f>-CHOOSE(Depn_Profile,'Regulatory Model'!AE105,'Regulatory Model'!AE134)</f>
        <v>-4.6041575204167868</v>
      </c>
      <c r="AF128" s="179">
        <f>-CHOOSE(Depn_Profile,'Regulatory Model'!AF105,'Regulatory Model'!AF134)</f>
        <v>-4.9292453357841444</v>
      </c>
      <c r="AG128" s="179">
        <f>-CHOOSE(Depn_Profile,'Regulatory Model'!AG105,'Regulatory Model'!AG134)</f>
        <v>-5.2330099977455848</v>
      </c>
      <c r="AH128" s="179">
        <f>-CHOOSE(Depn_Profile,'Regulatory Model'!AH105,'Regulatory Model'!AH134)</f>
        <v>-5.5033128049857982</v>
      </c>
      <c r="AI128" s="179">
        <f>-CHOOSE(Depn_Profile,'Regulatory Model'!AI105,'Regulatory Model'!AI134)</f>
        <v>-5.7201745429142532</v>
      </c>
      <c r="AJ128" s="179">
        <f>-CHOOSE(Depn_Profile,'Regulatory Model'!AJ105,'Regulatory Model'!AJ134)</f>
        <v>-5.8959947860561721</v>
      </c>
      <c r="AK128" s="179">
        <f>-CHOOSE(Depn_Profile,'Regulatory Model'!AK105,'Regulatory Model'!AK134)</f>
        <v>-6.0975884911359204</v>
      </c>
      <c r="AL128" s="179">
        <f>-CHOOSE(Depn_Profile,'Regulatory Model'!AL105,'Regulatory Model'!AL134)</f>
        <v>-6.3255645174491413</v>
      </c>
      <c r="AM128" s="179">
        <f>-CHOOSE(Depn_Profile,'Regulatory Model'!AM105,'Regulatory Model'!AM134)</f>
        <v>-6.5782694615648296</v>
      </c>
      <c r="AN128" s="179">
        <f>-CHOOSE(Depn_Profile,'Regulatory Model'!AN105,'Regulatory Model'!AN134)</f>
        <v>-6.8598551918358126</v>
      </c>
      <c r="AO128" s="179">
        <f>-CHOOSE(Depn_Profile,'Regulatory Model'!AO105,'Regulatory Model'!AO134)</f>
        <v>-7.1752953447698173</v>
      </c>
      <c r="AP128" s="179">
        <f>-CHOOSE(Depn_Profile,'Regulatory Model'!AP105,'Regulatory Model'!AP134)</f>
        <v>-7.5300461997940138</v>
      </c>
      <c r="AQ128" s="179">
        <f>-CHOOSE(Depn_Profile,'Regulatory Model'!AQ105,'Regulatory Model'!AQ134)</f>
        <v>-7.9306384871697846</v>
      </c>
      <c r="AR128" s="179">
        <f>-CHOOSE(Depn_Profile,'Regulatory Model'!AR105,'Regulatory Model'!AR134)</f>
        <v>-8.3850939896035364</v>
      </c>
      <c r="AS128" s="179">
        <f>-CHOOSE(Depn_Profile,'Regulatory Model'!AS105,'Regulatory Model'!AS134)</f>
        <v>-8.9034102552186649</v>
      </c>
      <c r="AT128" s="179">
        <f>-CHOOSE(Depn_Profile,'Regulatory Model'!AT105,'Regulatory Model'!AT134)</f>
        <v>-9.4982629211842191</v>
      </c>
      <c r="AU128" s="179">
        <f>-CHOOSE(Depn_Profile,'Regulatory Model'!AU105,'Regulatory Model'!AU134)</f>
        <v>-10.186056035070822</v>
      </c>
      <c r="AV128" s="179">
        <f>-CHOOSE(Depn_Profile,'Regulatory Model'!AV105,'Regulatory Model'!AV134)</f>
        <v>-10.988552920430136</v>
      </c>
      <c r="AW128" s="179">
        <f>-CHOOSE(Depn_Profile,'Regulatory Model'!AW105,'Regulatory Model'!AW134)</f>
        <v>-11.9355260678141</v>
      </c>
      <c r="AX128" s="179">
        <f>-CHOOSE(Depn_Profile,'Regulatory Model'!AX105,'Regulatory Model'!AX134)</f>
        <v>-13.06931106796493</v>
      </c>
      <c r="AY128" s="179">
        <f>-CHOOSE(Depn_Profile,'Regulatory Model'!AY105,'Regulatory Model'!AY134)</f>
        <v>-14.453210268310594</v>
      </c>
      <c r="AZ128" s="179">
        <f>-CHOOSE(Depn_Profile,'Regulatory Model'!AZ105,'Regulatory Model'!AZ134)</f>
        <v>-16.188526667768812</v>
      </c>
      <c r="BA128" s="179">
        <f>-CHOOSE(Depn_Profile,'Regulatory Model'!BA105,'Regulatory Model'!BA134)</f>
        <v>-18.453902062041241</v>
      </c>
      <c r="BB128" s="179">
        <f>-CHOOSE(Depn_Profile,'Regulatory Model'!BB105,'Regulatory Model'!BB134)</f>
        <v>-21.61592197679304</v>
      </c>
      <c r="BC128" s="179">
        <f>-CHOOSE(Depn_Profile,'Regulatory Model'!BC105,'Regulatory Model'!BC134)</f>
        <v>-26.66789941418353</v>
      </c>
      <c r="BD128" s="179">
        <f>-CHOOSE(Depn_Profile,'Regulatory Model'!BD105,'Regulatory Model'!BD134)</f>
        <v>-39.467723122366991</v>
      </c>
    </row>
    <row r="129" spans="1:56" outlineLevel="1" x14ac:dyDescent="0.2">
      <c r="B129" s="49" t="str">
        <v>[spare]</v>
      </c>
      <c r="C129" s="10" t="s">
        <v>217</v>
      </c>
      <c r="G129" s="179">
        <f>-CHOOSE(Depn_Profile,'Regulatory Model'!G106,'Regulatory Model'!G135)</f>
        <v>0</v>
      </c>
      <c r="H129" s="179">
        <f>-CHOOSE(Depn_Profile,'Regulatory Model'!H106,'Regulatory Model'!H135)</f>
        <v>0</v>
      </c>
      <c r="I129" s="179">
        <f>-CHOOSE(Depn_Profile,'Regulatory Model'!I106,'Regulatory Model'!I135)</f>
        <v>0</v>
      </c>
      <c r="J129" s="179">
        <f>-CHOOSE(Depn_Profile,'Regulatory Model'!J106,'Regulatory Model'!J135)</f>
        <v>0</v>
      </c>
      <c r="K129" s="179">
        <f>-CHOOSE(Depn_Profile,'Regulatory Model'!K106,'Regulatory Model'!K135)</f>
        <v>0</v>
      </c>
      <c r="L129" s="179">
        <f>-CHOOSE(Depn_Profile,'Regulatory Model'!L106,'Regulatory Model'!L135)</f>
        <v>0</v>
      </c>
      <c r="M129" s="179">
        <f>-CHOOSE(Depn_Profile,'Regulatory Model'!M106,'Regulatory Model'!M135)</f>
        <v>0</v>
      </c>
      <c r="N129" s="179">
        <f>-CHOOSE(Depn_Profile,'Regulatory Model'!N106,'Regulatory Model'!N135)</f>
        <v>0</v>
      </c>
      <c r="O129" s="179">
        <f>-CHOOSE(Depn_Profile,'Regulatory Model'!O106,'Regulatory Model'!O135)</f>
        <v>0</v>
      </c>
      <c r="P129" s="179">
        <f>-CHOOSE(Depn_Profile,'Regulatory Model'!P106,'Regulatory Model'!P135)</f>
        <v>0</v>
      </c>
      <c r="Q129" s="179">
        <f>-CHOOSE(Depn_Profile,'Regulatory Model'!Q106,'Regulatory Model'!Q135)</f>
        <v>0</v>
      </c>
      <c r="R129" s="179">
        <f>-CHOOSE(Depn_Profile,'Regulatory Model'!R106,'Regulatory Model'!R135)</f>
        <v>0</v>
      </c>
      <c r="S129" s="179">
        <f>-CHOOSE(Depn_Profile,'Regulatory Model'!S106,'Regulatory Model'!S135)</f>
        <v>0</v>
      </c>
      <c r="T129" s="179">
        <f>-CHOOSE(Depn_Profile,'Regulatory Model'!T106,'Regulatory Model'!T135)</f>
        <v>0</v>
      </c>
      <c r="U129" s="179">
        <f>-CHOOSE(Depn_Profile,'Regulatory Model'!U106,'Regulatory Model'!U135)</f>
        <v>0</v>
      </c>
      <c r="V129" s="179">
        <f>-CHOOSE(Depn_Profile,'Regulatory Model'!V106,'Regulatory Model'!V135)</f>
        <v>0</v>
      </c>
      <c r="W129" s="179">
        <f>-CHOOSE(Depn_Profile,'Regulatory Model'!W106,'Regulatory Model'!W135)</f>
        <v>0</v>
      </c>
      <c r="X129" s="179">
        <f>-CHOOSE(Depn_Profile,'Regulatory Model'!X106,'Regulatory Model'!X135)</f>
        <v>0</v>
      </c>
      <c r="Y129" s="179">
        <f>-CHOOSE(Depn_Profile,'Regulatory Model'!Y106,'Regulatory Model'!Y135)</f>
        <v>0</v>
      </c>
      <c r="Z129" s="179">
        <f>-CHOOSE(Depn_Profile,'Regulatory Model'!Z106,'Regulatory Model'!Z135)</f>
        <v>0</v>
      </c>
      <c r="AA129" s="179">
        <f>-CHOOSE(Depn_Profile,'Regulatory Model'!AA106,'Regulatory Model'!AA135)</f>
        <v>0</v>
      </c>
      <c r="AB129" s="179">
        <f>-CHOOSE(Depn_Profile,'Regulatory Model'!AB106,'Regulatory Model'!AB135)</f>
        <v>0</v>
      </c>
      <c r="AC129" s="179">
        <f>-CHOOSE(Depn_Profile,'Regulatory Model'!AC106,'Regulatory Model'!AC135)</f>
        <v>0</v>
      </c>
      <c r="AD129" s="179">
        <f>-CHOOSE(Depn_Profile,'Regulatory Model'!AD106,'Regulatory Model'!AD135)</f>
        <v>0</v>
      </c>
      <c r="AE129" s="179">
        <f>-CHOOSE(Depn_Profile,'Regulatory Model'!AE106,'Regulatory Model'!AE135)</f>
        <v>0</v>
      </c>
      <c r="AF129" s="179">
        <f>-CHOOSE(Depn_Profile,'Regulatory Model'!AF106,'Regulatory Model'!AF135)</f>
        <v>0</v>
      </c>
      <c r="AG129" s="179">
        <f>-CHOOSE(Depn_Profile,'Regulatory Model'!AG106,'Regulatory Model'!AG135)</f>
        <v>0</v>
      </c>
      <c r="AH129" s="179">
        <f>-CHOOSE(Depn_Profile,'Regulatory Model'!AH106,'Regulatory Model'!AH135)</f>
        <v>0</v>
      </c>
      <c r="AI129" s="179">
        <f>-CHOOSE(Depn_Profile,'Regulatory Model'!AI106,'Regulatory Model'!AI135)</f>
        <v>0</v>
      </c>
      <c r="AJ129" s="179">
        <f>-CHOOSE(Depn_Profile,'Regulatory Model'!AJ106,'Regulatory Model'!AJ135)</f>
        <v>0</v>
      </c>
      <c r="AK129" s="179">
        <f>-CHOOSE(Depn_Profile,'Regulatory Model'!AK106,'Regulatory Model'!AK135)</f>
        <v>0</v>
      </c>
      <c r="AL129" s="179">
        <f>-CHOOSE(Depn_Profile,'Regulatory Model'!AL106,'Regulatory Model'!AL135)</f>
        <v>0</v>
      </c>
      <c r="AM129" s="179">
        <f>-CHOOSE(Depn_Profile,'Regulatory Model'!AM106,'Regulatory Model'!AM135)</f>
        <v>0</v>
      </c>
      <c r="AN129" s="179">
        <f>-CHOOSE(Depn_Profile,'Regulatory Model'!AN106,'Regulatory Model'!AN135)</f>
        <v>0</v>
      </c>
      <c r="AO129" s="179">
        <f>-CHOOSE(Depn_Profile,'Regulatory Model'!AO106,'Regulatory Model'!AO135)</f>
        <v>0</v>
      </c>
      <c r="AP129" s="179">
        <f>-CHOOSE(Depn_Profile,'Regulatory Model'!AP106,'Regulatory Model'!AP135)</f>
        <v>0</v>
      </c>
      <c r="AQ129" s="179">
        <f>-CHOOSE(Depn_Profile,'Regulatory Model'!AQ106,'Regulatory Model'!AQ135)</f>
        <v>0</v>
      </c>
      <c r="AR129" s="179">
        <f>-CHOOSE(Depn_Profile,'Regulatory Model'!AR106,'Regulatory Model'!AR135)</f>
        <v>0</v>
      </c>
      <c r="AS129" s="179">
        <f>-CHOOSE(Depn_Profile,'Regulatory Model'!AS106,'Regulatory Model'!AS135)</f>
        <v>0</v>
      </c>
      <c r="AT129" s="179">
        <f>-CHOOSE(Depn_Profile,'Regulatory Model'!AT106,'Regulatory Model'!AT135)</f>
        <v>0</v>
      </c>
      <c r="AU129" s="179">
        <f>-CHOOSE(Depn_Profile,'Regulatory Model'!AU106,'Regulatory Model'!AU135)</f>
        <v>0</v>
      </c>
      <c r="AV129" s="179">
        <f>-CHOOSE(Depn_Profile,'Regulatory Model'!AV106,'Regulatory Model'!AV135)</f>
        <v>0</v>
      </c>
      <c r="AW129" s="179">
        <f>-CHOOSE(Depn_Profile,'Regulatory Model'!AW106,'Regulatory Model'!AW135)</f>
        <v>0</v>
      </c>
      <c r="AX129" s="179">
        <f>-CHOOSE(Depn_Profile,'Regulatory Model'!AX106,'Regulatory Model'!AX135)</f>
        <v>0</v>
      </c>
      <c r="AY129" s="179">
        <f>-CHOOSE(Depn_Profile,'Regulatory Model'!AY106,'Regulatory Model'!AY135)</f>
        <v>0</v>
      </c>
      <c r="AZ129" s="179">
        <f>-CHOOSE(Depn_Profile,'Regulatory Model'!AZ106,'Regulatory Model'!AZ135)</f>
        <v>0</v>
      </c>
      <c r="BA129" s="179">
        <f>-CHOOSE(Depn_Profile,'Regulatory Model'!BA106,'Regulatory Model'!BA135)</f>
        <v>0</v>
      </c>
      <c r="BB129" s="179">
        <f>-CHOOSE(Depn_Profile,'Regulatory Model'!BB106,'Regulatory Model'!BB135)</f>
        <v>0</v>
      </c>
      <c r="BC129" s="179">
        <f>-CHOOSE(Depn_Profile,'Regulatory Model'!BC106,'Regulatory Model'!BC135)</f>
        <v>0</v>
      </c>
      <c r="BD129" s="179">
        <f>-CHOOSE(Depn_Profile,'Regulatory Model'!BD106,'Regulatory Model'!BD135)</f>
        <v>0</v>
      </c>
    </row>
    <row r="130" spans="1:56" outlineLevel="1" x14ac:dyDescent="0.2">
      <c r="A130" s="27"/>
      <c r="B130" s="49"/>
      <c r="C130" s="29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</row>
    <row r="131" spans="1:56" outlineLevel="1" x14ac:dyDescent="0.2">
      <c r="A131" s="27"/>
      <c r="B131" s="62" t="s">
        <v>236</v>
      </c>
      <c r="C131" s="63" t="s">
        <v>217</v>
      </c>
      <c r="D131" s="64"/>
      <c r="E131" s="65">
        <f>SUM(E110:E129)</f>
        <v>0</v>
      </c>
      <c r="F131" s="65"/>
      <c r="G131" s="65">
        <f>SUM(G110:G129)</f>
        <v>-295.73398523072672</v>
      </c>
      <c r="H131" s="65">
        <f t="shared" ref="H131:BD131" si="39">SUM(H110:H129)</f>
        <v>-208.79535833971843</v>
      </c>
      <c r="I131" s="65">
        <f t="shared" si="39"/>
        <v>-117.09424306543471</v>
      </c>
      <c r="J131" s="65">
        <f t="shared" si="39"/>
        <v>-125.90769359607144</v>
      </c>
      <c r="K131" s="65">
        <f t="shared" si="39"/>
        <v>-134.6996508647203</v>
      </c>
      <c r="L131" s="65">
        <f t="shared" si="39"/>
        <v>-140.96589798622767</v>
      </c>
      <c r="M131" s="65">
        <f t="shared" si="39"/>
        <v>-148.18261372074022</v>
      </c>
      <c r="N131" s="65">
        <f t="shared" si="39"/>
        <v>-157.60404912887662</v>
      </c>
      <c r="O131" s="65">
        <f t="shared" si="39"/>
        <v>-165.57092200027455</v>
      </c>
      <c r="P131" s="65">
        <f t="shared" si="39"/>
        <v>-177.67673526585315</v>
      </c>
      <c r="Q131" s="65">
        <f t="shared" si="39"/>
        <v>-190.20944483208638</v>
      </c>
      <c r="R131" s="65">
        <f t="shared" si="39"/>
        <v>-203.1987137707238</v>
      </c>
      <c r="S131" s="65">
        <f t="shared" si="39"/>
        <v>-216.68914130806647</v>
      </c>
      <c r="T131" s="65">
        <f t="shared" si="39"/>
        <v>-230.70525119120745</v>
      </c>
      <c r="U131" s="65">
        <f t="shared" si="39"/>
        <v>-244.46817572281418</v>
      </c>
      <c r="V131" s="65">
        <f t="shared" si="39"/>
        <v>-259.44317363605177</v>
      </c>
      <c r="W131" s="65">
        <f t="shared" si="39"/>
        <v>-275.13173469438601</v>
      </c>
      <c r="X131" s="65">
        <f t="shared" si="39"/>
        <v>-291.43719578970257</v>
      </c>
      <c r="Y131" s="65">
        <f t="shared" si="39"/>
        <v>-302.46494493156399</v>
      </c>
      <c r="Z131" s="65">
        <f t="shared" si="39"/>
        <v>-319.92475973160407</v>
      </c>
      <c r="AA131" s="65">
        <f t="shared" si="39"/>
        <v>-338.10196084018838</v>
      </c>
      <c r="AB131" s="65">
        <f t="shared" si="39"/>
        <v>-357.06311013525277</v>
      </c>
      <c r="AC131" s="65">
        <f t="shared" si="39"/>
        <v>-376.93682948916484</v>
      </c>
      <c r="AD131" s="65">
        <f t="shared" si="39"/>
        <v>-346.79996138665587</v>
      </c>
      <c r="AE131" s="65">
        <f t="shared" si="39"/>
        <v>-367.10485829333942</v>
      </c>
      <c r="AF131" s="65">
        <f t="shared" si="39"/>
        <v>-387.75756831532459</v>
      </c>
      <c r="AG131" s="65">
        <f t="shared" si="39"/>
        <v>-408.38115579531086</v>
      </c>
      <c r="AH131" s="65">
        <f t="shared" si="39"/>
        <v>-429.67285053258149</v>
      </c>
      <c r="AI131" s="65">
        <f t="shared" si="39"/>
        <v>-452.32065039225103</v>
      </c>
      <c r="AJ131" s="65">
        <f t="shared" si="39"/>
        <v>-477.01732967700019</v>
      </c>
      <c r="AK131" s="65">
        <f t="shared" si="39"/>
        <v>-501.23351387882161</v>
      </c>
      <c r="AL131" s="65">
        <f t="shared" si="39"/>
        <v>-525.24184476468736</v>
      </c>
      <c r="AM131" s="65">
        <f t="shared" si="39"/>
        <v>-551.69685201413449</v>
      </c>
      <c r="AN131" s="65">
        <f t="shared" si="39"/>
        <v>-579.29758647935262</v>
      </c>
      <c r="AO131" s="65">
        <f t="shared" si="39"/>
        <v>-608.43283728914969</v>
      </c>
      <c r="AP131" s="65">
        <f t="shared" si="39"/>
        <v>-638.15592954763326</v>
      </c>
      <c r="AQ131" s="65">
        <f t="shared" si="39"/>
        <v>-668.57157625823561</v>
      </c>
      <c r="AR131" s="65">
        <f t="shared" si="39"/>
        <v>-702.40679928122051</v>
      </c>
      <c r="AS131" s="65">
        <f t="shared" si="39"/>
        <v>-740.28237613010469</v>
      </c>
      <c r="AT131" s="65">
        <f t="shared" si="39"/>
        <v>-782.98420949681872</v>
      </c>
      <c r="AU131" s="65">
        <f t="shared" si="39"/>
        <v>-831.52071527333067</v>
      </c>
      <c r="AV131" s="65">
        <f t="shared" si="39"/>
        <v>-887.22726810587812</v>
      </c>
      <c r="AW131" s="65">
        <f t="shared" si="39"/>
        <v>-951.90340076945063</v>
      </c>
      <c r="AX131" s="65">
        <f t="shared" si="39"/>
        <v>-1028.1353006293855</v>
      </c>
      <c r="AY131" s="65">
        <f t="shared" si="39"/>
        <v>-1119.7980511885653</v>
      </c>
      <c r="AZ131" s="65">
        <f t="shared" si="39"/>
        <v>-1232.9915001955021</v>
      </c>
      <c r="BA131" s="65">
        <f t="shared" si="39"/>
        <v>-1378.6018991658639</v>
      </c>
      <c r="BB131" s="65">
        <f t="shared" si="39"/>
        <v>-1580.1278595302163</v>
      </c>
      <c r="BC131" s="65">
        <f t="shared" si="39"/>
        <v>-1902.6392941934514</v>
      </c>
      <c r="BD131" s="65">
        <f t="shared" si="39"/>
        <v>-2725.1314884792837</v>
      </c>
    </row>
    <row r="132" spans="1:56" outlineLevel="1" x14ac:dyDescent="0.2">
      <c r="C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</row>
    <row r="133" spans="1:56" x14ac:dyDescent="0.2">
      <c r="A133" s="6">
        <f ca="1">MAX($A$1:A132)+subsection</f>
        <v>8.0699999999999985</v>
      </c>
      <c r="B133" s="6" t="s">
        <v>274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x14ac:dyDescent="0.2">
      <c r="C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</row>
    <row r="135" spans="1:56" outlineLevel="1" x14ac:dyDescent="0.2">
      <c r="B135" s="50" t="s">
        <v>275</v>
      </c>
      <c r="C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</row>
    <row r="136" spans="1:56" outlineLevel="1" x14ac:dyDescent="0.2">
      <c r="C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</row>
    <row r="137" spans="1:56" outlineLevel="1" x14ac:dyDescent="0.2">
      <c r="B137" s="48" t="s">
        <v>274</v>
      </c>
      <c r="C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</row>
    <row r="138" spans="1:56" outlineLevel="1" x14ac:dyDescent="0.2">
      <c r="B138" s="49" t="str">
        <f t="array" ref="B138:B157">Asset_Classes</f>
        <v>Shared Channel</v>
      </c>
      <c r="C138" s="10" t="s">
        <v>217</v>
      </c>
      <c r="G138" s="185">
        <f>G26+G54+G82+G110</f>
        <v>445.73858187479408</v>
      </c>
      <c r="H138" s="185">
        <f t="shared" ref="H138:BD138" si="40">H26+H54+H82+H110</f>
        <v>445.92354262022474</v>
      </c>
      <c r="I138" s="185">
        <f t="shared" si="40"/>
        <v>444.93148044018722</v>
      </c>
      <c r="J138" s="185">
        <f t="shared" si="40"/>
        <v>441.26589475801489</v>
      </c>
      <c r="K138" s="185">
        <f t="shared" si="40"/>
        <v>441.13137785224711</v>
      </c>
      <c r="L138" s="185">
        <f t="shared" si="40"/>
        <v>434.17522616949259</v>
      </c>
      <c r="M138" s="185">
        <f t="shared" si="40"/>
        <v>430.67222150380695</v>
      </c>
      <c r="N138" s="185">
        <f t="shared" si="40"/>
        <v>430.45788695636088</v>
      </c>
      <c r="O138" s="185">
        <f t="shared" si="40"/>
        <v>430.50400744424905</v>
      </c>
      <c r="P138" s="185">
        <f t="shared" si="40"/>
        <v>430.29400548939822</v>
      </c>
      <c r="Q138" s="185">
        <f t="shared" si="40"/>
        <v>429.81530340829124</v>
      </c>
      <c r="R138" s="185">
        <f t="shared" si="40"/>
        <v>429.05486094841501</v>
      </c>
      <c r="S138" s="185">
        <f t="shared" si="40"/>
        <v>427.99916017213405</v>
      </c>
      <c r="T138" s="185">
        <f t="shared" si="40"/>
        <v>426.63418987753107</v>
      </c>
      <c r="U138" s="185">
        <f t="shared" si="40"/>
        <v>424.94542954259919</v>
      </c>
      <c r="V138" s="185">
        <f t="shared" si="40"/>
        <v>422.91783277878164</v>
      </c>
      <c r="W138" s="185">
        <f t="shared" si="40"/>
        <v>420.5358102794541</v>
      </c>
      <c r="X138" s="185">
        <f t="shared" si="40"/>
        <v>417.78321224853403</v>
      </c>
      <c r="Y138" s="185">
        <f t="shared" si="40"/>
        <v>414.64331029397869</v>
      </c>
      <c r="Z138" s="185">
        <f t="shared" si="40"/>
        <v>411.09877877049797</v>
      </c>
      <c r="AA138" s="185">
        <f t="shared" si="40"/>
        <v>407.13167555536268</v>
      </c>
      <c r="AB138" s="185">
        <f t="shared" si="40"/>
        <v>402.72342224072872</v>
      </c>
      <c r="AC138" s="185">
        <f t="shared" si="40"/>
        <v>397.85478372542565</v>
      </c>
      <c r="AD138" s="185">
        <f t="shared" si="40"/>
        <v>392.5058471886727</v>
      </c>
      <c r="AE138" s="185">
        <f t="shared" si="40"/>
        <v>386.65600042768767</v>
      </c>
      <c r="AF138" s="185">
        <f t="shared" si="40"/>
        <v>380.2839095406394</v>
      </c>
      <c r="AG138" s="185">
        <f t="shared" si="40"/>
        <v>373.36749593586904</v>
      </c>
      <c r="AH138" s="185">
        <f t="shared" si="40"/>
        <v>365.88391264776317</v>
      </c>
      <c r="AI138" s="185">
        <f t="shared" si="40"/>
        <v>357.80951993910458</v>
      </c>
      <c r="AJ138" s="185">
        <f t="shared" si="40"/>
        <v>349.11986016915495</v>
      </c>
      <c r="AK138" s="185">
        <f t="shared" si="40"/>
        <v>339.78963190613433</v>
      </c>
      <c r="AL138" s="185">
        <f t="shared" si="40"/>
        <v>329.79266326215912</v>
      </c>
      <c r="AM138" s="185">
        <f t="shared" si="40"/>
        <v>319.10188442807754</v>
      </c>
      <c r="AN138" s="185">
        <f t="shared" si="40"/>
        <v>307.68929938500287</v>
      </c>
      <c r="AO138" s="185">
        <f t="shared" si="40"/>
        <v>295.52595676868953</v>
      </c>
      <c r="AP138" s="185">
        <f t="shared" si="40"/>
        <v>282.58191986222096</v>
      </c>
      <c r="AQ138" s="185">
        <f t="shared" si="40"/>
        <v>268.82623569178509</v>
      </c>
      <c r="AR138" s="185">
        <f t="shared" si="40"/>
        <v>254.22690319960054</v>
      </c>
      <c r="AS138" s="185">
        <f t="shared" si="40"/>
        <v>238.75084046732493</v>
      </c>
      <c r="AT138" s="185">
        <f t="shared" si="40"/>
        <v>222.36385096252226</v>
      </c>
      <c r="AU138" s="185">
        <f t="shared" si="40"/>
        <v>205.03058877999376</v>
      </c>
      <c r="AV138" s="185">
        <f t="shared" si="40"/>
        <v>186.71452284898112</v>
      </c>
      <c r="AW138" s="185">
        <f t="shared" si="40"/>
        <v>167.37790007643366</v>
      </c>
      <c r="AX138" s="185">
        <f t="shared" si="40"/>
        <v>146.98170739569127</v>
      </c>
      <c r="AY138" s="185">
        <f t="shared" si="40"/>
        <v>125.48563268907164</v>
      </c>
      <c r="AZ138" s="185">
        <f t="shared" si="40"/>
        <v>102.84802455196338</v>
      </c>
      <c r="BA138" s="185">
        <f t="shared" si="40"/>
        <v>79.025850865115203</v>
      </c>
      <c r="BB138" s="185">
        <f t="shared" si="40"/>
        <v>53.974656140874146</v>
      </c>
      <c r="BC138" s="185">
        <f t="shared" si="40"/>
        <v>27.648517608163491</v>
      </c>
      <c r="BD138" s="185">
        <f t="shared" si="40"/>
        <v>1.4566126083082054E-12</v>
      </c>
    </row>
    <row r="139" spans="1:56" outlineLevel="1" x14ac:dyDescent="0.2">
      <c r="B139" s="49" t="str">
        <v>Shared Channel Over-Dredge</v>
      </c>
      <c r="C139" s="10" t="s">
        <v>217</v>
      </c>
      <c r="G139" s="185">
        <f t="shared" ref="G139:BD139" si="41">G27+G55+G83+G111</f>
        <v>53.237701286780762</v>
      </c>
      <c r="H139" s="185">
        <f t="shared" si="41"/>
        <v>7.2364394047022031</v>
      </c>
      <c r="I139" s="185">
        <f t="shared" si="41"/>
        <v>3.5928510217589595</v>
      </c>
      <c r="J139" s="185">
        <f t="shared" si="41"/>
        <v>0.86248569180231316</v>
      </c>
      <c r="K139" s="185">
        <f t="shared" si="41"/>
        <v>-6.7723604502134549E-15</v>
      </c>
      <c r="L139" s="185">
        <f t="shared" si="41"/>
        <v>2.0559521097975417</v>
      </c>
      <c r="M139" s="185">
        <f t="shared" si="41"/>
        <v>3.3475551940450896</v>
      </c>
      <c r="N139" s="185">
        <f t="shared" si="41"/>
        <v>3.8667203137768524</v>
      </c>
      <c r="O139" s="185">
        <f t="shared" si="41"/>
        <v>3.9699481030530563</v>
      </c>
      <c r="P139" s="185">
        <f t="shared" si="41"/>
        <v>4.069843315984726</v>
      </c>
      <c r="Q139" s="185">
        <f t="shared" si="41"/>
        <v>4.169825897278109</v>
      </c>
      <c r="R139" s="185">
        <f t="shared" si="41"/>
        <v>4.2719866317614228</v>
      </c>
      <c r="S139" s="185">
        <f t="shared" si="41"/>
        <v>4.376650304239579</v>
      </c>
      <c r="T139" s="185">
        <f t="shared" si="41"/>
        <v>4.4838782366934495</v>
      </c>
      <c r="U139" s="185">
        <f t="shared" si="41"/>
        <v>4.5937332534924398</v>
      </c>
      <c r="V139" s="185">
        <f t="shared" si="41"/>
        <v>4.7062797182030041</v>
      </c>
      <c r="W139" s="185">
        <f t="shared" si="41"/>
        <v>4.8215835712989783</v>
      </c>
      <c r="X139" s="185">
        <f t="shared" si="41"/>
        <v>4.9397123687958029</v>
      </c>
      <c r="Y139" s="185">
        <f t="shared" si="41"/>
        <v>5.0607353218312987</v>
      </c>
      <c r="Z139" s="185">
        <f t="shared" si="41"/>
        <v>5.1847233372161652</v>
      </c>
      <c r="AA139" s="185">
        <f t="shared" si="41"/>
        <v>5.3117490589779619</v>
      </c>
      <c r="AB139" s="185">
        <f t="shared" si="41"/>
        <v>5.4418869109229213</v>
      </c>
      <c r="AC139" s="185">
        <f t="shared" si="41"/>
        <v>5.5752131402405336</v>
      </c>
      <c r="AD139" s="185">
        <f t="shared" si="41"/>
        <v>5.7118058621764263</v>
      </c>
      <c r="AE139" s="185">
        <f t="shared" si="41"/>
        <v>5.8517451057997487</v>
      </c>
      <c r="AF139" s="185">
        <f t="shared" si="41"/>
        <v>5.995112860891842</v>
      </c>
      <c r="AG139" s="185">
        <f t="shared" si="41"/>
        <v>6.1419931259836931</v>
      </c>
      <c r="AH139" s="185">
        <f t="shared" si="41"/>
        <v>6.2924719575702941</v>
      </c>
      <c r="AI139" s="185">
        <f t="shared" si="41"/>
        <v>6.4466375205307669</v>
      </c>
      <c r="AJ139" s="185">
        <f t="shared" si="41"/>
        <v>6.6045801397837698</v>
      </c>
      <c r="AK139" s="185">
        <f t="shared" si="41"/>
        <v>6.766392353208472</v>
      </c>
      <c r="AL139" s="185">
        <f t="shared" si="41"/>
        <v>6.93216896586208</v>
      </c>
      <c r="AM139" s="185">
        <f t="shared" si="41"/>
        <v>7.1020071055256997</v>
      </c>
      <c r="AN139" s="185">
        <f t="shared" si="41"/>
        <v>7.2760062796110789</v>
      </c>
      <c r="AO139" s="185">
        <f t="shared" si="41"/>
        <v>7.4542684334615501</v>
      </c>
      <c r="AP139" s="185">
        <f t="shared" si="41"/>
        <v>7.6368980100813575</v>
      </c>
      <c r="AQ139" s="185">
        <f t="shared" si="41"/>
        <v>7.8240020113283526</v>
      </c>
      <c r="AR139" s="185">
        <f t="shared" si="41"/>
        <v>8.0156900606058983</v>
      </c>
      <c r="AS139" s="185">
        <f t="shared" si="41"/>
        <v>8.2120744670907442</v>
      </c>
      <c r="AT139" s="185">
        <f t="shared" si="41"/>
        <v>8.4132702915344666</v>
      </c>
      <c r="AU139" s="185">
        <f t="shared" si="41"/>
        <v>8.6193954136770614</v>
      </c>
      <c r="AV139" s="185">
        <f t="shared" si="41"/>
        <v>8.8305706013121501</v>
      </c>
      <c r="AW139" s="185">
        <f t="shared" si="41"/>
        <v>9.0469195810442997</v>
      </c>
      <c r="AX139" s="185">
        <f t="shared" si="41"/>
        <v>9.268569110779886</v>
      </c>
      <c r="AY139" s="185">
        <f t="shared" si="41"/>
        <v>9.4956490539939935</v>
      </c>
      <c r="AZ139" s="185">
        <f t="shared" si="41"/>
        <v>9.7282924558168471</v>
      </c>
      <c r="BA139" s="185">
        <f t="shared" si="41"/>
        <v>9.966635620984361</v>
      </c>
      <c r="BB139" s="185">
        <f t="shared" si="41"/>
        <v>9.9839111227273989</v>
      </c>
      <c r="BC139" s="185">
        <f t="shared" si="41"/>
        <v>8.6012528857651436</v>
      </c>
      <c r="BD139" s="185">
        <f t="shared" si="41"/>
        <v>0</v>
      </c>
    </row>
    <row r="140" spans="1:56" outlineLevel="1" x14ac:dyDescent="0.2">
      <c r="B140" s="49" t="str">
        <v>Melbourne Channel</v>
      </c>
      <c r="C140" s="10" t="s">
        <v>217</v>
      </c>
      <c r="G140" s="185">
        <f t="shared" ref="G140:BD140" si="42">G28+G56+G84+G112</f>
        <v>1900.6202010951315</v>
      </c>
      <c r="H140" s="185">
        <f t="shared" si="42"/>
        <v>1901.7139251618901</v>
      </c>
      <c r="I140" s="185">
        <f t="shared" si="42"/>
        <v>1898.0882728233348</v>
      </c>
      <c r="J140" s="185">
        <f t="shared" si="42"/>
        <v>1883.1484195297649</v>
      </c>
      <c r="K140" s="185">
        <f t="shared" si="42"/>
        <v>1883.2443534827953</v>
      </c>
      <c r="L140" s="185">
        <f t="shared" si="42"/>
        <v>1853.5476825220978</v>
      </c>
      <c r="M140" s="185">
        <f t="shared" si="42"/>
        <v>1838.59292281084</v>
      </c>
      <c r="N140" s="185">
        <f t="shared" si="42"/>
        <v>1837.6779021469295</v>
      </c>
      <c r="O140" s="185">
        <f t="shared" si="42"/>
        <v>1837.8747962078737</v>
      </c>
      <c r="P140" s="185">
        <f t="shared" si="42"/>
        <v>1836.9782719170405</v>
      </c>
      <c r="Q140" s="185">
        <f t="shared" si="42"/>
        <v>1834.934633589533</v>
      </c>
      <c r="R140" s="185">
        <f t="shared" si="42"/>
        <v>1831.6882107762592</v>
      </c>
      <c r="S140" s="185">
        <f t="shared" si="42"/>
        <v>1827.181293731323</v>
      </c>
      <c r="T140" s="185">
        <f t="shared" si="42"/>
        <v>1821.3540669026665</v>
      </c>
      <c r="U140" s="185">
        <f t="shared" si="42"/>
        <v>1814.1445403878436</v>
      </c>
      <c r="V140" s="185">
        <f t="shared" si="42"/>
        <v>1805.4884792951361</v>
      </c>
      <c r="W140" s="185">
        <f t="shared" si="42"/>
        <v>1795.319330948518</v>
      </c>
      <c r="X140" s="185">
        <f t="shared" si="42"/>
        <v>1783.5681498732188</v>
      </c>
      <c r="Y140" s="185">
        <f t="shared" si="42"/>
        <v>1770.1635204968279</v>
      </c>
      <c r="Z140" s="185">
        <f t="shared" si="42"/>
        <v>1755.0314774990327</v>
      </c>
      <c r="AA140" s="185">
        <f t="shared" si="42"/>
        <v>1738.0954237411672</v>
      </c>
      <c r="AB140" s="185">
        <f t="shared" si="42"/>
        <v>1719.2760457047973</v>
      </c>
      <c r="AC140" s="185">
        <f t="shared" si="42"/>
        <v>1698.4912263665447</v>
      </c>
      <c r="AD140" s="185">
        <f t="shared" si="42"/>
        <v>1675.6559554342834</v>
      </c>
      <c r="AE140" s="185">
        <f t="shared" si="42"/>
        <v>1650.6822368677151</v>
      </c>
      <c r="AF140" s="185">
        <f t="shared" si="42"/>
        <v>1623.4789936041352</v>
      </c>
      <c r="AG140" s="185">
        <f t="shared" si="42"/>
        <v>1593.9519694079602</v>
      </c>
      <c r="AH140" s="185">
        <f t="shared" si="42"/>
        <v>1562.0036277602617</v>
      </c>
      <c r="AI140" s="185">
        <f t="shared" si="42"/>
        <v>1527.5330477021889</v>
      </c>
      <c r="AJ140" s="185">
        <f t="shared" si="42"/>
        <v>1490.4358165437072</v>
      </c>
      <c r="AK140" s="185">
        <f t="shared" si="42"/>
        <v>1450.603919346577</v>
      </c>
      <c r="AL140" s="185">
        <f t="shared" si="42"/>
        <v>1407.9256250879068</v>
      </c>
      <c r="AM140" s="185">
        <f t="shared" si="42"/>
        <v>1362.2853694079743</v>
      </c>
      <c r="AN140" s="185">
        <f t="shared" si="42"/>
        <v>1313.563633843266</v>
      </c>
      <c r="AO140" s="185">
        <f t="shared" si="42"/>
        <v>1261.6368214428996</v>
      </c>
      <c r="AP140" s="185">
        <f t="shared" si="42"/>
        <v>1206.3771286637009</v>
      </c>
      <c r="AQ140" s="185">
        <f t="shared" si="42"/>
        <v>1147.6524134362505</v>
      </c>
      <c r="AR140" s="185">
        <f t="shared" si="42"/>
        <v>1085.3260592911747</v>
      </c>
      <c r="AS140" s="185">
        <f t="shared" si="42"/>
        <v>1019.2568354318249</v>
      </c>
      <c r="AT140" s="185">
        <f t="shared" si="42"/>
        <v>949.29875263627764</v>
      </c>
      <c r="AU140" s="185">
        <f t="shared" si="42"/>
        <v>875.30091486828053</v>
      </c>
      <c r="AV140" s="185">
        <f t="shared" si="42"/>
        <v>797.10736647338149</v>
      </c>
      <c r="AW140" s="185">
        <f t="shared" si="42"/>
        <v>714.55693483298285</v>
      </c>
      <c r="AX140" s="185">
        <f t="shared" si="42"/>
        <v>627.48306834547896</v>
      </c>
      <c r="AY140" s="185">
        <f t="shared" si="42"/>
        <v>535.71366959995396</v>
      </c>
      <c r="AZ140" s="185">
        <f t="shared" si="42"/>
        <v>439.07092360412378</v>
      </c>
      <c r="BA140" s="185">
        <f t="shared" si="42"/>
        <v>337.37112092432062</v>
      </c>
      <c r="BB140" s="185">
        <f t="shared" si="42"/>
        <v>230.42447559131369</v>
      </c>
      <c r="BC140" s="185">
        <f t="shared" si="42"/>
        <v>118.03493762165463</v>
      </c>
      <c r="BD140" s="185">
        <f t="shared" si="42"/>
        <v>8.5833562479820102E-12</v>
      </c>
    </row>
    <row r="141" spans="1:56" outlineLevel="1" x14ac:dyDescent="0.2">
      <c r="B141" s="49" t="str">
        <v>Melbourne Channel Over-Dredge</v>
      </c>
      <c r="C141" s="10" t="s">
        <v>217</v>
      </c>
      <c r="G141" s="185">
        <f t="shared" ref="G141:BD141" si="43">G29+G57+G85+G113</f>
        <v>49.406613850647886</v>
      </c>
      <c r="H141" s="185">
        <f t="shared" si="43"/>
        <v>2.8753965592448694</v>
      </c>
      <c r="I141" s="185">
        <f t="shared" si="43"/>
        <v>5.1118336967949691</v>
      </c>
      <c r="J141" s="185">
        <f t="shared" si="43"/>
        <v>29.360799160424939</v>
      </c>
      <c r="K141" s="185">
        <f t="shared" si="43"/>
        <v>17.648776053245179</v>
      </c>
      <c r="L141" s="185">
        <f t="shared" si="43"/>
        <v>13.704897482440531</v>
      </c>
      <c r="M141" s="185">
        <f t="shared" si="43"/>
        <v>12.980379026280719</v>
      </c>
      <c r="N141" s="185">
        <f t="shared" si="43"/>
        <v>14.883072792843365</v>
      </c>
      <c r="O141" s="185">
        <f t="shared" si="43"/>
        <v>15.280398323880128</v>
      </c>
      <c r="P141" s="185">
        <f t="shared" si="43"/>
        <v>15.664896711420973</v>
      </c>
      <c r="Q141" s="185">
        <f t="shared" si="43"/>
        <v>16.049731381284211</v>
      </c>
      <c r="R141" s="185">
        <f t="shared" si="43"/>
        <v>16.442949800125675</v>
      </c>
      <c r="S141" s="185">
        <f t="shared" si="43"/>
        <v>16.845802070228757</v>
      </c>
      <c r="T141" s="185">
        <f t="shared" si="43"/>
        <v>17.258524220949361</v>
      </c>
      <c r="U141" s="185">
        <f t="shared" si="43"/>
        <v>17.68135806436262</v>
      </c>
      <c r="V141" s="185">
        <f t="shared" si="43"/>
        <v>18.114551336939506</v>
      </c>
      <c r="W141" s="185">
        <f t="shared" si="43"/>
        <v>18.55835784469452</v>
      </c>
      <c r="X141" s="185">
        <f t="shared" si="43"/>
        <v>19.013037611889537</v>
      </c>
      <c r="Y141" s="185">
        <f t="shared" si="43"/>
        <v>19.478857033380827</v>
      </c>
      <c r="Z141" s="185">
        <f t="shared" si="43"/>
        <v>19.956089030698649</v>
      </c>
      <c r="AA141" s="185">
        <f t="shared" si="43"/>
        <v>20.445013211950766</v>
      </c>
      <c r="AB141" s="185">
        <f t="shared" si="43"/>
        <v>20.945916035643556</v>
      </c>
      <c r="AC141" s="185">
        <f t="shared" si="43"/>
        <v>21.459090978516819</v>
      </c>
      <c r="AD141" s="185">
        <f t="shared" si="43"/>
        <v>21.984838707490482</v>
      </c>
      <c r="AE141" s="185">
        <f t="shared" si="43"/>
        <v>22.523467255823995</v>
      </c>
      <c r="AF141" s="185">
        <f t="shared" si="43"/>
        <v>23.075292203591683</v>
      </c>
      <c r="AG141" s="185">
        <f t="shared" si="43"/>
        <v>23.640636862579676</v>
      </c>
      <c r="AH141" s="185">
        <f t="shared" si="43"/>
        <v>24.219832465712873</v>
      </c>
      <c r="AI141" s="185">
        <f t="shared" si="43"/>
        <v>24.813218361122832</v>
      </c>
      <c r="AJ141" s="185">
        <f t="shared" si="43"/>
        <v>25.421142210970345</v>
      </c>
      <c r="AK141" s="185">
        <f t="shared" si="43"/>
        <v>26.043960195139114</v>
      </c>
      <c r="AL141" s="185">
        <f t="shared" si="43"/>
        <v>26.682037219920026</v>
      </c>
      <c r="AM141" s="185">
        <f t="shared" si="43"/>
        <v>27.335747131808066</v>
      </c>
      <c r="AN141" s="185">
        <f t="shared" si="43"/>
        <v>28.005472936537362</v>
      </c>
      <c r="AO141" s="185">
        <f t="shared" si="43"/>
        <v>28.691607023482529</v>
      </c>
      <c r="AP141" s="185">
        <f t="shared" si="43"/>
        <v>29.394551395557848</v>
      </c>
      <c r="AQ141" s="185">
        <f t="shared" si="43"/>
        <v>30.114717904749014</v>
      </c>
      <c r="AR141" s="185">
        <f t="shared" si="43"/>
        <v>30.852528493415363</v>
      </c>
      <c r="AS141" s="185">
        <f t="shared" si="43"/>
        <v>31.608415441504039</v>
      </c>
      <c r="AT141" s="185">
        <f t="shared" si="43"/>
        <v>32.382821619820888</v>
      </c>
      <c r="AU141" s="185">
        <f t="shared" si="43"/>
        <v>33.176200749506492</v>
      </c>
      <c r="AV141" s="185">
        <f t="shared" si="43"/>
        <v>33.989017667869405</v>
      </c>
      <c r="AW141" s="185">
        <f t="shared" si="43"/>
        <v>34.821748600732199</v>
      </c>
      <c r="AX141" s="185">
        <f t="shared" si="43"/>
        <v>35.674881441450125</v>
      </c>
      <c r="AY141" s="185">
        <f t="shared" si="43"/>
        <v>36.548916036765647</v>
      </c>
      <c r="AZ141" s="185">
        <f t="shared" si="43"/>
        <v>37.444364479666405</v>
      </c>
      <c r="BA141" s="185">
        <f t="shared" si="43"/>
        <v>38.361751409418233</v>
      </c>
      <c r="BB141" s="185">
        <f t="shared" si="43"/>
        <v>38.42824511186123</v>
      </c>
      <c r="BC141" s="185">
        <f t="shared" si="43"/>
        <v>33.106369848471999</v>
      </c>
      <c r="BD141" s="185">
        <f t="shared" si="43"/>
        <v>0</v>
      </c>
    </row>
    <row r="142" spans="1:56" outlineLevel="1" x14ac:dyDescent="0.2">
      <c r="B142" s="49" t="str">
        <v>Channel Protection Assets</v>
      </c>
      <c r="C142" s="10" t="s">
        <v>217</v>
      </c>
      <c r="G142" s="185">
        <f t="shared" ref="G142:BD142" si="44">G30+G58+G86+G114</f>
        <v>59.320526400749074</v>
      </c>
      <c r="H142" s="185">
        <f t="shared" si="44"/>
        <v>57.827794283707874</v>
      </c>
      <c r="I142" s="185">
        <f t="shared" si="44"/>
        <v>56.120746704119853</v>
      </c>
      <c r="J142" s="185">
        <f t="shared" si="44"/>
        <v>54.024940843632962</v>
      </c>
      <c r="K142" s="185">
        <f t="shared" si="44"/>
        <v>52.30294102247192</v>
      </c>
      <c r="L142" s="185">
        <f t="shared" si="44"/>
        <v>49.723243742485778</v>
      </c>
      <c r="M142" s="185">
        <f t="shared" si="44"/>
        <v>47.500322257527586</v>
      </c>
      <c r="N142" s="185">
        <f t="shared" si="44"/>
        <v>45.569137280744982</v>
      </c>
      <c r="O142" s="185">
        <f t="shared" si="44"/>
        <v>43.573209067848353</v>
      </c>
      <c r="P142" s="185">
        <f t="shared" si="44"/>
        <v>41.452127497867025</v>
      </c>
      <c r="Q142" s="185">
        <f t="shared" si="44"/>
        <v>39.200958112213627</v>
      </c>
      <c r="R142" s="185">
        <f t="shared" si="44"/>
        <v>36.814599787132622</v>
      </c>
      <c r="S142" s="185">
        <f t="shared" si="44"/>
        <v>34.287779529015793</v>
      </c>
      <c r="T142" s="185">
        <f t="shared" si="44"/>
        <v>31.615047114729013</v>
      </c>
      <c r="U142" s="185">
        <f t="shared" si="44"/>
        <v>28.790769572479888</v>
      </c>
      <c r="V142" s="185">
        <f t="shared" si="44"/>
        <v>25.809125498629943</v>
      </c>
      <c r="W142" s="185">
        <f t="shared" si="44"/>
        <v>22.664099205725471</v>
      </c>
      <c r="X142" s="185">
        <f t="shared" si="44"/>
        <v>19.349474696888127</v>
      </c>
      <c r="Y142" s="185">
        <f t="shared" si="44"/>
        <v>15.858829461569515</v>
      </c>
      <c r="Z142" s="185">
        <f t="shared" si="44"/>
        <v>12.185528087533484</v>
      </c>
      <c r="AA142" s="185">
        <f t="shared" si="44"/>
        <v>8.3227156837853826</v>
      </c>
      <c r="AB142" s="185">
        <f t="shared" si="44"/>
        <v>4.2633111090190816</v>
      </c>
      <c r="AC142" s="185">
        <f t="shared" si="44"/>
        <v>4.0856207306205761E-14</v>
      </c>
      <c r="AD142" s="185">
        <f t="shared" si="44"/>
        <v>4.1857184385207804E-14</v>
      </c>
      <c r="AE142" s="185">
        <f t="shared" si="44"/>
        <v>4.2882685402645396E-14</v>
      </c>
      <c r="AF142" s="185">
        <f t="shared" si="44"/>
        <v>4.3933311195010208E-14</v>
      </c>
      <c r="AG142" s="185">
        <f t="shared" si="44"/>
        <v>4.5009677319287959E-14</v>
      </c>
      <c r="AH142" s="185">
        <f t="shared" si="44"/>
        <v>4.6112414413610513E-14</v>
      </c>
      <c r="AI142" s="185">
        <f t="shared" si="44"/>
        <v>4.7242168566743969E-14</v>
      </c>
      <c r="AJ142" s="185">
        <f t="shared" si="44"/>
        <v>4.8399601696629197E-14</v>
      </c>
      <c r="AK142" s="185">
        <f t="shared" si="44"/>
        <v>4.9585391938196613E-14</v>
      </c>
      <c r="AL142" s="185">
        <f t="shared" si="44"/>
        <v>5.0800234040682432E-14</v>
      </c>
      <c r="AM142" s="185">
        <f t="shared" si="44"/>
        <v>5.2044839774679153E-14</v>
      </c>
      <c r="AN142" s="185">
        <f t="shared" si="44"/>
        <v>5.3319938349158791E-14</v>
      </c>
      <c r="AO142" s="185">
        <f t="shared" si="44"/>
        <v>5.4626276838713183E-14</v>
      </c>
      <c r="AP142" s="185">
        <f t="shared" si="44"/>
        <v>5.5964620621261654E-14</v>
      </c>
      <c r="AQ142" s="185">
        <f t="shared" si="44"/>
        <v>5.7335753826482565E-14</v>
      </c>
      <c r="AR142" s="185">
        <f t="shared" si="44"/>
        <v>5.8740479795231386E-14</v>
      </c>
      <c r="AS142" s="185">
        <f t="shared" si="44"/>
        <v>6.0179621550214554E-14</v>
      </c>
      <c r="AT142" s="185">
        <f t="shared" si="44"/>
        <v>6.1654022278194805E-14</v>
      </c>
      <c r="AU142" s="185">
        <f t="shared" si="44"/>
        <v>6.316454582401058E-14</v>
      </c>
      <c r="AV142" s="185">
        <f t="shared" si="44"/>
        <v>6.4712077196698839E-14</v>
      </c>
      <c r="AW142" s="185">
        <f t="shared" si="44"/>
        <v>6.629752308801796E-14</v>
      </c>
      <c r="AX142" s="185">
        <f t="shared" si="44"/>
        <v>6.7921812403674405E-14</v>
      </c>
      <c r="AY142" s="185">
        <f t="shared" si="44"/>
        <v>6.9585896807564422E-14</v>
      </c>
      <c r="AZ142" s="185">
        <f t="shared" si="44"/>
        <v>7.1290751279349747E-14</v>
      </c>
      <c r="BA142" s="185">
        <f t="shared" si="44"/>
        <v>7.3037374685693818E-14</v>
      </c>
      <c r="BB142" s="185">
        <f t="shared" si="44"/>
        <v>7.4826790365493311E-14</v>
      </c>
      <c r="BC142" s="185">
        <f t="shared" si="44"/>
        <v>7.6660046729447893E-14</v>
      </c>
      <c r="BD142" s="185">
        <f t="shared" si="44"/>
        <v>7.8538217874319367E-14</v>
      </c>
    </row>
    <row r="143" spans="1:56" outlineLevel="1" x14ac:dyDescent="0.2">
      <c r="B143" s="49" t="str">
        <v>Channel Service Protection</v>
      </c>
      <c r="C143" s="10" t="s">
        <v>217</v>
      </c>
      <c r="G143" s="185">
        <f t="shared" ref="G143:BD143" si="45">G31+G59+G87+G115</f>
        <v>6.6639076708132698</v>
      </c>
      <c r="H143" s="185">
        <f t="shared" si="45"/>
        <v>6.2820571388443014</v>
      </c>
      <c r="I143" s="185">
        <f t="shared" si="45"/>
        <v>5.9147193705994212</v>
      </c>
      <c r="J143" s="185">
        <f t="shared" si="45"/>
        <v>6.6413855390651655</v>
      </c>
      <c r="K143" s="185">
        <f t="shared" si="45"/>
        <v>7.336568471055295</v>
      </c>
      <c r="L143" s="185">
        <f t="shared" si="45"/>
        <v>10.250588492480389</v>
      </c>
      <c r="M143" s="185">
        <f t="shared" si="45"/>
        <v>13.238155229737147</v>
      </c>
      <c r="N143" s="185">
        <f t="shared" si="45"/>
        <v>16.369301170228535</v>
      </c>
      <c r="O143" s="185">
        <f t="shared" si="45"/>
        <v>19.569794588939285</v>
      </c>
      <c r="P143" s="185">
        <f t="shared" si="45"/>
        <v>22.820314324893303</v>
      </c>
      <c r="Q143" s="185">
        <f t="shared" si="45"/>
        <v>26.118385968026349</v>
      </c>
      <c r="R143" s="185">
        <f t="shared" si="45"/>
        <v>29.459956239090328</v>
      </c>
      <c r="S143" s="185">
        <f t="shared" si="45"/>
        <v>32.839802999462449</v>
      </c>
      <c r="T143" s="185">
        <f t="shared" si="45"/>
        <v>36.252065443583646</v>
      </c>
      <c r="U143" s="185">
        <f t="shared" si="45"/>
        <v>40.374358572753444</v>
      </c>
      <c r="V143" s="185">
        <f t="shared" si="45"/>
        <v>44.548709875836565</v>
      </c>
      <c r="W143" s="185">
        <f t="shared" si="45"/>
        <v>48.768191708878845</v>
      </c>
      <c r="X143" s="185">
        <f t="shared" si="45"/>
        <v>53.024999392461957</v>
      </c>
      <c r="Y143" s="185">
        <f t="shared" si="45"/>
        <v>57.310362828067632</v>
      </c>
      <c r="Z143" s="185">
        <f t="shared" si="45"/>
        <v>61.614447855542629</v>
      </c>
      <c r="AA143" s="185">
        <f t="shared" si="45"/>
        <v>65.926245823510328</v>
      </c>
      <c r="AB143" s="185">
        <f t="shared" si="45"/>
        <v>70.233449552302233</v>
      </c>
      <c r="AC143" s="185">
        <f t="shared" si="45"/>
        <v>74.522313507302329</v>
      </c>
      <c r="AD143" s="185">
        <f t="shared" si="45"/>
        <v>78.777495549648805</v>
      </c>
      <c r="AE143" s="185">
        <f t="shared" si="45"/>
        <v>82.981877064453926</v>
      </c>
      <c r="AF143" s="185">
        <f t="shared" si="45"/>
        <v>87.116357548177007</v>
      </c>
      <c r="AG143" s="185">
        <f t="shared" si="45"/>
        <v>91.159618817439465</v>
      </c>
      <c r="AH143" s="185">
        <f t="shared" si="45"/>
        <v>95.087852813529082</v>
      </c>
      <c r="AI143" s="185">
        <f t="shared" si="45"/>
        <v>98.874445425003429</v>
      </c>
      <c r="AJ143" s="185">
        <f t="shared" si="45"/>
        <v>102.48960670006554</v>
      </c>
      <c r="AK143" s="185">
        <f t="shared" si="45"/>
        <v>105.89993507589141</v>
      </c>
      <c r="AL143" s="185">
        <f t="shared" si="45"/>
        <v>109.06789952813642</v>
      </c>
      <c r="AM143" s="185">
        <f t="shared" si="45"/>
        <v>111.95121841393917</v>
      </c>
      <c r="AN143" s="185">
        <f t="shared" si="45"/>
        <v>114.50210659649321</v>
      </c>
      <c r="AO143" s="185">
        <f t="shared" si="45"/>
        <v>116.66635218813065</v>
      </c>
      <c r="AP143" s="185">
        <f t="shared" si="45"/>
        <v>118.3821693207758</v>
      </c>
      <c r="AQ143" s="185">
        <f t="shared" si="45"/>
        <v>119.57875110871566</v>
      </c>
      <c r="AR143" s="185">
        <f t="shared" si="45"/>
        <v>120.17441295316998</v>
      </c>
      <c r="AS143" s="185">
        <f t="shared" si="45"/>
        <v>120.07416276387261</v>
      </c>
      <c r="AT143" s="185">
        <f t="shared" si="45"/>
        <v>119.16644738270855</v>
      </c>
      <c r="AU143" s="185">
        <f t="shared" si="45"/>
        <v>117.31867654999897</v>
      </c>
      <c r="AV143" s="185">
        <f t="shared" si="45"/>
        <v>114.37086308215633</v>
      </c>
      <c r="AW143" s="185">
        <f t="shared" si="45"/>
        <v>110.12771888814243</v>
      </c>
      <c r="AX143" s="185">
        <f t="shared" si="45"/>
        <v>104.37965054503393</v>
      </c>
      <c r="AY143" s="185">
        <f t="shared" si="45"/>
        <v>96.841170426805604</v>
      </c>
      <c r="AZ143" s="185">
        <f t="shared" si="45"/>
        <v>87.150199207665409</v>
      </c>
      <c r="BA143" s="185">
        <f t="shared" si="45"/>
        <v>74.749819129136441</v>
      </c>
      <c r="BB143" s="185">
        <f t="shared" si="45"/>
        <v>58.595773540038223</v>
      </c>
      <c r="BC143" s="185">
        <f t="shared" si="45"/>
        <v>36.537404861875068</v>
      </c>
      <c r="BD143" s="185">
        <f t="shared" si="45"/>
        <v>1.1368683772161603E-13</v>
      </c>
    </row>
    <row r="144" spans="1:56" outlineLevel="1" x14ac:dyDescent="0.2">
      <c r="B144" s="49" t="str">
        <v>Roads</v>
      </c>
      <c r="C144" s="10" t="s">
        <v>217</v>
      </c>
      <c r="G144" s="185">
        <f t="shared" ref="G144:BD144" si="46">G32+G60+G88+G116</f>
        <v>35.11793392271359</v>
      </c>
      <c r="H144" s="185">
        <f t="shared" si="46"/>
        <v>32.004293937142769</v>
      </c>
      <c r="I144" s="185">
        <f t="shared" si="46"/>
        <v>27.561806216243646</v>
      </c>
      <c r="J144" s="185">
        <f t="shared" si="46"/>
        <v>24.036496014852244</v>
      </c>
      <c r="K144" s="185">
        <f t="shared" si="46"/>
        <v>26.966965595720858</v>
      </c>
      <c r="L144" s="185">
        <f t="shared" si="46"/>
        <v>24.008911946716527</v>
      </c>
      <c r="M144" s="185">
        <f t="shared" si="46"/>
        <v>21.048843595529018</v>
      </c>
      <c r="N144" s="185">
        <f t="shared" si="46"/>
        <v>18.000564192167936</v>
      </c>
      <c r="O144" s="185">
        <f t="shared" si="46"/>
        <v>20.438221166118197</v>
      </c>
      <c r="P144" s="185">
        <f t="shared" si="46"/>
        <v>22.822803610952253</v>
      </c>
      <c r="Q144" s="185">
        <f t="shared" si="46"/>
        <v>25.146285656531301</v>
      </c>
      <c r="R144" s="185">
        <f t="shared" si="46"/>
        <v>27.400182953707809</v>
      </c>
      <c r="S144" s="185">
        <f t="shared" si="46"/>
        <v>29.575532648183369</v>
      </c>
      <c r="T144" s="185">
        <f t="shared" si="46"/>
        <v>31.662872590021717</v>
      </c>
      <c r="U144" s="185">
        <f t="shared" si="46"/>
        <v>33.652219751957233</v>
      </c>
      <c r="V144" s="185">
        <f t="shared" si="46"/>
        <v>35.533047828746859</v>
      </c>
      <c r="W144" s="185">
        <f t="shared" si="46"/>
        <v>37.294263988892695</v>
      </c>
      <c r="X144" s="185">
        <f t="shared" si="46"/>
        <v>38.924184749112328</v>
      </c>
      <c r="Y144" s="185">
        <f t="shared" si="46"/>
        <v>40.410510940953806</v>
      </c>
      <c r="Z144" s="185">
        <f t="shared" si="46"/>
        <v>41.740301737940378</v>
      </c>
      <c r="AA144" s="185">
        <f t="shared" si="46"/>
        <v>42.903021740208132</v>
      </c>
      <c r="AB144" s="185">
        <f t="shared" si="46"/>
        <v>43.934454602707596</v>
      </c>
      <c r="AC144" s="185">
        <f t="shared" si="46"/>
        <v>44.82935940528175</v>
      </c>
      <c r="AD144" s="185">
        <f t="shared" si="46"/>
        <v>45.583407655941834</v>
      </c>
      <c r="AE144" s="185">
        <f t="shared" si="46"/>
        <v>46.497711720942341</v>
      </c>
      <c r="AF144" s="185">
        <f t="shared" si="46"/>
        <v>47.639197202491474</v>
      </c>
      <c r="AG144" s="185">
        <f t="shared" si="46"/>
        <v>48.80706753781346</v>
      </c>
      <c r="AH144" s="185">
        <f t="shared" si="46"/>
        <v>50.002913924648965</v>
      </c>
      <c r="AI144" s="185">
        <f t="shared" si="46"/>
        <v>51.227985315802869</v>
      </c>
      <c r="AJ144" s="185">
        <f t="shared" si="46"/>
        <v>52.483070956040038</v>
      </c>
      <c r="AK144" s="185">
        <f t="shared" si="46"/>
        <v>53.765459469706961</v>
      </c>
      <c r="AL144" s="185">
        <f t="shared" si="46"/>
        <v>55.064484757068762</v>
      </c>
      <c r="AM144" s="185">
        <f t="shared" si="46"/>
        <v>56.363294202292124</v>
      </c>
      <c r="AN144" s="185">
        <f t="shared" si="46"/>
        <v>57.64138203146242</v>
      </c>
      <c r="AO144" s="185">
        <f t="shared" si="46"/>
        <v>58.873858338681956</v>
      </c>
      <c r="AP144" s="185">
        <f t="shared" si="46"/>
        <v>60.030532800634973</v>
      </c>
      <c r="AQ144" s="185">
        <f t="shared" si="46"/>
        <v>61.074749896506248</v>
      </c>
      <c r="AR144" s="185">
        <f t="shared" si="46"/>
        <v>61.961884088965135</v>
      </c>
      <c r="AS144" s="185">
        <f t="shared" si="46"/>
        <v>62.637358752260852</v>
      </c>
      <c r="AT144" s="185">
        <f t="shared" si="46"/>
        <v>63.03397985084105</v>
      </c>
      <c r="AU144" s="185">
        <f t="shared" si="46"/>
        <v>63.06825201451349</v>
      </c>
      <c r="AV144" s="185">
        <f t="shared" si="46"/>
        <v>62.635125636710654</v>
      </c>
      <c r="AW144" s="185">
        <f t="shared" si="46"/>
        <v>61.600212492059462</v>
      </c>
      <c r="AX144" s="185">
        <f t="shared" si="46"/>
        <v>59.787681240804254</v>
      </c>
      <c r="AY144" s="185">
        <f t="shared" si="46"/>
        <v>56.960235991245177</v>
      </c>
      <c r="AZ144" s="185">
        <f t="shared" si="46"/>
        <v>52.783157921095182</v>
      </c>
      <c r="BA144" s="185">
        <f t="shared" si="46"/>
        <v>46.751793654082036</v>
      </c>
      <c r="BB144" s="185">
        <f t="shared" si="46"/>
        <v>38.016968970388945</v>
      </c>
      <c r="BC144" s="185">
        <f t="shared" si="46"/>
        <v>24.808229187406688</v>
      </c>
      <c r="BD144" s="185">
        <f t="shared" si="46"/>
        <v>0</v>
      </c>
    </row>
    <row r="145" spans="1:56" outlineLevel="1" x14ac:dyDescent="0.2">
      <c r="B145" s="49" t="str">
        <v>Rail</v>
      </c>
      <c r="C145" s="10" t="s">
        <v>217</v>
      </c>
      <c r="G145" s="185">
        <f t="shared" ref="G145:BD145" si="47">G33+G61+G89+G117</f>
        <v>28.526397413523693</v>
      </c>
      <c r="H145" s="185">
        <f t="shared" si="47"/>
        <v>29.749154207492239</v>
      </c>
      <c r="I145" s="185">
        <f t="shared" si="47"/>
        <v>31.894771913405648</v>
      </c>
      <c r="J145" s="185">
        <f t="shared" si="47"/>
        <v>64.322051142182787</v>
      </c>
      <c r="K145" s="185">
        <f t="shared" si="47"/>
        <v>92.535977386670581</v>
      </c>
      <c r="L145" s="185">
        <f t="shared" si="47"/>
        <v>186.66455748909931</v>
      </c>
      <c r="M145" s="185">
        <f t="shared" si="47"/>
        <v>281.43507585320668</v>
      </c>
      <c r="N145" s="185">
        <f t="shared" si="47"/>
        <v>379.06610328072156</v>
      </c>
      <c r="O145" s="185">
        <f t="shared" si="47"/>
        <v>478.16461749765949</v>
      </c>
      <c r="P145" s="185">
        <f t="shared" si="47"/>
        <v>578.24722216927773</v>
      </c>
      <c r="Q145" s="185">
        <f t="shared" si="47"/>
        <v>679.21337088801715</v>
      </c>
      <c r="R145" s="185">
        <f t="shared" si="47"/>
        <v>780.95481233961436</v>
      </c>
      <c r="S145" s="185">
        <f t="shared" si="47"/>
        <v>883.3552195235593</v>
      </c>
      <c r="T145" s="185">
        <f t="shared" si="47"/>
        <v>986.28980411721932</v>
      </c>
      <c r="U145" s="185">
        <f t="shared" si="47"/>
        <v>1089.6249154460616</v>
      </c>
      <c r="V145" s="185">
        <f t="shared" si="47"/>
        <v>1193.2176235041929</v>
      </c>
      <c r="W145" s="185">
        <f t="shared" si="47"/>
        <v>1296.9152854506362</v>
      </c>
      <c r="X145" s="185">
        <f t="shared" si="47"/>
        <v>1400.5550949873564</v>
      </c>
      <c r="Y145" s="185">
        <f t="shared" si="47"/>
        <v>1506.4220789288913</v>
      </c>
      <c r="Z145" s="185">
        <f t="shared" si="47"/>
        <v>1611.9936804907597</v>
      </c>
      <c r="AA145" s="185">
        <f t="shared" si="47"/>
        <v>1717.037841471958</v>
      </c>
      <c r="AB145" s="185">
        <f t="shared" si="47"/>
        <v>1821.2196185924563</v>
      </c>
      <c r="AC145" s="185">
        <f t="shared" si="47"/>
        <v>1924.1255775881541</v>
      </c>
      <c r="AD145" s="185">
        <f t="shared" si="47"/>
        <v>2025.296449111853</v>
      </c>
      <c r="AE145" s="185">
        <f t="shared" si="47"/>
        <v>2124.2220337692456</v>
      </c>
      <c r="AF145" s="185">
        <f t="shared" si="47"/>
        <v>2220.3353865503004</v>
      </c>
      <c r="AG145" s="185">
        <f t="shared" si="47"/>
        <v>2313.0061442846477</v>
      </c>
      <c r="AH145" s="185">
        <f t="shared" si="47"/>
        <v>2401.5328262641165</v>
      </c>
      <c r="AI145" s="185">
        <f t="shared" si="47"/>
        <v>2485.1338944365984</v>
      </c>
      <c r="AJ145" s="185">
        <f t="shared" si="47"/>
        <v>2562.9373017749831</v>
      </c>
      <c r="AK145" s="185">
        <f t="shared" si="47"/>
        <v>2633.9715944264917</v>
      </c>
      <c r="AL145" s="185">
        <f t="shared" si="47"/>
        <v>2697.2225073804129</v>
      </c>
      <c r="AM145" s="185">
        <f t="shared" si="47"/>
        <v>2751.579543324568</v>
      </c>
      <c r="AN145" s="185">
        <f t="shared" si="47"/>
        <v>2796.7460738579798</v>
      </c>
      <c r="AO145" s="185">
        <f t="shared" si="47"/>
        <v>2832.1516999497107</v>
      </c>
      <c r="AP145" s="185">
        <f t="shared" si="47"/>
        <v>2858.3582079571875</v>
      </c>
      <c r="AQ145" s="185">
        <f t="shared" si="47"/>
        <v>2876.0766191643893</v>
      </c>
      <c r="AR145" s="185">
        <f t="shared" si="47"/>
        <v>2883.5189994606044</v>
      </c>
      <c r="AS145" s="185">
        <f t="shared" si="47"/>
        <v>2878.5364544308741</v>
      </c>
      <c r="AT145" s="185">
        <f t="shared" si="47"/>
        <v>2858.5250502271565</v>
      </c>
      <c r="AU145" s="185">
        <f t="shared" si="47"/>
        <v>2820.3123376113049</v>
      </c>
      <c r="AV145" s="185">
        <f t="shared" si="47"/>
        <v>2759.9812348174919</v>
      </c>
      <c r="AW145" s="185">
        <f t="shared" si="47"/>
        <v>2672.6062671695336</v>
      </c>
      <c r="AX145" s="185">
        <f t="shared" si="47"/>
        <v>2551.8437550966696</v>
      </c>
      <c r="AY145" s="185">
        <f t="shared" si="47"/>
        <v>2389.2543693954131</v>
      </c>
      <c r="AZ145" s="185">
        <f t="shared" si="47"/>
        <v>2173.0869600936821</v>
      </c>
      <c r="BA145" s="185">
        <f t="shared" si="47"/>
        <v>1885.8267836347368</v>
      </c>
      <c r="BB145" s="185">
        <f t="shared" si="47"/>
        <v>1498.293365555694</v>
      </c>
      <c r="BC145" s="185">
        <f t="shared" si="47"/>
        <v>950.14403117781683</v>
      </c>
      <c r="BD145" s="185">
        <f t="shared" si="47"/>
        <v>5.2295945351943374E-12</v>
      </c>
    </row>
    <row r="146" spans="1:56" outlineLevel="1" x14ac:dyDescent="0.2">
      <c r="B146" s="49" t="str">
        <v>Buildings</v>
      </c>
      <c r="C146" s="10" t="s">
        <v>217</v>
      </c>
      <c r="G146" s="185">
        <f t="shared" ref="G146:BD146" si="48">G34+G62+G90+G118</f>
        <v>2.7526238980121009</v>
      </c>
      <c r="H146" s="185">
        <f t="shared" si="48"/>
        <v>3.2377292262070196</v>
      </c>
      <c r="I146" s="185">
        <f t="shared" si="48"/>
        <v>4.94888759206024</v>
      </c>
      <c r="J146" s="185">
        <f t="shared" si="48"/>
        <v>6.8008268607621876</v>
      </c>
      <c r="K146" s="185">
        <f t="shared" si="48"/>
        <v>6.6490854310652123</v>
      </c>
      <c r="L146" s="185">
        <f t="shared" si="48"/>
        <v>6.3902327750629109</v>
      </c>
      <c r="M146" s="185">
        <f t="shared" si="48"/>
        <v>6.1788085975438118</v>
      </c>
      <c r="N146" s="185">
        <f t="shared" si="48"/>
        <v>6.0083375990304608</v>
      </c>
      <c r="O146" s="185">
        <f t="shared" si="48"/>
        <v>5.8334009190191001</v>
      </c>
      <c r="P146" s="185">
        <f t="shared" si="48"/>
        <v>5.6462858370433651</v>
      </c>
      <c r="Q146" s="185">
        <f t="shared" si="48"/>
        <v>5.4465006171491783</v>
      </c>
      <c r="R146" s="185">
        <f t="shared" si="48"/>
        <v>5.2335367384064915</v>
      </c>
      <c r="S146" s="185">
        <f t="shared" si="48"/>
        <v>5.0068683676099681</v>
      </c>
      <c r="T146" s="185">
        <f t="shared" si="48"/>
        <v>4.7659518162171874</v>
      </c>
      <c r="U146" s="185">
        <f t="shared" si="48"/>
        <v>4.510224981068502</v>
      </c>
      <c r="V146" s="185">
        <f t="shared" si="48"/>
        <v>4.2391067684198465</v>
      </c>
      <c r="W146" s="185">
        <f t="shared" si="48"/>
        <v>3.951996500806521</v>
      </c>
      <c r="X146" s="185">
        <f t="shared" si="48"/>
        <v>3.6482733062423987</v>
      </c>
      <c r="Y146" s="185">
        <f t="shared" si="48"/>
        <v>3.3272954892450253</v>
      </c>
      <c r="Z146" s="185">
        <f t="shared" si="48"/>
        <v>2.9883998831627085</v>
      </c>
      <c r="AA146" s="185">
        <f t="shared" si="48"/>
        <v>2.6309011832649389</v>
      </c>
      <c r="AB146" s="185">
        <f t="shared" si="48"/>
        <v>2.2540912600423102</v>
      </c>
      <c r="AC146" s="185">
        <f t="shared" si="48"/>
        <v>1.8572384521465177</v>
      </c>
      <c r="AD146" s="185">
        <f t="shared" si="48"/>
        <v>1.439586838384991</v>
      </c>
      <c r="AE146" s="185">
        <f t="shared" si="48"/>
        <v>1.0003554881682486</v>
      </c>
      <c r="AF146" s="185">
        <f t="shared" si="48"/>
        <v>0.53873768979114534</v>
      </c>
      <c r="AG146" s="185">
        <f t="shared" si="48"/>
        <v>0.26960870215412885</v>
      </c>
      <c r="AH146" s="185">
        <f t="shared" si="48"/>
        <v>7.0719183197659768E-2</v>
      </c>
      <c r="AI146" s="185">
        <f t="shared" si="48"/>
        <v>1.1213252548714081E-14</v>
      </c>
      <c r="AJ146" s="185">
        <f t="shared" si="48"/>
        <v>1.1487977236157577E-14</v>
      </c>
      <c r="AK146" s="185">
        <f t="shared" si="48"/>
        <v>1.1769432678443437E-14</v>
      </c>
      <c r="AL146" s="185">
        <f t="shared" si="48"/>
        <v>1.20577837790653E-14</v>
      </c>
      <c r="AM146" s="185">
        <f t="shared" si="48"/>
        <v>1.2353199481652401E-14</v>
      </c>
      <c r="AN146" s="185">
        <f t="shared" si="48"/>
        <v>1.2655852868952885E-14</v>
      </c>
      <c r="AO146" s="185">
        <f t="shared" si="48"/>
        <v>1.2965921264242232E-14</v>
      </c>
      <c r="AP146" s="185">
        <f t="shared" si="48"/>
        <v>1.3283586335216167E-14</v>
      </c>
      <c r="AQ146" s="185">
        <f t="shared" si="48"/>
        <v>1.3609034200428962E-14</v>
      </c>
      <c r="AR146" s="185">
        <f t="shared" si="48"/>
        <v>1.3942455538339471E-14</v>
      </c>
      <c r="AS146" s="185">
        <f t="shared" si="48"/>
        <v>1.428404569902879E-14</v>
      </c>
      <c r="AT146" s="185">
        <f t="shared" si="48"/>
        <v>1.4634004818654994E-14</v>
      </c>
      <c r="AU146" s="185">
        <f t="shared" si="48"/>
        <v>1.4992537936712042E-14</v>
      </c>
      <c r="AV146" s="185">
        <f t="shared" si="48"/>
        <v>1.5359855116161486E-14</v>
      </c>
      <c r="AW146" s="185">
        <f t="shared" si="48"/>
        <v>1.5736171566507442E-14</v>
      </c>
      <c r="AX146" s="185">
        <f t="shared" si="48"/>
        <v>1.6121707769886876E-14</v>
      </c>
      <c r="AY146" s="185">
        <f t="shared" si="48"/>
        <v>1.6516689610249103E-14</v>
      </c>
      <c r="AZ146" s="185">
        <f t="shared" si="48"/>
        <v>1.6921348505700207E-14</v>
      </c>
      <c r="BA146" s="185">
        <f t="shared" si="48"/>
        <v>1.7335921544089863E-14</v>
      </c>
      <c r="BB146" s="185">
        <f t="shared" si="48"/>
        <v>1.7760651621920063E-14</v>
      </c>
      <c r="BC146" s="185">
        <f t="shared" si="48"/>
        <v>1.8195787586657104E-14</v>
      </c>
      <c r="BD146" s="185">
        <f t="shared" si="48"/>
        <v>1.8641584382530204E-14</v>
      </c>
    </row>
    <row r="147" spans="1:56" outlineLevel="1" x14ac:dyDescent="0.2">
      <c r="B147" s="49" t="str">
        <v>Wharves</v>
      </c>
      <c r="C147" s="10" t="s">
        <v>217</v>
      </c>
      <c r="G147" s="185">
        <f t="shared" ref="G147:BD147" si="49">G35+G63+G91+G119</f>
        <v>634.6189186514307</v>
      </c>
      <c r="H147" s="185">
        <f t="shared" si="49"/>
        <v>653.48784612270379</v>
      </c>
      <c r="I147" s="185">
        <f t="shared" si="49"/>
        <v>676.63318536810652</v>
      </c>
      <c r="J147" s="185">
        <f t="shared" si="49"/>
        <v>687.94079116117928</v>
      </c>
      <c r="K147" s="185">
        <f t="shared" si="49"/>
        <v>697.49903711454783</v>
      </c>
      <c r="L147" s="185">
        <f t="shared" si="49"/>
        <v>746.49157323575378</v>
      </c>
      <c r="M147" s="185">
        <f t="shared" si="49"/>
        <v>799.70686351448967</v>
      </c>
      <c r="N147" s="185">
        <f t="shared" si="49"/>
        <v>858.20920012669615</v>
      </c>
      <c r="O147" s="185">
        <f t="shared" si="49"/>
        <v>916.55778093214121</v>
      </c>
      <c r="P147" s="185">
        <f t="shared" si="49"/>
        <v>973.58572714059039</v>
      </c>
      <c r="Q147" s="185">
        <f t="shared" si="49"/>
        <v>1029.1035218340521</v>
      </c>
      <c r="R147" s="185">
        <f t="shared" si="49"/>
        <v>1082.9109548153365</v>
      </c>
      <c r="S147" s="185">
        <f t="shared" si="49"/>
        <v>1134.7966585032054</v>
      </c>
      <c r="T147" s="185">
        <f t="shared" si="49"/>
        <v>1184.5376261846816</v>
      </c>
      <c r="U147" s="185">
        <f t="shared" si="49"/>
        <v>1231.898712006245</v>
      </c>
      <c r="V147" s="185">
        <f t="shared" si="49"/>
        <v>1276.6321120651489</v>
      </c>
      <c r="W147" s="185">
        <f t="shared" si="49"/>
        <v>1318.4768259409429</v>
      </c>
      <c r="X147" s="185">
        <f t="shared" si="49"/>
        <v>1357.158097985458</v>
      </c>
      <c r="Y147" s="185">
        <f t="shared" si="49"/>
        <v>1392.386837667003</v>
      </c>
      <c r="Z147" s="185">
        <f t="shared" si="49"/>
        <v>1423.8590182412765</v>
      </c>
      <c r="AA147" s="185">
        <f t="shared" si="49"/>
        <v>1451.255052997547</v>
      </c>
      <c r="AB147" s="185">
        <f t="shared" si="49"/>
        <v>1474.2391483039048</v>
      </c>
      <c r="AC147" s="185">
        <f t="shared" si="49"/>
        <v>1492.4586326498988</v>
      </c>
      <c r="AD147" s="185">
        <f t="shared" si="49"/>
        <v>1552.0432564346515</v>
      </c>
      <c r="AE147" s="185">
        <f t="shared" si="49"/>
        <v>1608.3829835479398</v>
      </c>
      <c r="AF147" s="185">
        <f t="shared" si="49"/>
        <v>1661.7453066633745</v>
      </c>
      <c r="AG147" s="185">
        <f t="shared" si="49"/>
        <v>1712.8955665921405</v>
      </c>
      <c r="AH147" s="185">
        <f t="shared" si="49"/>
        <v>1762.1728513081625</v>
      </c>
      <c r="AI147" s="185">
        <f t="shared" si="49"/>
        <v>1809.0826607964402</v>
      </c>
      <c r="AJ147" s="185">
        <f t="shared" si="49"/>
        <v>1852.5800575806713</v>
      </c>
      <c r="AK147" s="185">
        <f t="shared" si="49"/>
        <v>1893.6485431604888</v>
      </c>
      <c r="AL147" s="185">
        <f t="shared" si="49"/>
        <v>1933.5988065492252</v>
      </c>
      <c r="AM147" s="185">
        <f t="shared" si="49"/>
        <v>1971.8596761892568</v>
      </c>
      <c r="AN147" s="185">
        <f t="shared" si="49"/>
        <v>2007.7415801792984</v>
      </c>
      <c r="AO147" s="185">
        <f t="shared" si="49"/>
        <v>2040.4125920940246</v>
      </c>
      <c r="AP147" s="185">
        <f t="shared" si="49"/>
        <v>2068.8826021697514</v>
      </c>
      <c r="AQ147" s="185">
        <f t="shared" si="49"/>
        <v>2091.9719006596897</v>
      </c>
      <c r="AR147" s="185">
        <f t="shared" si="49"/>
        <v>2108.2682919060426</v>
      </c>
      <c r="AS147" s="185">
        <f t="shared" si="49"/>
        <v>2116.0707086319107</v>
      </c>
      <c r="AT147" s="185">
        <f t="shared" si="49"/>
        <v>2113.3134061141982</v>
      </c>
      <c r="AU147" s="185">
        <f t="shared" si="49"/>
        <v>2097.4613216796865</v>
      </c>
      <c r="AV147" s="185">
        <f t="shared" si="49"/>
        <v>2065.3609810334428</v>
      </c>
      <c r="AW147" s="185">
        <f t="shared" si="49"/>
        <v>2013.0196872822899</v>
      </c>
      <c r="AX147" s="185">
        <f t="shared" si="49"/>
        <v>1935.2623276712584</v>
      </c>
      <c r="AY147" s="185">
        <f t="shared" si="49"/>
        <v>1825.1639142585291</v>
      </c>
      <c r="AZ147" s="185">
        <f t="shared" si="49"/>
        <v>1673.0306844869656</v>
      </c>
      <c r="BA147" s="185">
        <f t="shared" si="49"/>
        <v>1464.3457860001583</v>
      </c>
      <c r="BB147" s="185">
        <f t="shared" si="49"/>
        <v>1174.8235923998097</v>
      </c>
      <c r="BC147" s="185">
        <f t="shared" si="49"/>
        <v>754.0720863598732</v>
      </c>
      <c r="BD147" s="185">
        <f t="shared" si="49"/>
        <v>4.4337866711430252E-12</v>
      </c>
    </row>
    <row r="148" spans="1:56" outlineLevel="1" x14ac:dyDescent="0.2">
      <c r="B148" s="49" t="str">
        <v>Plant</v>
      </c>
      <c r="C148" s="10" t="s">
        <v>217</v>
      </c>
      <c r="G148" s="185">
        <f t="shared" ref="G148:BD148" si="50">G36+G64+G92+G120</f>
        <v>40.748652516517502</v>
      </c>
      <c r="H148" s="185">
        <f t="shared" si="50"/>
        <v>39.793392912826441</v>
      </c>
      <c r="I148" s="185">
        <f t="shared" si="50"/>
        <v>39.106189153493027</v>
      </c>
      <c r="J148" s="185">
        <f t="shared" si="50"/>
        <v>37.808700094445065</v>
      </c>
      <c r="K148" s="185">
        <f t="shared" si="50"/>
        <v>38.899865442109785</v>
      </c>
      <c r="L148" s="185">
        <f t="shared" si="50"/>
        <v>37.279758645800683</v>
      </c>
      <c r="M148" s="185">
        <f t="shared" si="50"/>
        <v>35.789970798896761</v>
      </c>
      <c r="N148" s="185">
        <f t="shared" si="50"/>
        <v>34.379075447360194</v>
      </c>
      <c r="O148" s="185">
        <f t="shared" si="50"/>
        <v>32.763980283457961</v>
      </c>
      <c r="P148" s="185">
        <f t="shared" si="50"/>
        <v>30.886666216478552</v>
      </c>
      <c r="Q148" s="185">
        <f t="shared" si="50"/>
        <v>28.780485639254234</v>
      </c>
      <c r="R148" s="185">
        <f t="shared" si="50"/>
        <v>26.474894782618851</v>
      </c>
      <c r="S148" s="185">
        <f t="shared" si="50"/>
        <v>23.982396064887023</v>
      </c>
      <c r="T148" s="185">
        <f t="shared" si="50"/>
        <v>21.310608367172453</v>
      </c>
      <c r="U148" s="185">
        <f t="shared" si="50"/>
        <v>18.580644860880874</v>
      </c>
      <c r="V148" s="185">
        <f t="shared" si="50"/>
        <v>15.822144829004749</v>
      </c>
      <c r="W148" s="185">
        <f t="shared" si="50"/>
        <v>12.916033860292275</v>
      </c>
      <c r="X148" s="185">
        <f t="shared" si="50"/>
        <v>9.857510365263888</v>
      </c>
      <c r="Y148" s="185">
        <f t="shared" si="50"/>
        <v>10.099019369212854</v>
      </c>
      <c r="Z148" s="185">
        <f t="shared" si="50"/>
        <v>10.346445343758571</v>
      </c>
      <c r="AA148" s="185">
        <f t="shared" si="50"/>
        <v>10.599933254680657</v>
      </c>
      <c r="AB148" s="185">
        <f t="shared" si="50"/>
        <v>10.859631619420332</v>
      </c>
      <c r="AC148" s="185">
        <f t="shared" si="50"/>
        <v>11.12569259409613</v>
      </c>
      <c r="AD148" s="185">
        <f t="shared" si="50"/>
        <v>11.398272062651486</v>
      </c>
      <c r="AE148" s="185">
        <f t="shared" si="50"/>
        <v>11.677529728186448</v>
      </c>
      <c r="AF148" s="185">
        <f t="shared" si="50"/>
        <v>11.963629206527017</v>
      </c>
      <c r="AG148" s="185">
        <f t="shared" si="50"/>
        <v>12.256738122086929</v>
      </c>
      <c r="AH148" s="185">
        <f t="shared" si="50"/>
        <v>12.557028206078058</v>
      </c>
      <c r="AI148" s="185">
        <f t="shared" si="50"/>
        <v>12.864675397126971</v>
      </c>
      <c r="AJ148" s="185">
        <f t="shared" si="50"/>
        <v>13.179859944356583</v>
      </c>
      <c r="AK148" s="185">
        <f t="shared" si="50"/>
        <v>13.502766512993318</v>
      </c>
      <c r="AL148" s="185">
        <f t="shared" si="50"/>
        <v>13.833584292561655</v>
      </c>
      <c r="AM148" s="185">
        <f t="shared" si="50"/>
        <v>14.172507107729414</v>
      </c>
      <c r="AN148" s="185">
        <f t="shared" si="50"/>
        <v>14.519733531868788</v>
      </c>
      <c r="AO148" s="185">
        <f t="shared" si="50"/>
        <v>14.875467003399571</v>
      </c>
      <c r="AP148" s="185">
        <f t="shared" si="50"/>
        <v>15.23991594498286</v>
      </c>
      <c r="AQ148" s="185">
        <f t="shared" si="50"/>
        <v>15.613293885634938</v>
      </c>
      <c r="AR148" s="185">
        <f t="shared" si="50"/>
        <v>15.995819585832995</v>
      </c>
      <c r="AS148" s="185">
        <f t="shared" si="50"/>
        <v>16.387717165685906</v>
      </c>
      <c r="AT148" s="185">
        <f t="shared" si="50"/>
        <v>16.78921623624521</v>
      </c>
      <c r="AU148" s="185">
        <f t="shared" si="50"/>
        <v>17.191499111910041</v>
      </c>
      <c r="AV148" s="185">
        <f t="shared" si="50"/>
        <v>17.563043816441095</v>
      </c>
      <c r="AW148" s="185">
        <f t="shared" si="50"/>
        <v>17.850436524624495</v>
      </c>
      <c r="AX148" s="185">
        <f t="shared" si="50"/>
        <v>17.980121909353791</v>
      </c>
      <c r="AY148" s="185">
        <f t="shared" si="50"/>
        <v>17.848374471246309</v>
      </c>
      <c r="AZ148" s="185">
        <f t="shared" si="50"/>
        <v>17.303266498847883</v>
      </c>
      <c r="BA148" s="185">
        <f t="shared" si="50"/>
        <v>16.108278116328041</v>
      </c>
      <c r="BB148" s="185">
        <f t="shared" si="50"/>
        <v>13.85464119786025</v>
      </c>
      <c r="BC148" s="185">
        <f t="shared" si="50"/>
        <v>9.6716920733696341</v>
      </c>
      <c r="BD148" s="185">
        <f t="shared" si="50"/>
        <v>1.1013412404281553E-13</v>
      </c>
    </row>
    <row r="149" spans="1:56" outlineLevel="1" x14ac:dyDescent="0.2">
      <c r="B149" s="49" t="str">
        <v>Land</v>
      </c>
      <c r="C149" s="10" t="s">
        <v>217</v>
      </c>
      <c r="G149" s="185">
        <f t="shared" ref="G149:BD149" si="51">G37+G65+G93+G121</f>
        <v>40.070938872134832</v>
      </c>
      <c r="H149" s="185">
        <f t="shared" si="51"/>
        <v>40.087566444943818</v>
      </c>
      <c r="I149" s="185">
        <f t="shared" si="51"/>
        <v>39.998382190786508</v>
      </c>
      <c r="J149" s="185">
        <f t="shared" si="51"/>
        <v>39.668853929662909</v>
      </c>
      <c r="K149" s="185">
        <f t="shared" si="51"/>
        <v>39.656761149438196</v>
      </c>
      <c r="L149" s="185">
        <f t="shared" si="51"/>
        <v>39.031418089179503</v>
      </c>
      <c r="M149" s="185">
        <f t="shared" si="51"/>
        <v>38.716505511414539</v>
      </c>
      <c r="N149" s="185">
        <f t="shared" si="51"/>
        <v>38.697237297043749</v>
      </c>
      <c r="O149" s="185">
        <f t="shared" si="51"/>
        <v>38.70138342961129</v>
      </c>
      <c r="P149" s="185">
        <f t="shared" si="51"/>
        <v>38.682504705987093</v>
      </c>
      <c r="Q149" s="185">
        <f t="shared" si="51"/>
        <v>38.639470419501684</v>
      </c>
      <c r="R149" s="185">
        <f t="shared" si="51"/>
        <v>38.571108279528723</v>
      </c>
      <c r="S149" s="185">
        <f t="shared" si="51"/>
        <v>38.47620305257778</v>
      </c>
      <c r="T149" s="185">
        <f t="shared" si="51"/>
        <v>38.353495161761451</v>
      </c>
      <c r="U149" s="185">
        <f t="shared" si="51"/>
        <v>38.201679243412812</v>
      </c>
      <c r="V149" s="185">
        <f t="shared" si="51"/>
        <v>38.019402659594249</v>
      </c>
      <c r="W149" s="185">
        <f t="shared" si="51"/>
        <v>37.805263965202712</v>
      </c>
      <c r="X149" s="185">
        <f t="shared" si="51"/>
        <v>37.557811328339568</v>
      </c>
      <c r="Y149" s="185">
        <f t="shared" si="51"/>
        <v>37.275540902575017</v>
      </c>
      <c r="Z149" s="185">
        <f t="shared" si="51"/>
        <v>36.95689514969817</v>
      </c>
      <c r="AA149" s="185">
        <f t="shared" si="51"/>
        <v>36.600261111503585</v>
      </c>
      <c r="AB149" s="185">
        <f t="shared" si="51"/>
        <v>36.203968629123857</v>
      </c>
      <c r="AC149" s="185">
        <f t="shared" si="51"/>
        <v>35.766288508375339</v>
      </c>
      <c r="AD149" s="185">
        <f t="shared" si="51"/>
        <v>35.285430629540521</v>
      </c>
      <c r="AE149" s="185">
        <f t="shared" si="51"/>
        <v>34.759541999965641</v>
      </c>
      <c r="AF149" s="185">
        <f t="shared" si="51"/>
        <v>34.18670474780621</v>
      </c>
      <c r="AG149" s="185">
        <f t="shared" si="51"/>
        <v>33.564934055205491</v>
      </c>
      <c r="AH149" s="185">
        <f t="shared" si="51"/>
        <v>32.892176029142462</v>
      </c>
      <c r="AI149" s="185">
        <f t="shared" si="51"/>
        <v>32.166305508135707</v>
      </c>
      <c r="AJ149" s="185">
        <f t="shared" si="51"/>
        <v>31.385123802938132</v>
      </c>
      <c r="AK149" s="185">
        <f t="shared" si="51"/>
        <v>30.546356369304615</v>
      </c>
      <c r="AL149" s="185">
        <f t="shared" si="51"/>
        <v>29.647650410860344</v>
      </c>
      <c r="AM149" s="185">
        <f t="shared" si="51"/>
        <v>28.686572410041627</v>
      </c>
      <c r="AN149" s="185">
        <f t="shared" si="51"/>
        <v>27.660605585023674</v>
      </c>
      <c r="AO149" s="185">
        <f t="shared" si="51"/>
        <v>26.567147270490715</v>
      </c>
      <c r="AP149" s="185">
        <f t="shared" si="51"/>
        <v>25.40350622004323</v>
      </c>
      <c r="AQ149" s="185">
        <f t="shared" si="51"/>
        <v>24.166899827974706</v>
      </c>
      <c r="AR149" s="185">
        <f t="shared" si="51"/>
        <v>22.854451268086244</v>
      </c>
      <c r="AS149" s="185">
        <f t="shared" si="51"/>
        <v>21.463186547141504</v>
      </c>
      <c r="AT149" s="185">
        <f t="shared" si="51"/>
        <v>19.990031470496803</v>
      </c>
      <c r="AU149" s="185">
        <f t="shared" si="51"/>
        <v>18.431808517371593</v>
      </c>
      <c r="AV149" s="185">
        <f t="shared" si="51"/>
        <v>16.785233623153083</v>
      </c>
      <c r="AW149" s="185">
        <f t="shared" si="51"/>
        <v>15.04691286605531</v>
      </c>
      <c r="AX149" s="185">
        <f t="shared" si="51"/>
        <v>13.21333905537745</v>
      </c>
      <c r="AY149" s="185">
        <f t="shared" si="51"/>
        <v>11.280888218528524</v>
      </c>
      <c r="AZ149" s="185">
        <f t="shared" si="51"/>
        <v>9.245815983906013</v>
      </c>
      <c r="BA149" s="185">
        <f t="shared" si="51"/>
        <v>7.104253856633826</v>
      </c>
      <c r="BB149" s="185">
        <f t="shared" si="51"/>
        <v>4.8522053840809622</v>
      </c>
      <c r="BC149" s="185">
        <f t="shared" si="51"/>
        <v>2.485542207995564</v>
      </c>
      <c r="BD149" s="185">
        <f t="shared" si="51"/>
        <v>1.8607337892717624E-13</v>
      </c>
    </row>
    <row r="150" spans="1:56" outlineLevel="1" x14ac:dyDescent="0.2">
      <c r="B150" s="49" t="str">
        <v>Port Capacity Project - Initial Capital Asset Value</v>
      </c>
      <c r="C150" s="10" t="s">
        <v>217</v>
      </c>
      <c r="G150" s="185">
        <f t="shared" ref="G150:BD150" si="52">G38+G66+G94+G122</f>
        <v>632.27520184539333</v>
      </c>
      <c r="H150" s="185">
        <f t="shared" si="52"/>
        <v>632.53756659775274</v>
      </c>
      <c r="I150" s="185">
        <f t="shared" si="52"/>
        <v>631.13033747146051</v>
      </c>
      <c r="J150" s="185">
        <f t="shared" si="52"/>
        <v>625.93074510651661</v>
      </c>
      <c r="K150" s="185">
        <f t="shared" si="52"/>
        <v>625.7399343775279</v>
      </c>
      <c r="L150" s="185">
        <f t="shared" si="52"/>
        <v>615.87271087898796</v>
      </c>
      <c r="M150" s="185">
        <f t="shared" si="52"/>
        <v>610.90373787075976</v>
      </c>
      <c r="N150" s="185">
        <f t="shared" si="52"/>
        <v>610.59970670819155</v>
      </c>
      <c r="O150" s="185">
        <f t="shared" si="52"/>
        <v>610.66512810533879</v>
      </c>
      <c r="P150" s="185">
        <f t="shared" si="52"/>
        <v>610.36724267699481</v>
      </c>
      <c r="Q150" s="185">
        <f t="shared" si="52"/>
        <v>609.68820911951673</v>
      </c>
      <c r="R150" s="185">
        <f t="shared" si="52"/>
        <v>608.60952998030518</v>
      </c>
      <c r="S150" s="185">
        <f t="shared" si="52"/>
        <v>607.1120302157484</v>
      </c>
      <c r="T150" s="185">
        <f t="shared" si="52"/>
        <v>605.1758350923576</v>
      </c>
      <c r="U150" s="185">
        <f t="shared" si="52"/>
        <v>602.78034741178362</v>
      </c>
      <c r="V150" s="185">
        <f t="shared" si="52"/>
        <v>599.90422403984735</v>
      </c>
      <c r="W150" s="185">
        <f t="shared" si="52"/>
        <v>596.52535171915235</v>
      </c>
      <c r="X150" s="185">
        <f t="shared" si="52"/>
        <v>592.62082214426334</v>
      </c>
      <c r="Y150" s="185">
        <f t="shared" si="52"/>
        <v>588.16690627783532</v>
      </c>
      <c r="Z150" s="185">
        <f t="shared" si="52"/>
        <v>583.13902788546022</v>
      </c>
      <c r="AA150" s="185">
        <f t="shared" si="52"/>
        <v>577.51173626636557</v>
      </c>
      <c r="AB150" s="185">
        <f t="shared" si="52"/>
        <v>571.25867815644699</v>
      </c>
      <c r="AC150" s="185">
        <f t="shared" si="52"/>
        <v>564.35256877944846</v>
      </c>
      <c r="AD150" s="185">
        <f t="shared" si="52"/>
        <v>556.76516202141374</v>
      </c>
      <c r="AE150" s="185">
        <f t="shared" si="52"/>
        <v>548.46721970282533</v>
      </c>
      <c r="AF150" s="185">
        <f t="shared" si="52"/>
        <v>539.42847992212273</v>
      </c>
      <c r="AG150" s="185">
        <f t="shared" si="52"/>
        <v>529.61762444353917</v>
      </c>
      <c r="AH150" s="185">
        <f t="shared" si="52"/>
        <v>519.00224510143175</v>
      </c>
      <c r="AI150" s="185">
        <f t="shared" si="52"/>
        <v>507.54880919248876</v>
      </c>
      <c r="AJ150" s="185">
        <f t="shared" si="52"/>
        <v>495.22262382638553</v>
      </c>
      <c r="AK150" s="185">
        <f t="shared" si="52"/>
        <v>481.98779920462545</v>
      </c>
      <c r="AL150" s="185">
        <f t="shared" si="52"/>
        <v>467.80721079644729</v>
      </c>
      <c r="AM150" s="185">
        <f t="shared" si="52"/>
        <v>452.64246037979586</v>
      </c>
      <c r="AN150" s="185">
        <f t="shared" si="52"/>
        <v>436.45383591444789</v>
      </c>
      <c r="AO150" s="185">
        <f t="shared" si="52"/>
        <v>419.20027021345493</v>
      </c>
      <c r="AP150" s="185">
        <f t="shared" si="52"/>
        <v>400.8392983781057</v>
      </c>
      <c r="AQ150" s="185">
        <f t="shared" si="52"/>
        <v>381.32701396062868</v>
      </c>
      <c r="AR150" s="185">
        <f t="shared" si="52"/>
        <v>360.61802381784378</v>
      </c>
      <c r="AS150" s="185">
        <f t="shared" si="52"/>
        <v>338.66540161793262</v>
      </c>
      <c r="AT150" s="185">
        <f t="shared" si="52"/>
        <v>315.42063996142917</v>
      </c>
      <c r="AU150" s="185">
        <f t="shared" si="52"/>
        <v>290.83360107643585</v>
      </c>
      <c r="AV150" s="185">
        <f t="shared" si="52"/>
        <v>264.852466046941</v>
      </c>
      <c r="AW150" s="185">
        <f t="shared" si="52"/>
        <v>237.4236825319548</v>
      </c>
      <c r="AX150" s="185">
        <f t="shared" si="52"/>
        <v>208.49191093198959</v>
      </c>
      <c r="AY150" s="185">
        <f t="shared" si="52"/>
        <v>177.99996895818629</v>
      </c>
      <c r="AZ150" s="185">
        <f t="shared" si="52"/>
        <v>145.88877455812971</v>
      </c>
      <c r="BA150" s="185">
        <f t="shared" si="52"/>
        <v>112.0972871511032</v>
      </c>
      <c r="BB150" s="185">
        <f t="shared" si="52"/>
        <v>76.562447124203871</v>
      </c>
      <c r="BC150" s="185">
        <f t="shared" si="52"/>
        <v>39.219113539374021</v>
      </c>
      <c r="BD150" s="185">
        <f t="shared" si="52"/>
        <v>1.2008172234345693E-12</v>
      </c>
    </row>
    <row r="151" spans="1:56" outlineLevel="1" x14ac:dyDescent="0.2">
      <c r="B151" s="49" t="str">
        <v>Port Capacity Project - Wharves</v>
      </c>
      <c r="C151" s="10" t="s">
        <v>217</v>
      </c>
      <c r="G151" s="185">
        <f t="shared" ref="G151:BD151" si="53">G39+G67+G95+G123</f>
        <v>25.179947770448592</v>
      </c>
      <c r="H151" s="185">
        <f t="shared" si="53"/>
        <v>26.885551304215721</v>
      </c>
      <c r="I151" s="185">
        <f t="shared" si="53"/>
        <v>26.82573804905174</v>
      </c>
      <c r="J151" s="185">
        <f t="shared" si="53"/>
        <v>26.604733140140763</v>
      </c>
      <c r="K151" s="185">
        <f t="shared" si="53"/>
        <v>26.596622868254123</v>
      </c>
      <c r="L151" s="185">
        <f t="shared" si="53"/>
        <v>26.177223677424941</v>
      </c>
      <c r="M151" s="185">
        <f t="shared" si="53"/>
        <v>25.966021077300262</v>
      </c>
      <c r="N151" s="185">
        <f t="shared" si="53"/>
        <v>25.953098452857141</v>
      </c>
      <c r="O151" s="185">
        <f t="shared" si="53"/>
        <v>25.955879141977093</v>
      </c>
      <c r="P151" s="185">
        <f t="shared" si="53"/>
        <v>25.943217737517593</v>
      </c>
      <c r="Q151" s="185">
        <f t="shared" si="53"/>
        <v>25.914355907784604</v>
      </c>
      <c r="R151" s="185">
        <f t="shared" si="53"/>
        <v>25.868507431947751</v>
      </c>
      <c r="S151" s="185">
        <f t="shared" si="53"/>
        <v>25.80485728866125</v>
      </c>
      <c r="T151" s="185">
        <f t="shared" si="53"/>
        <v>25.722560716767681</v>
      </c>
      <c r="U151" s="185">
        <f t="shared" si="53"/>
        <v>25.620742247263809</v>
      </c>
      <c r="V151" s="185">
        <f t="shared" si="53"/>
        <v>25.498494705684006</v>
      </c>
      <c r="W151" s="185">
        <f t="shared" si="53"/>
        <v>25.354878184032874</v>
      </c>
      <c r="X151" s="185">
        <f t="shared" si="53"/>
        <v>25.18891898137375</v>
      </c>
      <c r="Y151" s="185">
        <f t="shared" si="53"/>
        <v>24.999608512154364</v>
      </c>
      <c r="Z151" s="185">
        <f t="shared" si="53"/>
        <v>24.785902181324658</v>
      </c>
      <c r="AA151" s="185">
        <f t="shared" si="53"/>
        <v>24.546718225274876</v>
      </c>
      <c r="AB151" s="185">
        <f t="shared" si="53"/>
        <v>24.280936517594316</v>
      </c>
      <c r="AC151" s="185">
        <f t="shared" si="53"/>
        <v>23.987397338622685</v>
      </c>
      <c r="AD151" s="185">
        <f t="shared" si="53"/>
        <v>23.664900107736759</v>
      </c>
      <c r="AE151" s="185">
        <f t="shared" si="53"/>
        <v>23.312202077284915</v>
      </c>
      <c r="AF151" s="185">
        <f t="shared" si="53"/>
        <v>22.928016987051262</v>
      </c>
      <c r="AG151" s="185">
        <f t="shared" si="53"/>
        <v>22.511013678099271</v>
      </c>
      <c r="AH151" s="185">
        <f t="shared" si="53"/>
        <v>22.059814664812151</v>
      </c>
      <c r="AI151" s="185">
        <f t="shared" si="53"/>
        <v>21.572994663913686</v>
      </c>
      <c r="AJ151" s="185">
        <f t="shared" si="53"/>
        <v>21.04907907921864</v>
      </c>
      <c r="AK151" s="185">
        <f t="shared" si="53"/>
        <v>20.486542440826526</v>
      </c>
      <c r="AL151" s="185">
        <f t="shared" si="53"/>
        <v>19.883806797435895</v>
      </c>
      <c r="AM151" s="185">
        <f t="shared" si="53"/>
        <v>19.239240060419018</v>
      </c>
      <c r="AN151" s="185">
        <f t="shared" si="53"/>
        <v>18.551154298258155</v>
      </c>
      <c r="AO151" s="185">
        <f t="shared" si="53"/>
        <v>17.81780397990514</v>
      </c>
      <c r="AP151" s="185">
        <f t="shared" si="53"/>
        <v>17.037384165585298</v>
      </c>
      <c r="AQ151" s="185">
        <f t="shared" si="53"/>
        <v>16.208028643524845</v>
      </c>
      <c r="AR151" s="185">
        <f t="shared" si="53"/>
        <v>15.327808011038037</v>
      </c>
      <c r="AS151" s="185">
        <f t="shared" si="53"/>
        <v>14.394727698366102</v>
      </c>
      <c r="AT151" s="185">
        <f t="shared" si="53"/>
        <v>13.406725933614617</v>
      </c>
      <c r="AU151" s="185">
        <f t="shared" si="53"/>
        <v>12.361671647089365</v>
      </c>
      <c r="AV151" s="185">
        <f t="shared" si="53"/>
        <v>11.257362313282723</v>
      </c>
      <c r="AW151" s="185">
        <f t="shared" si="53"/>
        <v>10.09152172871339</v>
      </c>
      <c r="AX151" s="185">
        <f t="shared" si="53"/>
        <v>8.8617977237716108</v>
      </c>
      <c r="AY151" s="185">
        <f t="shared" si="53"/>
        <v>7.5657598066700249</v>
      </c>
      <c r="AZ151" s="185">
        <f t="shared" si="53"/>
        <v>6.2008967375467678</v>
      </c>
      <c r="BA151" s="185">
        <f t="shared" si="53"/>
        <v>4.7646140307125178</v>
      </c>
      <c r="BB151" s="185">
        <f t="shared" si="53"/>
        <v>3.2542313829766769</v>
      </c>
      <c r="BC151" s="185">
        <f t="shared" si="53"/>
        <v>1.6669800259298442</v>
      </c>
      <c r="BD151" s="185">
        <f t="shared" si="53"/>
        <v>8.5043083686286991E-14</v>
      </c>
    </row>
    <row r="152" spans="1:56" outlineLevel="1" x14ac:dyDescent="0.2">
      <c r="B152" s="49" t="str">
        <v>Port Capacity Project - Civil</v>
      </c>
      <c r="C152" s="10" t="s">
        <v>217</v>
      </c>
      <c r="G152" s="185">
        <f t="shared" ref="G152:BD152" si="54">G40+G68+G96+G124</f>
        <v>17.454352950353218</v>
      </c>
      <c r="H152" s="185">
        <f t="shared" si="54"/>
        <v>17.273564781428089</v>
      </c>
      <c r="I152" s="185">
        <f t="shared" si="54"/>
        <v>16.98429578190121</v>
      </c>
      <c r="J152" s="185">
        <f t="shared" si="54"/>
        <v>16.584780431771996</v>
      </c>
      <c r="K152" s="185">
        <f t="shared" si="54"/>
        <v>16.308680457534418</v>
      </c>
      <c r="L152" s="185">
        <f t="shared" si="54"/>
        <v>15.772614620914695</v>
      </c>
      <c r="M152" s="185">
        <f t="shared" si="54"/>
        <v>15.355845165674374</v>
      </c>
      <c r="N152" s="185">
        <f t="shared" si="54"/>
        <v>15.045054426363436</v>
      </c>
      <c r="O152" s="185">
        <f t="shared" si="54"/>
        <v>14.728696070812244</v>
      </c>
      <c r="P152" s="185">
        <f t="shared" si="54"/>
        <v>14.38780536191962</v>
      </c>
      <c r="Q152" s="185">
        <f t="shared" si="54"/>
        <v>14.021370108474752</v>
      </c>
      <c r="R152" s="185">
        <f t="shared" si="54"/>
        <v>13.628343247442595</v>
      </c>
      <c r="S152" s="185">
        <f t="shared" si="54"/>
        <v>13.20764174281225</v>
      </c>
      <c r="T152" s="185">
        <f t="shared" si="54"/>
        <v>12.75814545142074</v>
      </c>
      <c r="U152" s="185">
        <f t="shared" si="54"/>
        <v>12.278695954794923</v>
      </c>
      <c r="V152" s="185">
        <f t="shared" si="54"/>
        <v>11.768095356027226</v>
      </c>
      <c r="W152" s="185">
        <f t="shared" si="54"/>
        <v>11.225105040673046</v>
      </c>
      <c r="X152" s="185">
        <f t="shared" si="54"/>
        <v>10.648444400629057</v>
      </c>
      <c r="Y152" s="185">
        <f t="shared" si="54"/>
        <v>10.036789519922246</v>
      </c>
      <c r="Z152" s="185">
        <f t="shared" si="54"/>
        <v>9.3887718213093265</v>
      </c>
      <c r="AA152" s="185">
        <f t="shared" si="54"/>
        <v>8.7029766725550406</v>
      </c>
      <c r="AB152" s="185">
        <f t="shared" si="54"/>
        <v>7.977941951226053</v>
      </c>
      <c r="AC152" s="185">
        <f t="shared" si="54"/>
        <v>7.2121565668042429</v>
      </c>
      <c r="AD152" s="185">
        <f t="shared" si="54"/>
        <v>6.4040589388895413</v>
      </c>
      <c r="AE152" s="185">
        <f t="shared" si="54"/>
        <v>5.5520354302277948</v>
      </c>
      <c r="AF152" s="185">
        <f t="shared" si="54"/>
        <v>4.6544187332635545</v>
      </c>
      <c r="AG152" s="185">
        <f t="shared" si="54"/>
        <v>3.7094862088810721</v>
      </c>
      <c r="AH152" s="185">
        <f t="shared" si="54"/>
        <v>2.7154581759592067</v>
      </c>
      <c r="AI152" s="185">
        <f t="shared" si="54"/>
        <v>1.670496150327289</v>
      </c>
      <c r="AJ152" s="185">
        <f t="shared" si="54"/>
        <v>0.57270103166928799</v>
      </c>
      <c r="AK152" s="185">
        <f t="shared" si="54"/>
        <v>1.7108609570147815E-3</v>
      </c>
      <c r="AL152" s="185">
        <f t="shared" si="54"/>
        <v>3.2092601146005428E-14</v>
      </c>
      <c r="AM152" s="185">
        <f t="shared" si="54"/>
        <v>3.2878869874082561E-14</v>
      </c>
      <c r="AN152" s="185">
        <f t="shared" si="54"/>
        <v>3.3684402185997584E-14</v>
      </c>
      <c r="AO152" s="185">
        <f t="shared" si="54"/>
        <v>3.4509670039554526E-14</v>
      </c>
      <c r="AP152" s="185">
        <f t="shared" si="54"/>
        <v>3.5355156955523613E-14</v>
      </c>
      <c r="AQ152" s="185">
        <f t="shared" si="54"/>
        <v>3.6221358300933943E-14</v>
      </c>
      <c r="AR152" s="185">
        <f t="shared" si="54"/>
        <v>3.7108781579306826E-14</v>
      </c>
      <c r="AS152" s="185">
        <f t="shared" si="54"/>
        <v>3.8017946727999841E-14</v>
      </c>
      <c r="AT152" s="185">
        <f t="shared" si="54"/>
        <v>3.8949386422835836E-14</v>
      </c>
      <c r="AU152" s="185">
        <f t="shared" si="54"/>
        <v>3.9903646390195316E-14</v>
      </c>
      <c r="AV152" s="185">
        <f t="shared" si="54"/>
        <v>4.0881285726755098E-14</v>
      </c>
      <c r="AW152" s="185">
        <f t="shared" si="54"/>
        <v>4.1882877227060599E-14</v>
      </c>
      <c r="AX152" s="185">
        <f t="shared" si="54"/>
        <v>4.2909007719123581E-14</v>
      </c>
      <c r="AY152" s="185">
        <f t="shared" si="54"/>
        <v>4.396027840824211E-14</v>
      </c>
      <c r="AZ152" s="185">
        <f t="shared" si="54"/>
        <v>4.5037305229244042E-14</v>
      </c>
      <c r="BA152" s="185">
        <f t="shared" si="54"/>
        <v>4.6140719207360523E-14</v>
      </c>
      <c r="BB152" s="185">
        <f t="shared" si="54"/>
        <v>4.7271166827940855E-14</v>
      </c>
      <c r="BC152" s="185">
        <f t="shared" si="54"/>
        <v>4.8429310415225406E-14</v>
      </c>
      <c r="BD152" s="185">
        <f t="shared" si="54"/>
        <v>4.9615828520398426E-14</v>
      </c>
    </row>
    <row r="153" spans="1:56" outlineLevel="1" x14ac:dyDescent="0.2">
      <c r="B153" s="49" t="str">
        <v>Navigational Aids</v>
      </c>
      <c r="C153" s="10" t="s">
        <v>217</v>
      </c>
      <c r="G153" s="185">
        <f t="shared" ref="G153:BD153" si="55">G41+G69+G97+G125</f>
        <v>1.5256916270229319</v>
      </c>
      <c r="H153" s="185">
        <f t="shared" si="55"/>
        <v>1.9781615047545462</v>
      </c>
      <c r="I153" s="185">
        <f t="shared" si="55"/>
        <v>2.2586458999335011</v>
      </c>
      <c r="J153" s="185">
        <f t="shared" si="55"/>
        <v>2.189124010346382</v>
      </c>
      <c r="K153" s="185">
        <f t="shared" si="55"/>
        <v>3.6053482043477101</v>
      </c>
      <c r="L153" s="185">
        <f t="shared" si="55"/>
        <v>6.3229447792813591</v>
      </c>
      <c r="M153" s="185">
        <f t="shared" si="55"/>
        <v>9.0457227073529829</v>
      </c>
      <c r="N153" s="185">
        <f t="shared" si="55"/>
        <v>11.836200480731977</v>
      </c>
      <c r="O153" s="185">
        <f t="shared" si="55"/>
        <v>14.645802248132878</v>
      </c>
      <c r="P153" s="185">
        <f t="shared" si="55"/>
        <v>17.457732758329605</v>
      </c>
      <c r="Q153" s="185">
        <f t="shared" si="55"/>
        <v>20.267277848178807</v>
      </c>
      <c r="R153" s="185">
        <f t="shared" si="55"/>
        <v>23.069413988417281</v>
      </c>
      <c r="S153" s="185">
        <f t="shared" si="55"/>
        <v>25.858794068528262</v>
      </c>
      <c r="T153" s="185">
        <f t="shared" si="55"/>
        <v>28.629732624559281</v>
      </c>
      <c r="U153" s="185">
        <f t="shared" si="55"/>
        <v>31.376190489996993</v>
      </c>
      <c r="V153" s="185">
        <f t="shared" si="55"/>
        <v>34.09175884913595</v>
      </c>
      <c r="W153" s="185">
        <f t="shared" si="55"/>
        <v>36.769642671688679</v>
      </c>
      <c r="X153" s="185">
        <f t="shared" si="55"/>
        <v>39.40264350667276</v>
      </c>
      <c r="Y153" s="185">
        <f t="shared" si="55"/>
        <v>41.983141612875535</v>
      </c>
      <c r="Z153" s="185">
        <f t="shared" si="55"/>
        <v>44.503077402439317</v>
      </c>
      <c r="AA153" s="185">
        <f t="shared" si="55"/>
        <v>46.953932173327132</v>
      </c>
      <c r="AB153" s="185">
        <f t="shared" si="55"/>
        <v>49.326708105621691</v>
      </c>
      <c r="AC153" s="185">
        <f t="shared" si="55"/>
        <v>51.611907495776876</v>
      </c>
      <c r="AD153" s="185">
        <f t="shared" si="55"/>
        <v>53.799511202081156</v>
      </c>
      <c r="AE153" s="185">
        <f t="shared" si="55"/>
        <v>55.878956273704894</v>
      </c>
      <c r="AF153" s="185">
        <f t="shared" si="55"/>
        <v>57.891420753070207</v>
      </c>
      <c r="AG153" s="185">
        <f t="shared" si="55"/>
        <v>59.840099056848217</v>
      </c>
      <c r="AH153" s="185">
        <f t="shared" si="55"/>
        <v>61.663337040827003</v>
      </c>
      <c r="AI153" s="185">
        <f t="shared" si="55"/>
        <v>63.321104558104061</v>
      </c>
      <c r="AJ153" s="185">
        <f t="shared" si="55"/>
        <v>64.828644333439783</v>
      </c>
      <c r="AK153" s="185">
        <f t="shared" si="55"/>
        <v>66.265782898152565</v>
      </c>
      <c r="AL153" s="185">
        <f t="shared" si="55"/>
        <v>67.66379072278491</v>
      </c>
      <c r="AM153" s="185">
        <f t="shared" si="55"/>
        <v>69.002680397016277</v>
      </c>
      <c r="AN153" s="185">
        <f t="shared" si="55"/>
        <v>70.258321243552672</v>
      </c>
      <c r="AO153" s="185">
        <f t="shared" si="55"/>
        <v>71.401601072549283</v>
      </c>
      <c r="AP153" s="185">
        <f t="shared" si="55"/>
        <v>72.397872272714892</v>
      </c>
      <c r="AQ153" s="185">
        <f t="shared" si="55"/>
        <v>73.205852426440387</v>
      </c>
      <c r="AR153" s="185">
        <f t="shared" si="55"/>
        <v>73.776123572189448</v>
      </c>
      <c r="AS153" s="185">
        <f t="shared" si="55"/>
        <v>74.049159059532002</v>
      </c>
      <c r="AT153" s="185">
        <f t="shared" si="55"/>
        <v>73.952670822217215</v>
      </c>
      <c r="AU153" s="185">
        <f t="shared" si="55"/>
        <v>73.397947619004796</v>
      </c>
      <c r="AV153" s="185">
        <f t="shared" si="55"/>
        <v>72.274637693356979</v>
      </c>
      <c r="AW153" s="185">
        <f t="shared" si="55"/>
        <v>70.443021778751458</v>
      </c>
      <c r="AX153" s="185">
        <f t="shared" si="55"/>
        <v>67.722003494060445</v>
      </c>
      <c r="AY153" s="185">
        <f t="shared" si="55"/>
        <v>63.869251838010072</v>
      </c>
      <c r="AZ153" s="185">
        <f t="shared" si="55"/>
        <v>58.545546120785644</v>
      </c>
      <c r="BA153" s="185">
        <f t="shared" si="55"/>
        <v>51.242887859728498</v>
      </c>
      <c r="BB153" s="185">
        <f t="shared" si="55"/>
        <v>41.111432952421765</v>
      </c>
      <c r="BC153" s="185">
        <f t="shared" si="55"/>
        <v>26.38777789297805</v>
      </c>
      <c r="BD153" s="185">
        <f t="shared" si="55"/>
        <v>2.2737367544323206E-13</v>
      </c>
    </row>
    <row r="154" spans="1:56" outlineLevel="1" x14ac:dyDescent="0.2">
      <c r="B154" s="49" t="str">
        <v>Utilities</v>
      </c>
      <c r="C154" s="10" t="s">
        <v>217</v>
      </c>
      <c r="G154" s="185">
        <f t="shared" ref="G154:BD154" si="56">G42+G70+G98+G126</f>
        <v>0</v>
      </c>
      <c r="H154" s="185">
        <f t="shared" si="56"/>
        <v>-0.23650766856488595</v>
      </c>
      <c r="I154" s="185">
        <f t="shared" si="56"/>
        <v>-0.1624513393888144</v>
      </c>
      <c r="J154" s="185">
        <f t="shared" si="56"/>
        <v>-9.600651768264605E-2</v>
      </c>
      <c r="K154" s="185">
        <f t="shared" si="56"/>
        <v>1.1031838624838617</v>
      </c>
      <c r="L154" s="185">
        <f t="shared" si="56"/>
        <v>1.2755721143734429</v>
      </c>
      <c r="M154" s="185">
        <f t="shared" si="56"/>
        <v>1.4561892464399584</v>
      </c>
      <c r="N154" s="185">
        <f t="shared" si="56"/>
        <v>1.6490785553229341</v>
      </c>
      <c r="O154" s="185">
        <f t="shared" si="56"/>
        <v>1.8451115539574379</v>
      </c>
      <c r="P154" s="185">
        <f t="shared" si="56"/>
        <v>2.0422246285155352</v>
      </c>
      <c r="Q154" s="185">
        <f t="shared" si="56"/>
        <v>2.2401684097106886</v>
      </c>
      <c r="R154" s="185">
        <f t="shared" si="56"/>
        <v>2.4386761375528629</v>
      </c>
      <c r="S154" s="185">
        <f t="shared" si="56"/>
        <v>2.6374628480672917</v>
      </c>
      <c r="T154" s="185">
        <f t="shared" si="56"/>
        <v>2.8362245278861287</v>
      </c>
      <c r="U154" s="185">
        <f t="shared" si="56"/>
        <v>3.0346372355604019</v>
      </c>
      <c r="V154" s="185">
        <f t="shared" si="56"/>
        <v>3.2323561884008787</v>
      </c>
      <c r="W154" s="185">
        <f t="shared" si="56"/>
        <v>3.4290148136163658</v>
      </c>
      <c r="X154" s="185">
        <f t="shared" si="56"/>
        <v>3.6242237624766149</v>
      </c>
      <c r="Y154" s="185">
        <f t="shared" si="56"/>
        <v>3.8175698861843101</v>
      </c>
      <c r="Z154" s="185">
        <f t="shared" si="56"/>
        <v>4.0086151720965546</v>
      </c>
      <c r="AA154" s="185">
        <f t="shared" si="56"/>
        <v>4.1968122953161888</v>
      </c>
      <c r="AB154" s="185">
        <f t="shared" si="56"/>
        <v>4.3813988883235453</v>
      </c>
      <c r="AC154" s="185">
        <f t="shared" si="56"/>
        <v>4.5614479126502134</v>
      </c>
      <c r="AD154" s="185">
        <f t="shared" si="56"/>
        <v>4.73593511262718</v>
      </c>
      <c r="AE154" s="185">
        <f t="shared" si="56"/>
        <v>4.9037284036183326</v>
      </c>
      <c r="AF154" s="185">
        <f t="shared" si="56"/>
        <v>5.0635757678810638</v>
      </c>
      <c r="AG154" s="185">
        <f t="shared" si="56"/>
        <v>5.2140913759923118</v>
      </c>
      <c r="AH154" s="185">
        <f t="shared" si="56"/>
        <v>5.353739582533489</v>
      </c>
      <c r="AI154" s="185">
        <f t="shared" si="56"/>
        <v>5.480816354279983</v>
      </c>
      <c r="AJ154" s="185">
        <f t="shared" si="56"/>
        <v>5.5934275696160576</v>
      </c>
      <c r="AK154" s="185">
        <f t="shared" si="56"/>
        <v>5.6894634679373004</v>
      </c>
      <c r="AL154" s="185">
        <f t="shared" si="56"/>
        <v>5.7586625706051038</v>
      </c>
      <c r="AM154" s="185">
        <f t="shared" si="56"/>
        <v>5.8001710536409501</v>
      </c>
      <c r="AN154" s="185">
        <f t="shared" si="56"/>
        <v>5.8210186773951387</v>
      </c>
      <c r="AO154" s="185">
        <f t="shared" si="56"/>
        <v>5.856478767326621</v>
      </c>
      <c r="AP154" s="185">
        <f t="shared" si="56"/>
        <v>5.9106700232944025</v>
      </c>
      <c r="AQ154" s="185">
        <f t="shared" si="56"/>
        <v>5.947309126710925</v>
      </c>
      <c r="AR154" s="185">
        <f t="shared" si="56"/>
        <v>5.9626988892663437</v>
      </c>
      <c r="AS154" s="185">
        <f t="shared" si="56"/>
        <v>5.9523957091173481</v>
      </c>
      <c r="AT154" s="185">
        <f t="shared" si="56"/>
        <v>5.9110150288997092</v>
      </c>
      <c r="AU154" s="185">
        <f t="shared" si="56"/>
        <v>5.8319966839146353</v>
      </c>
      <c r="AV154" s="185">
        <f t="shared" si="56"/>
        <v>5.7072407174430522</v>
      </c>
      <c r="AW154" s="185">
        <f t="shared" si="56"/>
        <v>5.5265619625461291</v>
      </c>
      <c r="AX154" s="185">
        <f t="shared" si="56"/>
        <v>5.2768426103460646</v>
      </c>
      <c r="AY154" s="185">
        <f t="shared" si="56"/>
        <v>4.9406313526055285</v>
      </c>
      <c r="AZ154" s="185">
        <f t="shared" si="56"/>
        <v>4.4936285162863898</v>
      </c>
      <c r="BA154" s="185">
        <f t="shared" si="56"/>
        <v>3.8996161531208915</v>
      </c>
      <c r="BB154" s="185">
        <f t="shared" si="56"/>
        <v>3.0982532760371093</v>
      </c>
      <c r="BC154" s="185">
        <f t="shared" si="56"/>
        <v>1.9647599895845291</v>
      </c>
      <c r="BD154" s="185">
        <f t="shared" si="56"/>
        <v>7.1054273576010019E-15</v>
      </c>
    </row>
    <row r="155" spans="1:56" outlineLevel="1" x14ac:dyDescent="0.2">
      <c r="B155" s="49" t="str">
        <v>Civil</v>
      </c>
      <c r="C155" s="10" t="s">
        <v>217</v>
      </c>
      <c r="G155" s="185">
        <f t="shared" ref="G155:BD155" si="57">G43+G71+G99+G127</f>
        <v>0</v>
      </c>
      <c r="H155" s="185">
        <f t="shared" si="57"/>
        <v>0.26342090345200642</v>
      </c>
      <c r="I155" s="185">
        <f t="shared" si="57"/>
        <v>1.3079596162728535</v>
      </c>
      <c r="J155" s="185">
        <f t="shared" si="57"/>
        <v>1.3196233724211592</v>
      </c>
      <c r="K155" s="185">
        <f t="shared" si="57"/>
        <v>1.7455254927932613</v>
      </c>
      <c r="L155" s="185">
        <f t="shared" si="57"/>
        <v>2.1253209111135005</v>
      </c>
      <c r="M155" s="185">
        <f t="shared" si="57"/>
        <v>2.5220959608738762</v>
      </c>
      <c r="N155" s="185">
        <f t="shared" si="57"/>
        <v>2.9450727626625937</v>
      </c>
      <c r="O155" s="185">
        <f t="shared" si="57"/>
        <v>3.3793587417156692</v>
      </c>
      <c r="P155" s="185">
        <f t="shared" si="57"/>
        <v>3.8216099438080215</v>
      </c>
      <c r="Q155" s="185">
        <f t="shared" si="57"/>
        <v>4.271598210105239</v>
      </c>
      <c r="R155" s="185">
        <f t="shared" si="57"/>
        <v>4.7289094293256699</v>
      </c>
      <c r="S155" s="185">
        <f t="shared" si="57"/>
        <v>5.1929924205060969</v>
      </c>
      <c r="T155" s="185">
        <f t="shared" si="57"/>
        <v>5.6632221283120412</v>
      </c>
      <c r="U155" s="185">
        <f t="shared" si="57"/>
        <v>6.138892594585033</v>
      </c>
      <c r="V155" s="185">
        <f t="shared" si="57"/>
        <v>6.6192091971380007</v>
      </c>
      <c r="W155" s="185">
        <f t="shared" si="57"/>
        <v>7.1032800602885464</v>
      </c>
      <c r="X155" s="185">
        <f t="shared" si="57"/>
        <v>7.5901065257571423</v>
      </c>
      <c r="Y155" s="185">
        <f t="shared" si="57"/>
        <v>8.078572553428037</v>
      </c>
      <c r="Z155" s="185">
        <f t="shared" si="57"/>
        <v>8.567432898266043</v>
      </c>
      <c r="AA155" s="185">
        <f t="shared" si="57"/>
        <v>9.0552998813576959</v>
      </c>
      <c r="AB155" s="185">
        <f t="shared" si="57"/>
        <v>9.5406285382409362</v>
      </c>
      <c r="AC155" s="185">
        <f t="shared" si="57"/>
        <v>10.021699884618251</v>
      </c>
      <c r="AD155" s="185">
        <f t="shared" si="57"/>
        <v>10.496601985849344</v>
      </c>
      <c r="AE155" s="185">
        <f t="shared" si="57"/>
        <v>10.963208449127395</v>
      </c>
      <c r="AF155" s="185">
        <f t="shared" si="57"/>
        <v>11.419153871681923</v>
      </c>
      <c r="AG155" s="185">
        <f t="shared" si="57"/>
        <v>11.86180566887775</v>
      </c>
      <c r="AH155" s="185">
        <f t="shared" si="57"/>
        <v>12.288231564610534</v>
      </c>
      <c r="AI155" s="185">
        <f t="shared" si="57"/>
        <v>12.695161841611441</v>
      </c>
      <c r="AJ155" s="185">
        <f t="shared" si="57"/>
        <v>13.078945205078634</v>
      </c>
      <c r="AK155" s="185">
        <f t="shared" si="57"/>
        <v>13.435496786249027</v>
      </c>
      <c r="AL155" s="185">
        <f t="shared" si="57"/>
        <v>13.76023636908983</v>
      </c>
      <c r="AM155" s="185">
        <f t="shared" si="57"/>
        <v>14.048014312440552</v>
      </c>
      <c r="AN155" s="185">
        <f t="shared" si="57"/>
        <v>14.293021784346662</v>
      </c>
      <c r="AO155" s="185">
        <f t="shared" si="57"/>
        <v>14.488680704665592</v>
      </c>
      <c r="AP155" s="185">
        <f t="shared" si="57"/>
        <v>14.627507014454014</v>
      </c>
      <c r="AQ155" s="185">
        <f t="shared" si="57"/>
        <v>14.700938241938012</v>
      </c>
      <c r="AR155" s="185">
        <f t="shared" si="57"/>
        <v>14.699112284457073</v>
      </c>
      <c r="AS155" s="185">
        <f t="shared" si="57"/>
        <v>14.610577946387682</v>
      </c>
      <c r="AT155" s="185">
        <f t="shared" si="57"/>
        <v>14.421907378930392</v>
      </c>
      <c r="AU155" s="185">
        <f t="shared" si="57"/>
        <v>14.117162951084083</v>
      </c>
      <c r="AV155" s="185">
        <f t="shared" si="57"/>
        <v>13.6855168723267</v>
      </c>
      <c r="AW155" s="185">
        <f t="shared" si="57"/>
        <v>13.137447356847456</v>
      </c>
      <c r="AX155" s="185">
        <f t="shared" si="57"/>
        <v>12.438456441723039</v>
      </c>
      <c r="AY155" s="185">
        <f t="shared" si="57"/>
        <v>11.531409117527765</v>
      </c>
      <c r="AZ155" s="185">
        <f t="shared" si="57"/>
        <v>10.377452041404284</v>
      </c>
      <c r="BA155" s="185">
        <f t="shared" si="57"/>
        <v>8.900870797413269</v>
      </c>
      <c r="BB155" s="185">
        <f t="shared" si="57"/>
        <v>6.9773200207125772</v>
      </c>
      <c r="BC155" s="185">
        <f t="shared" si="57"/>
        <v>4.3507091219377365</v>
      </c>
      <c r="BD155" s="185">
        <f t="shared" si="57"/>
        <v>2.4868995751603507E-14</v>
      </c>
    </row>
    <row r="156" spans="1:56" outlineLevel="1" x14ac:dyDescent="0.2">
      <c r="B156" s="49" t="str">
        <v>Minor Capital Works</v>
      </c>
      <c r="C156" s="10" t="s">
        <v>217</v>
      </c>
      <c r="G156" s="185">
        <f t="shared" ref="G156:BD156" si="58">G44+G72+G100+G128</f>
        <v>0</v>
      </c>
      <c r="H156" s="185">
        <f t="shared" si="58"/>
        <v>1.1598042915752647</v>
      </c>
      <c r="I156" s="185">
        <f t="shared" si="58"/>
        <v>2.6785266860251911</v>
      </c>
      <c r="J156" s="185">
        <f t="shared" si="58"/>
        <v>5.8604877589513658</v>
      </c>
      <c r="K156" s="185">
        <f t="shared" si="58"/>
        <v>9.0136474379186247</v>
      </c>
      <c r="L156" s="185">
        <f t="shared" si="58"/>
        <v>11.863788954908355</v>
      </c>
      <c r="M156" s="185">
        <f t="shared" si="58"/>
        <v>14.756024631955862</v>
      </c>
      <c r="N156" s="185">
        <f t="shared" si="58"/>
        <v>17.755593991124805</v>
      </c>
      <c r="O156" s="185">
        <f t="shared" si="58"/>
        <v>20.774251898880209</v>
      </c>
      <c r="P156" s="185">
        <f t="shared" si="58"/>
        <v>23.787500164537914</v>
      </c>
      <c r="Q156" s="185">
        <f t="shared" si="58"/>
        <v>26.789766447161025</v>
      </c>
      <c r="R156" s="185">
        <f t="shared" si="58"/>
        <v>29.775122972927328</v>
      </c>
      <c r="S156" s="185">
        <f t="shared" si="58"/>
        <v>32.737270365650268</v>
      </c>
      <c r="T156" s="185">
        <f t="shared" si="58"/>
        <v>35.669520846941481</v>
      </c>
      <c r="U156" s="185">
        <f t="shared" si="58"/>
        <v>38.564780783573617</v>
      </c>
      <c r="V156" s="185">
        <f t="shared" si="58"/>
        <v>41.415532558850202</v>
      </c>
      <c r="W156" s="185">
        <f t="shared" si="58"/>
        <v>44.213815744012976</v>
      </c>
      <c r="X156" s="185">
        <f t="shared" si="58"/>
        <v>46.951207544916059</v>
      </c>
      <c r="Y156" s="185">
        <f t="shared" si="58"/>
        <v>49.618802498369426</v>
      </c>
      <c r="Z156" s="185">
        <f t="shared" si="58"/>
        <v>52.207191391701102</v>
      </c>
      <c r="AA156" s="185">
        <f t="shared" si="58"/>
        <v>54.706439378206767</v>
      </c>
      <c r="AB156" s="185">
        <f t="shared" si="58"/>
        <v>57.106063260246948</v>
      </c>
      <c r="AC156" s="185">
        <f t="shared" si="58"/>
        <v>59.395007910814222</v>
      </c>
      <c r="AD156" s="185">
        <f t="shared" si="58"/>
        <v>61.56162180342556</v>
      </c>
      <c r="AE156" s="185">
        <f t="shared" si="58"/>
        <v>63.593631619196238</v>
      </c>
      <c r="AF156" s="185">
        <f t="shared" si="58"/>
        <v>65.475971596335029</v>
      </c>
      <c r="AG156" s="185">
        <f t="shared" si="58"/>
        <v>67.229376003739461</v>
      </c>
      <c r="AH156" s="185">
        <f t="shared" si="58"/>
        <v>68.887301212860564</v>
      </c>
      <c r="AI156" s="185">
        <f t="shared" si="58"/>
        <v>70.504079750076059</v>
      </c>
      <c r="AJ156" s="185">
        <f t="shared" si="58"/>
        <v>72.123054866221565</v>
      </c>
      <c r="AK156" s="185">
        <f t="shared" si="58"/>
        <v>73.721897856366851</v>
      </c>
      <c r="AL156" s="185">
        <f t="shared" si="58"/>
        <v>75.277207181065421</v>
      </c>
      <c r="AM156" s="185">
        <f t="shared" si="58"/>
        <v>76.766746480047743</v>
      </c>
      <c r="AN156" s="185">
        <f t="shared" si="58"/>
        <v>78.163669932607121</v>
      </c>
      <c r="AO156" s="185">
        <f t="shared" si="58"/>
        <v>79.43558969403324</v>
      </c>
      <c r="AP156" s="185">
        <f t="shared" si="58"/>
        <v>80.543959661814853</v>
      </c>
      <c r="AQ156" s="185">
        <f t="shared" si="58"/>
        <v>81.442852389823102</v>
      </c>
      <c r="AR156" s="185">
        <f t="shared" si="58"/>
        <v>82.077289490218661</v>
      </c>
      <c r="AS156" s="185">
        <f t="shared" si="58"/>
        <v>82.381046473516761</v>
      </c>
      <c r="AT156" s="185">
        <f t="shared" si="58"/>
        <v>82.273701541267272</v>
      </c>
      <c r="AU156" s="185">
        <f t="shared" si="58"/>
        <v>81.656561811874241</v>
      </c>
      <c r="AV156" s="185">
        <f t="shared" si="58"/>
        <v>80.406858933890717</v>
      </c>
      <c r="AW156" s="185">
        <f t="shared" si="58"/>
        <v>78.369152662825002</v>
      </c>
      <c r="AX156" s="185">
        <f t="shared" si="58"/>
        <v>75.341969955912617</v>
      </c>
      <c r="AY156" s="185">
        <f t="shared" si="58"/>
        <v>71.055713133295129</v>
      </c>
      <c r="AZ156" s="185">
        <f t="shared" si="58"/>
        <v>65.132992961018743</v>
      </c>
      <c r="BA156" s="185">
        <f t="shared" si="58"/>
        <v>57.008651817580471</v>
      </c>
      <c r="BB156" s="185">
        <f t="shared" si="58"/>
        <v>45.737222564857085</v>
      </c>
      <c r="BC156" s="185">
        <f t="shared" si="58"/>
        <v>29.356886486537682</v>
      </c>
      <c r="BD156" s="185">
        <f t="shared" si="58"/>
        <v>1.1368683772161603E-13</v>
      </c>
    </row>
    <row r="157" spans="1:56" outlineLevel="1" x14ac:dyDescent="0.2">
      <c r="B157" s="49" t="str">
        <v>[spare]</v>
      </c>
      <c r="C157" s="10" t="s">
        <v>217</v>
      </c>
      <c r="G157" s="185">
        <f t="shared" ref="G157:BD157" si="59">G45+G73+G101+G129</f>
        <v>0</v>
      </c>
      <c r="H157" s="185">
        <f t="shared" si="59"/>
        <v>0</v>
      </c>
      <c r="I157" s="185">
        <f t="shared" si="59"/>
        <v>0</v>
      </c>
      <c r="J157" s="185">
        <f t="shared" si="59"/>
        <v>0</v>
      </c>
      <c r="K157" s="185">
        <f t="shared" si="59"/>
        <v>0</v>
      </c>
      <c r="L157" s="185">
        <f t="shared" si="59"/>
        <v>0</v>
      </c>
      <c r="M157" s="185">
        <f t="shared" si="59"/>
        <v>0</v>
      </c>
      <c r="N157" s="185">
        <f t="shared" si="59"/>
        <v>0</v>
      </c>
      <c r="O157" s="185">
        <f t="shared" si="59"/>
        <v>0</v>
      </c>
      <c r="P157" s="185">
        <f t="shared" si="59"/>
        <v>0</v>
      </c>
      <c r="Q157" s="185">
        <f t="shared" si="59"/>
        <v>0</v>
      </c>
      <c r="R157" s="185">
        <f t="shared" si="59"/>
        <v>0</v>
      </c>
      <c r="S157" s="185">
        <f t="shared" si="59"/>
        <v>0</v>
      </c>
      <c r="T157" s="185">
        <f t="shared" si="59"/>
        <v>0</v>
      </c>
      <c r="U157" s="185">
        <f t="shared" si="59"/>
        <v>0</v>
      </c>
      <c r="V157" s="185">
        <f t="shared" si="59"/>
        <v>0</v>
      </c>
      <c r="W157" s="185">
        <f t="shared" si="59"/>
        <v>0</v>
      </c>
      <c r="X157" s="185">
        <f t="shared" si="59"/>
        <v>0</v>
      </c>
      <c r="Y157" s="185">
        <f t="shared" si="59"/>
        <v>0</v>
      </c>
      <c r="Z157" s="185">
        <f t="shared" si="59"/>
        <v>0</v>
      </c>
      <c r="AA157" s="185">
        <f t="shared" si="59"/>
        <v>0</v>
      </c>
      <c r="AB157" s="185">
        <f t="shared" si="59"/>
        <v>0</v>
      </c>
      <c r="AC157" s="185">
        <f t="shared" si="59"/>
        <v>0</v>
      </c>
      <c r="AD157" s="185">
        <f t="shared" si="59"/>
        <v>0</v>
      </c>
      <c r="AE157" s="185">
        <f t="shared" si="59"/>
        <v>0</v>
      </c>
      <c r="AF157" s="185">
        <f t="shared" si="59"/>
        <v>0</v>
      </c>
      <c r="AG157" s="185">
        <f t="shared" si="59"/>
        <v>0</v>
      </c>
      <c r="AH157" s="185">
        <f t="shared" si="59"/>
        <v>0</v>
      </c>
      <c r="AI157" s="185">
        <f t="shared" si="59"/>
        <v>0</v>
      </c>
      <c r="AJ157" s="185">
        <f t="shared" si="59"/>
        <v>0</v>
      </c>
      <c r="AK157" s="185">
        <f t="shared" si="59"/>
        <v>0</v>
      </c>
      <c r="AL157" s="185">
        <f t="shared" si="59"/>
        <v>0</v>
      </c>
      <c r="AM157" s="185">
        <f t="shared" si="59"/>
        <v>0</v>
      </c>
      <c r="AN157" s="185">
        <f t="shared" si="59"/>
        <v>0</v>
      </c>
      <c r="AO157" s="185">
        <f t="shared" si="59"/>
        <v>0</v>
      </c>
      <c r="AP157" s="185">
        <f t="shared" si="59"/>
        <v>0</v>
      </c>
      <c r="AQ157" s="185">
        <f t="shared" si="59"/>
        <v>0</v>
      </c>
      <c r="AR157" s="185">
        <f t="shared" si="59"/>
        <v>0</v>
      </c>
      <c r="AS157" s="185">
        <f t="shared" si="59"/>
        <v>0</v>
      </c>
      <c r="AT157" s="185">
        <f t="shared" si="59"/>
        <v>0</v>
      </c>
      <c r="AU157" s="185">
        <f t="shared" si="59"/>
        <v>0</v>
      </c>
      <c r="AV157" s="185">
        <f t="shared" si="59"/>
        <v>0</v>
      </c>
      <c r="AW157" s="185">
        <f t="shared" si="59"/>
        <v>0</v>
      </c>
      <c r="AX157" s="185">
        <f t="shared" si="59"/>
        <v>0</v>
      </c>
      <c r="AY157" s="185">
        <f t="shared" si="59"/>
        <v>0</v>
      </c>
      <c r="AZ157" s="185">
        <f t="shared" si="59"/>
        <v>0</v>
      </c>
      <c r="BA157" s="185">
        <f t="shared" si="59"/>
        <v>0</v>
      </c>
      <c r="BB157" s="185">
        <f t="shared" si="59"/>
        <v>0</v>
      </c>
      <c r="BC157" s="185">
        <f t="shared" si="59"/>
        <v>0</v>
      </c>
      <c r="BD157" s="185">
        <f t="shared" si="59"/>
        <v>0</v>
      </c>
    </row>
    <row r="158" spans="1:56" outlineLevel="1" x14ac:dyDescent="0.2">
      <c r="A158" s="27"/>
      <c r="B158" s="49"/>
      <c r="C158" s="2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</row>
    <row r="159" spans="1:56" outlineLevel="1" x14ac:dyDescent="0.2">
      <c r="A159" s="27"/>
      <c r="B159" s="62" t="s">
        <v>236</v>
      </c>
      <c r="C159" s="63" t="s">
        <v>217</v>
      </c>
      <c r="D159" s="64"/>
      <c r="E159" s="65">
        <f>SUM(E138:E157)</f>
        <v>0</v>
      </c>
      <c r="F159" s="65"/>
      <c r="G159" s="65">
        <f t="shared" ref="G159:BD159" si="60">SUM(G138:G157)</f>
        <v>3973.2581916464674</v>
      </c>
      <c r="H159" s="65">
        <f t="shared" si="60"/>
        <v>3900.080699734543</v>
      </c>
      <c r="I159" s="65">
        <f t="shared" si="60"/>
        <v>3914.9261786561465</v>
      </c>
      <c r="J159" s="65">
        <f t="shared" si="60"/>
        <v>3954.275132028255</v>
      </c>
      <c r="K159" s="65">
        <f t="shared" si="60"/>
        <v>3987.984651702227</v>
      </c>
      <c r="L159" s="65">
        <f t="shared" si="60"/>
        <v>4082.7342186374121</v>
      </c>
      <c r="M159" s="65">
        <f t="shared" si="60"/>
        <v>4209.2132605536754</v>
      </c>
      <c r="N159" s="65">
        <f t="shared" si="60"/>
        <v>4368.9683439811588</v>
      </c>
      <c r="O159" s="65">
        <f t="shared" si="60"/>
        <v>4535.2257657246646</v>
      </c>
      <c r="P159" s="65">
        <f t="shared" si="60"/>
        <v>4698.9580022085565</v>
      </c>
      <c r="Q159" s="65">
        <f t="shared" si="60"/>
        <v>4859.8112194620653</v>
      </c>
      <c r="R159" s="65">
        <f t="shared" si="60"/>
        <v>5017.3965572799152</v>
      </c>
      <c r="S159" s="65">
        <f t="shared" si="60"/>
        <v>5171.2744159164013</v>
      </c>
      <c r="T159" s="65">
        <f t="shared" si="60"/>
        <v>5320.9733714214717</v>
      </c>
      <c r="U159" s="65">
        <f t="shared" si="60"/>
        <v>5466.7928724007143</v>
      </c>
      <c r="V159" s="65">
        <f t="shared" si="60"/>
        <v>5607.5780870537183</v>
      </c>
      <c r="W159" s="65">
        <f t="shared" si="60"/>
        <v>5742.6481314988077</v>
      </c>
      <c r="X159" s="65">
        <f t="shared" si="60"/>
        <v>5871.4059257796489</v>
      </c>
      <c r="Y159" s="65">
        <f t="shared" si="60"/>
        <v>5999.138289594307</v>
      </c>
      <c r="Z159" s="65">
        <f t="shared" si="60"/>
        <v>6119.555804179714</v>
      </c>
      <c r="AA159" s="65">
        <f t="shared" si="60"/>
        <v>6231.9337497263205</v>
      </c>
      <c r="AB159" s="65">
        <f t="shared" si="60"/>
        <v>6335.4672999787699</v>
      </c>
      <c r="AC159" s="65">
        <f t="shared" si="60"/>
        <v>6429.2076028047168</v>
      </c>
      <c r="AD159" s="65">
        <f t="shared" si="60"/>
        <v>6563.1101366473176</v>
      </c>
      <c r="AE159" s="65">
        <f t="shared" si="60"/>
        <v>6687.9064649319153</v>
      </c>
      <c r="AF159" s="65">
        <f t="shared" si="60"/>
        <v>6803.2196654491327</v>
      </c>
      <c r="AG159" s="65">
        <f t="shared" si="60"/>
        <v>6909.0452698798563</v>
      </c>
      <c r="AH159" s="65">
        <f t="shared" si="60"/>
        <v>7004.6863399032181</v>
      </c>
      <c r="AI159" s="65">
        <f t="shared" si="60"/>
        <v>7088.7458529128553</v>
      </c>
      <c r="AJ159" s="65">
        <f t="shared" si="60"/>
        <v>7159.104895734301</v>
      </c>
      <c r="AK159" s="65">
        <f t="shared" si="60"/>
        <v>7216.1272523310517</v>
      </c>
      <c r="AL159" s="65">
        <f t="shared" si="60"/>
        <v>7259.9183418915409</v>
      </c>
      <c r="AM159" s="65">
        <f t="shared" si="60"/>
        <v>7287.9371324045733</v>
      </c>
      <c r="AN159" s="65">
        <f t="shared" si="60"/>
        <v>7298.8869160771519</v>
      </c>
      <c r="AO159" s="65">
        <f t="shared" si="60"/>
        <v>7291.0561949449066</v>
      </c>
      <c r="AP159" s="65">
        <f t="shared" si="60"/>
        <v>7263.6441238609068</v>
      </c>
      <c r="AQ159" s="65">
        <f t="shared" si="60"/>
        <v>7215.7315783760896</v>
      </c>
      <c r="AR159" s="65">
        <f t="shared" si="60"/>
        <v>7143.6560963725105</v>
      </c>
      <c r="AS159" s="65">
        <f t="shared" si="60"/>
        <v>7043.0510626043424</v>
      </c>
      <c r="AT159" s="65">
        <f t="shared" si="60"/>
        <v>6908.6634874581596</v>
      </c>
      <c r="AU159" s="65">
        <f t="shared" si="60"/>
        <v>6734.1099370856473</v>
      </c>
      <c r="AV159" s="65">
        <f t="shared" si="60"/>
        <v>6511.5220421781805</v>
      </c>
      <c r="AW159" s="65">
        <f t="shared" si="60"/>
        <v>6231.0461263355373</v>
      </c>
      <c r="AX159" s="65">
        <f t="shared" si="60"/>
        <v>5880.0080829697008</v>
      </c>
      <c r="AY159" s="65">
        <f t="shared" si="60"/>
        <v>5441.5555543478476</v>
      </c>
      <c r="AZ159" s="65">
        <f t="shared" si="60"/>
        <v>4892.3309802189042</v>
      </c>
      <c r="BA159" s="65">
        <f t="shared" si="60"/>
        <v>4197.5260010205729</v>
      </c>
      <c r="BB159" s="65">
        <f t="shared" si="60"/>
        <v>3297.9887423358582</v>
      </c>
      <c r="BC159" s="65">
        <f t="shared" si="60"/>
        <v>2068.0562908887346</v>
      </c>
      <c r="BD159" s="65">
        <f t="shared" si="60"/>
        <v>2.1918935277491342E-11</v>
      </c>
    </row>
    <row r="160" spans="1:56" outlineLevel="1" x14ac:dyDescent="0.2">
      <c r="C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</row>
    <row r="161" spans="1:56" x14ac:dyDescent="0.2">
      <c r="A161" s="6"/>
      <c r="B161" s="6" t="s">
        <v>24</v>
      </c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E13:E14">
    <cfRule type="expression" dxfId="199" priority="112">
      <formula>E$14=0</formula>
    </cfRule>
  </conditionalFormatting>
  <conditionalFormatting sqref="E12">
    <cfRule type="expression" dxfId="198" priority="111">
      <formula>E$14=0</formula>
    </cfRule>
  </conditionalFormatting>
  <conditionalFormatting sqref="E47:BD47">
    <cfRule type="expression" dxfId="197" priority="109">
      <formula>AND(E$14=0,E$9&gt;Display_Year_End)</formula>
    </cfRule>
    <cfRule type="expression" dxfId="196" priority="110">
      <formula>AND(E$14=0,E$9&lt;=Display_Year_End)</formula>
    </cfRule>
  </conditionalFormatting>
  <conditionalFormatting sqref="F8:BD8">
    <cfRule type="expression" dxfId="195" priority="107">
      <formula>AND(E$14=1,F$14=1)</formula>
    </cfRule>
    <cfRule type="expression" dxfId="194" priority="108">
      <formula>F$14=1</formula>
    </cfRule>
  </conditionalFormatting>
  <conditionalFormatting sqref="F8:BD8">
    <cfRule type="expression" dxfId="193" priority="105">
      <formula>AND(F$13=0,F$14=1,E$13=1)</formula>
    </cfRule>
    <cfRule type="expression" dxfId="192" priority="106">
      <formula>AND(F$14=1,F$13=0)</formula>
    </cfRule>
  </conditionalFormatting>
  <conditionalFormatting sqref="F9:BD14">
    <cfRule type="expression" dxfId="191" priority="104">
      <formula>F$14&lt;&gt;1</formula>
    </cfRule>
  </conditionalFormatting>
  <conditionalFormatting sqref="G26:BD45">
    <cfRule type="expression" dxfId="190" priority="98">
      <formula>AND(G$9&gt;Display_Year_End,F$14=1)</formula>
    </cfRule>
    <cfRule type="expression" dxfId="189" priority="101">
      <formula>AND(G$14=0,H$14=1)</formula>
    </cfRule>
    <cfRule type="expression" dxfId="188" priority="103">
      <formula>G$14=0</formula>
    </cfRule>
  </conditionalFormatting>
  <conditionalFormatting sqref="G26:BD45">
    <cfRule type="expression" dxfId="187" priority="102">
      <formula>G$14=0</formula>
    </cfRule>
  </conditionalFormatting>
  <conditionalFormatting sqref="B3">
    <cfRule type="expression" dxfId="186" priority="97">
      <formula>$B$3="The model contains one or more errors"</formula>
    </cfRule>
  </conditionalFormatting>
  <conditionalFormatting sqref="E75:BD75">
    <cfRule type="expression" dxfId="185" priority="95">
      <formula>AND(E$14=0,E$9&gt;Display_Year_End)</formula>
    </cfRule>
    <cfRule type="expression" dxfId="184" priority="96">
      <formula>AND(E$14=0,E$9&lt;=Display_Year_End)</formula>
    </cfRule>
  </conditionalFormatting>
  <conditionalFormatting sqref="E131:BD131">
    <cfRule type="expression" dxfId="183" priority="90">
      <formula>AND(E$14=0,E$9&gt;Display_Year_End)</formula>
    </cfRule>
    <cfRule type="expression" dxfId="182" priority="91">
      <formula>AND(E$14=0,E$9&lt;=Display_Year_End)</formula>
    </cfRule>
  </conditionalFormatting>
  <conditionalFormatting sqref="G54:BD73">
    <cfRule type="expression" dxfId="181" priority="81">
      <formula>AND(G$9&gt;Display_Year_End,F$14=1)</formula>
    </cfRule>
    <cfRule type="expression" dxfId="180" priority="84">
      <formula>AND(G$14=0,H$14=1)</formula>
    </cfRule>
    <cfRule type="expression" dxfId="179" priority="86">
      <formula>G$14=0</formula>
    </cfRule>
  </conditionalFormatting>
  <conditionalFormatting sqref="G54:BD73">
    <cfRule type="expression" dxfId="178" priority="85">
      <formula>G$14=0</formula>
    </cfRule>
  </conditionalFormatting>
  <conditionalFormatting sqref="E103:BD103">
    <cfRule type="expression" dxfId="177" priority="52">
      <formula>AND(E$14=0,E$9&gt;Display_Year_End)</formula>
    </cfRule>
    <cfRule type="expression" dxfId="176" priority="53">
      <formula>AND(E$14=0,E$9&lt;=Display_Year_End)</formula>
    </cfRule>
  </conditionalFormatting>
  <conditionalFormatting sqref="H82:BD101">
    <cfRule type="expression" dxfId="175" priority="43">
      <formula>AND(H$9&gt;Display_Year_End,G$14=1)</formula>
    </cfRule>
    <cfRule type="expression" dxfId="174" priority="46">
      <formula>AND(H$14=0,I$14=1)</formula>
    </cfRule>
    <cfRule type="expression" dxfId="173" priority="48">
      <formula>H$14=0</formula>
    </cfRule>
  </conditionalFormatting>
  <conditionalFormatting sqref="H82:BD101">
    <cfRule type="expression" dxfId="172" priority="47">
      <formula>H$14=0</formula>
    </cfRule>
  </conditionalFormatting>
  <conditionalFormatting sqref="G18:BD18">
    <cfRule type="expression" dxfId="171" priority="31">
      <formula>AND(G$9&gt;Display_Year_End,F$14=1)</formula>
    </cfRule>
    <cfRule type="expression" dxfId="170" priority="32">
      <formula>AND(G$14=0,H$14=1)</formula>
    </cfRule>
    <cfRule type="expression" dxfId="169" priority="34">
      <formula>G$14=0</formula>
    </cfRule>
  </conditionalFormatting>
  <conditionalFormatting sqref="G18:BD18">
    <cfRule type="expression" dxfId="168" priority="33">
      <formula>G$14=0</formula>
    </cfRule>
  </conditionalFormatting>
  <conditionalFormatting sqref="G19:BD19">
    <cfRule type="expression" dxfId="167" priority="27">
      <formula>AND(G$9&gt;Display_Year_End,F$14=1)</formula>
    </cfRule>
    <cfRule type="expression" dxfId="166" priority="28">
      <formula>AND(G$14=0,H$14=1)</formula>
    </cfRule>
    <cfRule type="expression" dxfId="165" priority="30">
      <formula>G$14=0</formula>
    </cfRule>
  </conditionalFormatting>
  <conditionalFormatting sqref="G19:BD19">
    <cfRule type="expression" dxfId="164" priority="29">
      <formula>G$14=0</formula>
    </cfRule>
  </conditionalFormatting>
  <conditionalFormatting sqref="G110:BD129">
    <cfRule type="expression" dxfId="163" priority="15">
      <formula>AND(G$9&gt;Display_Year_End,F$14=1)</formula>
    </cfRule>
    <cfRule type="expression" dxfId="162" priority="16">
      <formula>AND(G$14=0,H$14=1)</formula>
    </cfRule>
    <cfRule type="expression" dxfId="161" priority="18">
      <formula>G$14=0</formula>
    </cfRule>
  </conditionalFormatting>
  <conditionalFormatting sqref="G110:BD129">
    <cfRule type="expression" dxfId="160" priority="17">
      <formula>G$14=0</formula>
    </cfRule>
  </conditionalFormatting>
  <conditionalFormatting sqref="G82:BD101">
    <cfRule type="expression" dxfId="159" priority="19">
      <formula>AND(G$9&gt;Display_Year_End,F$14=1)</formula>
    </cfRule>
    <cfRule type="expression" dxfId="158" priority="20">
      <formula>AND(G$14=0,H$14=1)</formula>
    </cfRule>
    <cfRule type="expression" dxfId="157" priority="22">
      <formula>G$14=0</formula>
    </cfRule>
  </conditionalFormatting>
  <conditionalFormatting sqref="G82:BD101">
    <cfRule type="expression" dxfId="156" priority="21">
      <formula>G$14=0</formula>
    </cfRule>
  </conditionalFormatting>
  <conditionalFormatting sqref="G110:BD129">
    <cfRule type="expression" dxfId="155" priority="11">
      <formula>AND(G$9&gt;Display_Year_End,F$14=1)</formula>
    </cfRule>
    <cfRule type="expression" dxfId="154" priority="12">
      <formula>AND(G$14=0,H$14=1)</formula>
    </cfRule>
    <cfRule type="expression" dxfId="153" priority="14">
      <formula>G$14=0</formula>
    </cfRule>
  </conditionalFormatting>
  <conditionalFormatting sqref="G110:BD129">
    <cfRule type="expression" dxfId="152" priority="13">
      <formula>G$14=0</formula>
    </cfRule>
  </conditionalFormatting>
  <conditionalFormatting sqref="E159:BD159">
    <cfRule type="expression" dxfId="151" priority="9">
      <formula>AND(E$14=0,E$9&gt;Display_Year_End)</formula>
    </cfRule>
    <cfRule type="expression" dxfId="150" priority="10">
      <formula>AND(E$14=0,E$9&lt;=Display_Year_End)</formula>
    </cfRule>
  </conditionalFormatting>
  <conditionalFormatting sqref="G138:BD157">
    <cfRule type="expression" dxfId="149" priority="5">
      <formula>AND(G$9&gt;Display_Year_End,F$14=1)</formula>
    </cfRule>
    <cfRule type="expression" dxfId="148" priority="6">
      <formula>AND(G$14=0,H$14=1)</formula>
    </cfRule>
    <cfRule type="expression" dxfId="147" priority="8">
      <formula>G$14=0</formula>
    </cfRule>
  </conditionalFormatting>
  <conditionalFormatting sqref="G138:BD157">
    <cfRule type="expression" dxfId="146" priority="7">
      <formula>G$14=0</formula>
    </cfRule>
  </conditionalFormatting>
  <conditionalFormatting sqref="G138:BD157">
    <cfRule type="expression" dxfId="145" priority="1">
      <formula>AND(G$9&gt;Display_Year_End,F$14=1)</formula>
    </cfRule>
    <cfRule type="expression" dxfId="144" priority="2">
      <formula>AND(G$14=0,H$14=1)</formula>
    </cfRule>
    <cfRule type="expression" dxfId="143" priority="4">
      <formula>G$14=0</formula>
    </cfRule>
  </conditionalFormatting>
  <conditionalFormatting sqref="G138:BD157">
    <cfRule type="expression" dxfId="142" priority="3">
      <formula>G$14=0</formula>
    </cfRule>
  </conditionalFormatting>
  <hyperlinks>
    <hyperlink ref="B5" location="Contents!A1" display="[To Contents]" xr:uid="{00000000-0004-0000-08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74A7E0E-ED29-4440-88A8-391257B246B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40" id="{59481292-3D0D-4B7B-8A05-703FD101D96F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42" id="{1A7B5011-6F3C-41F6-9DD0-D739D1A6A96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41" id="{A2BC258E-BCE1-490E-92BD-FC11C9DF496C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F81BD"/>
    <pageSetUpPr fitToPage="1"/>
  </sheetPr>
  <dimension ref="A1:BE109"/>
  <sheetViews>
    <sheetView showGridLines="0" zoomScale="80" zoomScaleNormal="80" zoomScaleSheetLayoutView="100" zoomScalePageLayoutView="88" workbookViewId="0">
      <pane xSplit="3" ySplit="15" topLeftCell="D16" activePane="bottomRight" state="frozen"/>
      <selection pane="topRight" activeCell="G101" sqref="G101"/>
      <selection pane="bottomLeft" activeCell="G101" sqref="G101"/>
      <selection pane="bottomRight" activeCell="I46" sqref="I4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9" style="1" customWidth="1"/>
    <col min="13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9</v>
      </c>
      <c r="B2" s="102" t="str">
        <f ca="1">PROPER(MID(CELL("filename", A1), FIND("]", CELL("filename", A1))+1, 100))</f>
        <v>Standalone Costs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SUM(A7:A15,A17:A21,A23:A35,A51:A65,A37:A49,A67:A81,A83:A95,A97:A108)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9.01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1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A15" s="9"/>
      <c r="C15" s="13"/>
      <c r="D15" s="46"/>
    </row>
    <row r="16" spans="1:57" x14ac:dyDescent="0.2">
      <c r="A16" s="6">
        <f ca="1">MAX($A$1:A9)+subsection</f>
        <v>9.02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6.6E-3</v>
      </c>
      <c r="M18" s="184">
        <f>'Regulatory Model'!M21</f>
        <v>1.4999999999999999E-2</v>
      </c>
      <c r="N18" s="184">
        <f>'Regulatory Model'!N21</f>
        <v>2.3300000000000001E-2</v>
      </c>
      <c r="O18" s="184">
        <f>'Regulatory Model'!O21</f>
        <v>2.4500000000000001E-2</v>
      </c>
      <c r="P18" s="184">
        <f>'Regulatory Model'!P21</f>
        <v>2.4500000000000001E-2</v>
      </c>
      <c r="Q18" s="184">
        <f>'Regulatory Model'!Q21</f>
        <v>2.4500000000000001E-2</v>
      </c>
      <c r="R18" s="184">
        <f>'Regulatory Model'!R21</f>
        <v>2.4500000000000001E-2</v>
      </c>
      <c r="S18" s="184">
        <f>'Regulatory Model'!S21</f>
        <v>2.4500000000000001E-2</v>
      </c>
      <c r="T18" s="184">
        <f>'Regulatory Model'!T21</f>
        <v>2.4500000000000001E-2</v>
      </c>
      <c r="U18" s="184">
        <f>'Regulatory Model'!U21</f>
        <v>2.4500000000000001E-2</v>
      </c>
      <c r="V18" s="184">
        <f>'Regulatory Model'!V21</f>
        <v>2.4500000000000001E-2</v>
      </c>
      <c r="W18" s="184">
        <f>'Regulatory Model'!W21</f>
        <v>2.4500000000000001E-2</v>
      </c>
      <c r="X18" s="184">
        <f>'Regulatory Model'!X21</f>
        <v>2.4500000000000001E-2</v>
      </c>
      <c r="Y18" s="184">
        <f>'Regulatory Model'!Y21</f>
        <v>2.4500000000000001E-2</v>
      </c>
      <c r="Z18" s="184">
        <f>'Regulatory Model'!Z21</f>
        <v>2.4500000000000001E-2</v>
      </c>
      <c r="AA18" s="184">
        <f>'Regulatory Model'!AA21</f>
        <v>2.4500000000000001E-2</v>
      </c>
      <c r="AB18" s="184">
        <f>'Regulatory Model'!AB21</f>
        <v>2.4500000000000001E-2</v>
      </c>
      <c r="AC18" s="184">
        <f>'Regulatory Model'!AC21</f>
        <v>2.4500000000000001E-2</v>
      </c>
      <c r="AD18" s="184">
        <f>'Regulatory Model'!AD21</f>
        <v>2.4500000000000001E-2</v>
      </c>
      <c r="AE18" s="184">
        <f>'Regulatory Model'!AE21</f>
        <v>2.4500000000000001E-2</v>
      </c>
      <c r="AF18" s="184">
        <f>'Regulatory Model'!AF21</f>
        <v>2.4500000000000001E-2</v>
      </c>
      <c r="AG18" s="184">
        <f>'Regulatory Model'!AG21</f>
        <v>2.4500000000000001E-2</v>
      </c>
      <c r="AH18" s="184">
        <f>'Regulatory Model'!AH21</f>
        <v>2.4500000000000001E-2</v>
      </c>
      <c r="AI18" s="184">
        <f>'Regulatory Model'!AI21</f>
        <v>2.4500000000000001E-2</v>
      </c>
      <c r="AJ18" s="184">
        <f>'Regulatory Model'!AJ21</f>
        <v>2.4500000000000001E-2</v>
      </c>
      <c r="AK18" s="184">
        <f>'Regulatory Model'!AK21</f>
        <v>2.4500000000000001E-2</v>
      </c>
      <c r="AL18" s="184">
        <f>'Regulatory Model'!AL21</f>
        <v>2.4500000000000001E-2</v>
      </c>
      <c r="AM18" s="184">
        <f>'Regulatory Model'!AM21</f>
        <v>2.4500000000000001E-2</v>
      </c>
      <c r="AN18" s="184">
        <f>'Regulatory Model'!AN21</f>
        <v>2.4500000000000001E-2</v>
      </c>
      <c r="AO18" s="184">
        <f>'Regulatory Model'!AO21</f>
        <v>2.4500000000000001E-2</v>
      </c>
      <c r="AP18" s="184">
        <f>'Regulatory Model'!AP21</f>
        <v>2.4500000000000001E-2</v>
      </c>
      <c r="AQ18" s="184">
        <f>'Regulatory Model'!AQ21</f>
        <v>2.4500000000000001E-2</v>
      </c>
      <c r="AR18" s="184">
        <f>'Regulatory Model'!AR21</f>
        <v>2.4500000000000001E-2</v>
      </c>
      <c r="AS18" s="184">
        <f>'Regulatory Model'!AS21</f>
        <v>2.4500000000000001E-2</v>
      </c>
      <c r="AT18" s="184">
        <f>'Regulatory Model'!AT21</f>
        <v>2.4500000000000001E-2</v>
      </c>
      <c r="AU18" s="184">
        <f>'Regulatory Model'!AU21</f>
        <v>2.4500000000000001E-2</v>
      </c>
      <c r="AV18" s="184">
        <f>'Regulatory Model'!AV21</f>
        <v>2.4500000000000001E-2</v>
      </c>
      <c r="AW18" s="184">
        <f>'Regulatory Model'!AW21</f>
        <v>2.4500000000000001E-2</v>
      </c>
      <c r="AX18" s="184">
        <f>'Regulatory Model'!AX21</f>
        <v>2.4500000000000001E-2</v>
      </c>
      <c r="AY18" s="184">
        <f>'Regulatory Model'!AY21</f>
        <v>2.4500000000000001E-2</v>
      </c>
      <c r="AZ18" s="184">
        <f>'Regulatory Model'!AZ21</f>
        <v>2.4500000000000001E-2</v>
      </c>
      <c r="BA18" s="184">
        <f>'Regulatory Model'!BA21</f>
        <v>2.4500000000000001E-2</v>
      </c>
      <c r="BB18" s="184">
        <f>'Regulatory Model'!BB21</f>
        <v>2.4500000000000001E-2</v>
      </c>
      <c r="BC18" s="184">
        <f>'Regulatory Model'!BC21</f>
        <v>2.4500000000000001E-2</v>
      </c>
      <c r="BD18" s="184">
        <f>'Regulatory Model'!BD21</f>
        <v>2.4500000000000001E-2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B20" s="49" t="s">
        <v>276</v>
      </c>
      <c r="C20" s="10" t="s">
        <v>72</v>
      </c>
      <c r="F20" s="44">
        <v>1</v>
      </c>
      <c r="G20" s="207">
        <f t="shared" ref="G20:AL20" si="10">F20*(1+G19)</f>
        <v>1.1153660072481086</v>
      </c>
      <c r="H20" s="207">
        <f t="shared" si="10"/>
        <v>1.2440413301245878</v>
      </c>
      <c r="I20" s="207">
        <f t="shared" si="10"/>
        <v>1.3873498929537647</v>
      </c>
      <c r="J20" s="207">
        <f t="shared" si="10"/>
        <v>1.5324666917567284</v>
      </c>
      <c r="K20" s="207">
        <f t="shared" si="10"/>
        <v>1.6693159673306042</v>
      </c>
      <c r="L20" s="207">
        <f t="shared" si="10"/>
        <v>1.8183858832132269</v>
      </c>
      <c r="M20" s="207">
        <f t="shared" si="10"/>
        <v>1.9807677425841679</v>
      </c>
      <c r="N20" s="207">
        <f t="shared" si="10"/>
        <v>2.157650301996934</v>
      </c>
      <c r="O20" s="207">
        <f t="shared" si="10"/>
        <v>2.3503284739652601</v>
      </c>
      <c r="P20" s="207">
        <f t="shared" si="10"/>
        <v>2.5602128066903576</v>
      </c>
      <c r="Q20" s="207">
        <f t="shared" si="10"/>
        <v>2.7888398103278065</v>
      </c>
      <c r="R20" s="207">
        <f t="shared" si="10"/>
        <v>3.0378832053900795</v>
      </c>
      <c r="S20" s="207">
        <f t="shared" si="10"/>
        <v>3.3091661756314132</v>
      </c>
      <c r="T20" s="207">
        <f t="shared" si="10"/>
        <v>3.6046747151152982</v>
      </c>
      <c r="U20" s="207">
        <f t="shared" si="10"/>
        <v>3.9265721671750939</v>
      </c>
      <c r="V20" s="207">
        <f t="shared" si="10"/>
        <v>4.2772150617038296</v>
      </c>
      <c r="W20" s="207">
        <f t="shared" si="10"/>
        <v>4.6591703667139814</v>
      </c>
      <c r="X20" s="207">
        <f t="shared" si="10"/>
        <v>5.0752342804615393</v>
      </c>
      <c r="Y20" s="207">
        <f t="shared" si="10"/>
        <v>5.5284527017067546</v>
      </c>
      <c r="Z20" s="207">
        <f t="shared" si="10"/>
        <v>6.0221435279691677</v>
      </c>
      <c r="AA20" s="207">
        <f t="shared" si="10"/>
        <v>6.5599209450168141</v>
      </c>
      <c r="AB20" s="207">
        <f t="shared" si="10"/>
        <v>7.1457218854068154</v>
      </c>
      <c r="AC20" s="207">
        <f t="shared" si="10"/>
        <v>7.7838348497736431</v>
      </c>
      <c r="AD20" s="207">
        <f t="shared" si="10"/>
        <v>8.4789313018584291</v>
      </c>
      <c r="AE20" s="207">
        <f t="shared" si="10"/>
        <v>9.2360998671143868</v>
      </c>
      <c r="AF20" s="207">
        <f t="shared" si="10"/>
        <v>10.060883585247701</v>
      </c>
      <c r="AG20" s="207">
        <f t="shared" si="10"/>
        <v>10.95932048941032</v>
      </c>
      <c r="AH20" s="207">
        <f t="shared" si="10"/>
        <v>11.937987809114661</v>
      </c>
      <c r="AI20" s="207">
        <f t="shared" si="10"/>
        <v>13.0040501204686</v>
      </c>
      <c r="AJ20" s="207">
        <f t="shared" si="10"/>
        <v>14.165311796226446</v>
      </c>
      <c r="AK20" s="207">
        <f t="shared" si="10"/>
        <v>15.430274139629466</v>
      </c>
      <c r="AL20" s="207">
        <f t="shared" si="10"/>
        <v>16.808197620298376</v>
      </c>
      <c r="AM20" s="207">
        <f t="shared" ref="AM20:BD20" si="11">AL20*(1+AM19)</f>
        <v>18.309169667791021</v>
      </c>
      <c r="AN20" s="207">
        <f t="shared" si="11"/>
        <v>19.944178519124758</v>
      </c>
      <c r="AO20" s="207">
        <f t="shared" si="11"/>
        <v>21.725193660882599</v>
      </c>
      <c r="AP20" s="207">
        <f t="shared" si="11"/>
        <v>23.665253454799412</v>
      </c>
      <c r="AQ20" s="207">
        <f t="shared" si="11"/>
        <v>25.778560588312999</v>
      </c>
      <c r="AR20" s="207">
        <f t="shared" si="11"/>
        <v>28.080586048849348</v>
      </c>
      <c r="AS20" s="207">
        <f t="shared" si="11"/>
        <v>30.588182383011592</v>
      </c>
      <c r="AT20" s="207">
        <f t="shared" si="11"/>
        <v>33.319707069814527</v>
      </c>
      <c r="AU20" s="207">
        <f t="shared" si="11"/>
        <v>36.295156911148965</v>
      </c>
      <c r="AV20" s="207">
        <f t="shared" si="11"/>
        <v>39.536314423314565</v>
      </c>
      <c r="AW20" s="207">
        <f t="shared" si="11"/>
        <v>43.066907301316554</v>
      </c>
      <c r="AX20" s="207">
        <f t="shared" si="11"/>
        <v>46.912782123324121</v>
      </c>
      <c r="AY20" s="207">
        <f t="shared" si="11"/>
        <v>51.102093566936965</v>
      </c>
      <c r="AZ20" s="207">
        <f t="shared" si="11"/>
        <v>55.66551052246443</v>
      </c>
      <c r="BA20" s="207">
        <f t="shared" si="11"/>
        <v>60.636440612120502</v>
      </c>
      <c r="BB20" s="207">
        <f t="shared" si="11"/>
        <v>66.051274758782853</v>
      </c>
      <c r="BC20" s="207">
        <f t="shared" si="11"/>
        <v>71.949653594742159</v>
      </c>
      <c r="BD20" s="207">
        <f t="shared" si="11"/>
        <v>78.374757660752636</v>
      </c>
    </row>
    <row r="21" spans="1:56" outlineLevel="1" x14ac:dyDescent="0.2">
      <c r="C21" s="2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x14ac:dyDescent="0.2">
      <c r="A22" s="69">
        <f ca="1">MAX($A$1:A19)+subsection</f>
        <v>9.0299999999999994</v>
      </c>
      <c r="B22" s="6" t="s">
        <v>277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4" spans="1:56" outlineLevel="1" x14ac:dyDescent="0.2">
      <c r="B24" s="50" t="s">
        <v>278</v>
      </c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C25" s="2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8" t="s">
        <v>149</v>
      </c>
      <c r="C26" s="24"/>
      <c r="D26" s="54" t="s">
        <v>279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B27" s="49" t="s">
        <v>151</v>
      </c>
      <c r="C27" s="10" t="s">
        <v>217</v>
      </c>
      <c r="D27" s="24">
        <v>1</v>
      </c>
      <c r="G27" s="187">
        <f>SUMPRODUCT(Mapping!$E$124:$E$143,'Regulatory Model'!G$58:G$77)</f>
        <v>62.148947472273974</v>
      </c>
      <c r="H27" s="187">
        <f>SUMPRODUCT(Mapping!$E$124:$E$143,'Regulatory Model'!H$58:H$77)</f>
        <v>39.270154153063871</v>
      </c>
      <c r="I27" s="187">
        <f>SUMPRODUCT(Mapping!$E$124:$E$143,'Regulatory Model'!I$58:I$77)</f>
        <v>48.257099129973383</v>
      </c>
      <c r="J27" s="187">
        <f>SUMPRODUCT(Mapping!$E$124:$E$143,'Regulatory Model'!J$58:J$77)</f>
        <v>42.727425353243468</v>
      </c>
      <c r="K27" s="187">
        <f>SUMPRODUCT(Mapping!$E$124:$E$143,'Regulatory Model'!K$58:K$77)</f>
        <v>38.797150923193492</v>
      </c>
      <c r="L27" s="187">
        <f>SUMPRODUCT(Mapping!$E$124:$E$143,'Regulatory Model'!L$58:L$77)</f>
        <v>88.354024374895104</v>
      </c>
      <c r="M27" s="187">
        <f>SUMPRODUCT(Mapping!$E$124:$E$143,'Regulatory Model'!M$58:M$77)</f>
        <v>89.679334740518499</v>
      </c>
      <c r="N27" s="187">
        <f>SUMPRODUCT(Mapping!$E$124:$E$143,'Regulatory Model'!N$58:N$77)</f>
        <v>91.768863239972603</v>
      </c>
      <c r="O27" s="187">
        <f>SUMPRODUCT(Mapping!$E$124:$E$143,'Regulatory Model'!O$58:O$77)</f>
        <v>94.017200389351913</v>
      </c>
      <c r="P27" s="187">
        <f>SUMPRODUCT(Mapping!$E$124:$E$143,'Regulatory Model'!P$58:P$77)</f>
        <v>96.320621798891011</v>
      </c>
      <c r="Q27" s="187">
        <f>SUMPRODUCT(Mapping!$E$124:$E$143,'Regulatory Model'!Q$58:Q$77)</f>
        <v>98.680477032963864</v>
      </c>
      <c r="R27" s="187">
        <f>SUMPRODUCT(Mapping!$E$124:$E$143,'Regulatory Model'!R$58:R$77)</f>
        <v>101.09814872027147</v>
      </c>
      <c r="S27" s="187">
        <f>SUMPRODUCT(Mapping!$E$124:$E$143,'Regulatory Model'!S$58:S$77)</f>
        <v>103.57505336391812</v>
      </c>
      <c r="T27" s="187">
        <f>SUMPRODUCT(Mapping!$E$124:$E$143,'Regulatory Model'!T$58:T$77)</f>
        <v>106.1126421713341</v>
      </c>
      <c r="U27" s="187">
        <f>SUMPRODUCT(Mapping!$E$124:$E$143,'Regulatory Model'!U$58:U$77)</f>
        <v>108.71240190453177</v>
      </c>
      <c r="V27" s="187">
        <f>SUMPRODUCT(Mapping!$E$124:$E$143,'Regulatory Model'!V$58:V$77)</f>
        <v>111.37585575119282</v>
      </c>
      <c r="W27" s="187">
        <f>SUMPRODUCT(Mapping!$E$124:$E$143,'Regulatory Model'!W$58:W$77)</f>
        <v>114.10456421709704</v>
      </c>
      <c r="X27" s="187">
        <f>SUMPRODUCT(Mapping!$E$124:$E$143,'Regulatory Model'!X$58:X$77)</f>
        <v>116.90012604041591</v>
      </c>
      <c r="Y27" s="187">
        <f>SUMPRODUCT(Mapping!$E$124:$E$143,'Regulatory Model'!Y$58:Y$77)</f>
        <v>119.76417912840611</v>
      </c>
      <c r="Z27" s="187">
        <f>SUMPRODUCT(Mapping!$E$124:$E$143,'Regulatory Model'!Z$58:Z$77)</f>
        <v>122.69840151705203</v>
      </c>
      <c r="AA27" s="187">
        <f>SUMPRODUCT(Mapping!$E$124:$E$143,'Regulatory Model'!AA$58:AA$77)</f>
        <v>125.70451235421982</v>
      </c>
      <c r="AB27" s="187">
        <f>SUMPRODUCT(Mapping!$E$124:$E$143,'Regulatory Model'!AB$58:AB$77)</f>
        <v>128.7842729068982</v>
      </c>
      <c r="AC27" s="187">
        <f>SUMPRODUCT(Mapping!$E$124:$E$143,'Regulatory Model'!AC$58:AC$77)</f>
        <v>131.93948759311721</v>
      </c>
      <c r="AD27" s="187">
        <f>SUMPRODUCT(Mapping!$E$124:$E$143,'Regulatory Model'!AD$58:AD$77)</f>
        <v>135.17200503914856</v>
      </c>
      <c r="AE27" s="187">
        <f>SUMPRODUCT(Mapping!$E$124:$E$143,'Regulatory Model'!AE$58:AE$77)</f>
        <v>138.48371916260771</v>
      </c>
      <c r="AF27" s="187">
        <f>SUMPRODUCT(Mapping!$E$124:$E$143,'Regulatory Model'!AF$58:AF$77)</f>
        <v>141.87657028209162</v>
      </c>
      <c r="AG27" s="187">
        <f>SUMPRODUCT(Mapping!$E$124:$E$143,'Regulatory Model'!AG$58:AG$77)</f>
        <v>145.35254625400285</v>
      </c>
      <c r="AH27" s="187">
        <f>SUMPRODUCT(Mapping!$E$124:$E$143,'Regulatory Model'!AH$58:AH$77)</f>
        <v>148.91368363722592</v>
      </c>
      <c r="AI27" s="187">
        <f>SUMPRODUCT(Mapping!$E$124:$E$143,'Regulatory Model'!AI$58:AI$77)</f>
        <v>152.56206888633795</v>
      </c>
      <c r="AJ27" s="187">
        <f>SUMPRODUCT(Mapping!$E$124:$E$143,'Regulatory Model'!AJ$58:AJ$77)</f>
        <v>156.29983957405321</v>
      </c>
      <c r="AK27" s="187">
        <f>SUMPRODUCT(Mapping!$E$124:$E$143,'Regulatory Model'!AK$58:AK$77)</f>
        <v>160.12918564361755</v>
      </c>
      <c r="AL27" s="187">
        <f>SUMPRODUCT(Mapping!$E$124:$E$143,'Regulatory Model'!AL$58:AL$77)</f>
        <v>164.05235069188612</v>
      </c>
      <c r="AM27" s="187">
        <f>SUMPRODUCT(Mapping!$E$124:$E$143,'Regulatory Model'!AM$58:AM$77)</f>
        <v>168.07163328383731</v>
      </c>
      <c r="AN27" s="187">
        <f>SUMPRODUCT(Mapping!$E$124:$E$143,'Regulatory Model'!AN$58:AN$77)</f>
        <v>172.18938829929135</v>
      </c>
      <c r="AO27" s="187">
        <f>SUMPRODUCT(Mapping!$E$124:$E$143,'Regulatory Model'!AO$58:AO$77)</f>
        <v>176.408028312624</v>
      </c>
      <c r="AP27" s="187">
        <f>SUMPRODUCT(Mapping!$E$124:$E$143,'Regulatory Model'!AP$58:AP$77)</f>
        <v>180.73002500628323</v>
      </c>
      <c r="AQ27" s="187">
        <f>SUMPRODUCT(Mapping!$E$124:$E$143,'Regulatory Model'!AQ$58:AQ$77)</f>
        <v>185.15791061893719</v>
      </c>
      <c r="AR27" s="187">
        <f>SUMPRODUCT(Mapping!$E$124:$E$143,'Regulatory Model'!AR$58:AR$77)</f>
        <v>189.69427942910113</v>
      </c>
      <c r="AS27" s="187">
        <f>SUMPRODUCT(Mapping!$E$124:$E$143,'Regulatory Model'!AS$58:AS$77)</f>
        <v>194.34178927511414</v>
      </c>
      <c r="AT27" s="187">
        <f>SUMPRODUCT(Mapping!$E$124:$E$143,'Regulatory Model'!AT$58:AT$77)</f>
        <v>199.10316311235442</v>
      </c>
      <c r="AU27" s="187">
        <f>SUMPRODUCT(Mapping!$E$124:$E$143,'Regulatory Model'!AU$58:AU$77)</f>
        <v>203.98119060860708</v>
      </c>
      <c r="AV27" s="187">
        <f>SUMPRODUCT(Mapping!$E$124:$E$143,'Regulatory Model'!AV$58:AV$77)</f>
        <v>208.97872977851796</v>
      </c>
      <c r="AW27" s="187">
        <f>SUMPRODUCT(Mapping!$E$124:$E$143,'Regulatory Model'!AW$58:AW$77)</f>
        <v>214.09870865809162</v>
      </c>
      <c r="AX27" s="187">
        <f>SUMPRODUCT(Mapping!$E$124:$E$143,'Regulatory Model'!AX$58:AX$77)</f>
        <v>219.34412702021487</v>
      </c>
      <c r="AY27" s="187">
        <f>SUMPRODUCT(Mapping!$E$124:$E$143,'Regulatory Model'!AY$58:AY$77)</f>
        <v>224.71805813221013</v>
      </c>
      <c r="AZ27" s="187">
        <f>SUMPRODUCT(Mapping!$E$124:$E$143,'Regulatory Model'!AZ$58:AZ$77)</f>
        <v>230.22365055644929</v>
      </c>
      <c r="BA27" s="187">
        <f>SUMPRODUCT(Mapping!$E$124:$E$143,'Regulatory Model'!BA$58:BA$77)</f>
        <v>235.86412999508229</v>
      </c>
      <c r="BB27" s="187">
        <f>SUMPRODUCT(Mapping!$E$124:$E$143,'Regulatory Model'!BB$58:BB$77)</f>
        <v>241.64280117996179</v>
      </c>
      <c r="BC27" s="187">
        <f>SUMPRODUCT(Mapping!$E$124:$E$143,'Regulatory Model'!BC$58:BC$77)</f>
        <v>247.56304980887083</v>
      </c>
      <c r="BD27" s="187">
        <f>SUMPRODUCT(Mapping!$E$124:$E$143,'Regulatory Model'!BD$58:BD$77)</f>
        <v>253.62834452918821</v>
      </c>
    </row>
    <row r="28" spans="1:56" outlineLevel="1" x14ac:dyDescent="0.2">
      <c r="B28" s="49" t="s">
        <v>153</v>
      </c>
      <c r="C28" s="10" t="s">
        <v>217</v>
      </c>
      <c r="D28" s="24">
        <v>2</v>
      </c>
      <c r="G28" s="187">
        <f>SUMPRODUCT(Mapping!$F$124:$F$143,'Regulatory Model'!G$58:G$77)</f>
        <v>62.148947472273974</v>
      </c>
      <c r="H28" s="187">
        <f>SUMPRODUCT(Mapping!$F$124:$F$143,'Regulatory Model'!H$58:H$77)</f>
        <v>39.270154153063871</v>
      </c>
      <c r="I28" s="187">
        <f>SUMPRODUCT(Mapping!$F$124:$F$143,'Regulatory Model'!I$58:I$77)</f>
        <v>48.257099129973383</v>
      </c>
      <c r="J28" s="187">
        <f>SUMPRODUCT(Mapping!$F$124:$F$143,'Regulatory Model'!J$58:J$77)</f>
        <v>42.727425353243468</v>
      </c>
      <c r="K28" s="187">
        <f>SUMPRODUCT(Mapping!$F$124:$F$143,'Regulatory Model'!K$58:K$77)</f>
        <v>38.797150923193492</v>
      </c>
      <c r="L28" s="187">
        <f>SUMPRODUCT(Mapping!$F$124:$F$143,'Regulatory Model'!L$58:L$77)</f>
        <v>88.354024374895104</v>
      </c>
      <c r="M28" s="187">
        <f>SUMPRODUCT(Mapping!$F$124:$F$143,'Regulatory Model'!M$58:M$77)</f>
        <v>89.679334740518499</v>
      </c>
      <c r="N28" s="187">
        <f>SUMPRODUCT(Mapping!$F$124:$F$143,'Regulatory Model'!N$58:N$77)</f>
        <v>91.768863239972603</v>
      </c>
      <c r="O28" s="187">
        <f>SUMPRODUCT(Mapping!$F$124:$F$143,'Regulatory Model'!O$58:O$77)</f>
        <v>94.017200389351913</v>
      </c>
      <c r="P28" s="187">
        <f>SUMPRODUCT(Mapping!$F$124:$F$143,'Regulatory Model'!P$58:P$77)</f>
        <v>96.320621798891011</v>
      </c>
      <c r="Q28" s="187">
        <f>SUMPRODUCT(Mapping!$F$124:$F$143,'Regulatory Model'!Q$58:Q$77)</f>
        <v>98.680477032963864</v>
      </c>
      <c r="R28" s="187">
        <f>SUMPRODUCT(Mapping!$F$124:$F$143,'Regulatory Model'!R$58:R$77)</f>
        <v>101.09814872027147</v>
      </c>
      <c r="S28" s="187">
        <f>SUMPRODUCT(Mapping!$F$124:$F$143,'Regulatory Model'!S$58:S$77)</f>
        <v>103.57505336391812</v>
      </c>
      <c r="T28" s="187">
        <f>SUMPRODUCT(Mapping!$F$124:$F$143,'Regulatory Model'!T$58:T$77)</f>
        <v>106.1126421713341</v>
      </c>
      <c r="U28" s="187">
        <f>SUMPRODUCT(Mapping!$F$124:$F$143,'Regulatory Model'!U$58:U$77)</f>
        <v>108.71240190453177</v>
      </c>
      <c r="V28" s="187">
        <f>SUMPRODUCT(Mapping!$F$124:$F$143,'Regulatory Model'!V$58:V$77)</f>
        <v>111.37585575119282</v>
      </c>
      <c r="W28" s="187">
        <f>SUMPRODUCT(Mapping!$F$124:$F$143,'Regulatory Model'!W$58:W$77)</f>
        <v>114.10456421709704</v>
      </c>
      <c r="X28" s="187">
        <f>SUMPRODUCT(Mapping!$F$124:$F$143,'Regulatory Model'!X$58:X$77)</f>
        <v>116.90012604041591</v>
      </c>
      <c r="Y28" s="187">
        <f>SUMPRODUCT(Mapping!$F$124:$F$143,'Regulatory Model'!Y$58:Y$77)</f>
        <v>119.76417912840611</v>
      </c>
      <c r="Z28" s="187">
        <f>SUMPRODUCT(Mapping!$F$124:$F$143,'Regulatory Model'!Z$58:Z$77)</f>
        <v>122.69840151705203</v>
      </c>
      <c r="AA28" s="187">
        <f>SUMPRODUCT(Mapping!$F$124:$F$143,'Regulatory Model'!AA$58:AA$77)</f>
        <v>125.70451235421982</v>
      </c>
      <c r="AB28" s="187">
        <f>SUMPRODUCT(Mapping!$F$124:$F$143,'Regulatory Model'!AB$58:AB$77)</f>
        <v>128.7842729068982</v>
      </c>
      <c r="AC28" s="187">
        <f>SUMPRODUCT(Mapping!$F$124:$F$143,'Regulatory Model'!AC$58:AC$77)</f>
        <v>131.93948759311721</v>
      </c>
      <c r="AD28" s="187">
        <f>SUMPRODUCT(Mapping!$F$124:$F$143,'Regulatory Model'!AD$58:AD$77)</f>
        <v>135.17200503914856</v>
      </c>
      <c r="AE28" s="187">
        <f>SUMPRODUCT(Mapping!$F$124:$F$143,'Regulatory Model'!AE$58:AE$77)</f>
        <v>138.48371916260771</v>
      </c>
      <c r="AF28" s="187">
        <f>SUMPRODUCT(Mapping!$F$124:$F$143,'Regulatory Model'!AF$58:AF$77)</f>
        <v>141.87657028209162</v>
      </c>
      <c r="AG28" s="187">
        <f>SUMPRODUCT(Mapping!$F$124:$F$143,'Regulatory Model'!AG$58:AG$77)</f>
        <v>145.35254625400285</v>
      </c>
      <c r="AH28" s="187">
        <f>SUMPRODUCT(Mapping!$F$124:$F$143,'Regulatory Model'!AH$58:AH$77)</f>
        <v>148.91368363722592</v>
      </c>
      <c r="AI28" s="187">
        <f>SUMPRODUCT(Mapping!$F$124:$F$143,'Regulatory Model'!AI$58:AI$77)</f>
        <v>152.56206888633795</v>
      </c>
      <c r="AJ28" s="187">
        <f>SUMPRODUCT(Mapping!$F$124:$F$143,'Regulatory Model'!AJ$58:AJ$77)</f>
        <v>156.29983957405321</v>
      </c>
      <c r="AK28" s="187">
        <f>SUMPRODUCT(Mapping!$F$124:$F$143,'Regulatory Model'!AK$58:AK$77)</f>
        <v>160.12918564361755</v>
      </c>
      <c r="AL28" s="187">
        <f>SUMPRODUCT(Mapping!$F$124:$F$143,'Regulatory Model'!AL$58:AL$77)</f>
        <v>164.05235069188612</v>
      </c>
      <c r="AM28" s="187">
        <f>SUMPRODUCT(Mapping!$F$124:$F$143,'Regulatory Model'!AM$58:AM$77)</f>
        <v>168.07163328383731</v>
      </c>
      <c r="AN28" s="187">
        <f>SUMPRODUCT(Mapping!$F$124:$F$143,'Regulatory Model'!AN$58:AN$77)</f>
        <v>172.18938829929135</v>
      </c>
      <c r="AO28" s="187">
        <f>SUMPRODUCT(Mapping!$F$124:$F$143,'Regulatory Model'!AO$58:AO$77)</f>
        <v>176.408028312624</v>
      </c>
      <c r="AP28" s="187">
        <f>SUMPRODUCT(Mapping!$F$124:$F$143,'Regulatory Model'!AP$58:AP$77)</f>
        <v>180.73002500628323</v>
      </c>
      <c r="AQ28" s="187">
        <f>SUMPRODUCT(Mapping!$F$124:$F$143,'Regulatory Model'!AQ$58:AQ$77)</f>
        <v>185.15791061893719</v>
      </c>
      <c r="AR28" s="187">
        <f>SUMPRODUCT(Mapping!$F$124:$F$143,'Regulatory Model'!AR$58:AR$77)</f>
        <v>189.69427942910113</v>
      </c>
      <c r="AS28" s="187">
        <f>SUMPRODUCT(Mapping!$F$124:$F$143,'Regulatory Model'!AS$58:AS$77)</f>
        <v>194.34178927511414</v>
      </c>
      <c r="AT28" s="187">
        <f>SUMPRODUCT(Mapping!$F$124:$F$143,'Regulatory Model'!AT$58:AT$77)</f>
        <v>199.10316311235442</v>
      </c>
      <c r="AU28" s="187">
        <f>SUMPRODUCT(Mapping!$F$124:$F$143,'Regulatory Model'!AU$58:AU$77)</f>
        <v>203.98119060860708</v>
      </c>
      <c r="AV28" s="187">
        <f>SUMPRODUCT(Mapping!$F$124:$F$143,'Regulatory Model'!AV$58:AV$77)</f>
        <v>208.97872977851796</v>
      </c>
      <c r="AW28" s="187">
        <f>SUMPRODUCT(Mapping!$F$124:$F$143,'Regulatory Model'!AW$58:AW$77)</f>
        <v>214.09870865809162</v>
      </c>
      <c r="AX28" s="187">
        <f>SUMPRODUCT(Mapping!$F$124:$F$143,'Regulatory Model'!AX$58:AX$77)</f>
        <v>219.34412702021487</v>
      </c>
      <c r="AY28" s="187">
        <f>SUMPRODUCT(Mapping!$F$124:$F$143,'Regulatory Model'!AY$58:AY$77)</f>
        <v>224.71805813221013</v>
      </c>
      <c r="AZ28" s="187">
        <f>SUMPRODUCT(Mapping!$F$124:$F$143,'Regulatory Model'!AZ$58:AZ$77)</f>
        <v>230.22365055644929</v>
      </c>
      <c r="BA28" s="187">
        <f>SUMPRODUCT(Mapping!$F$124:$F$143,'Regulatory Model'!BA$58:BA$77)</f>
        <v>235.86412999508229</v>
      </c>
      <c r="BB28" s="187">
        <f>SUMPRODUCT(Mapping!$F$124:$F$143,'Regulatory Model'!BB$58:BB$77)</f>
        <v>241.64280117996179</v>
      </c>
      <c r="BC28" s="187">
        <f>SUMPRODUCT(Mapping!$F$124:$F$143,'Regulatory Model'!BC$58:BC$77)</f>
        <v>247.56304980887083</v>
      </c>
      <c r="BD28" s="187">
        <f>SUMPRODUCT(Mapping!$F$124:$F$143,'Regulatory Model'!BD$58:BD$77)</f>
        <v>253.62834452918821</v>
      </c>
    </row>
    <row r="29" spans="1:56" outlineLevel="1" x14ac:dyDescent="0.2">
      <c r="B29" s="49" t="s">
        <v>154</v>
      </c>
      <c r="C29" s="10" t="s">
        <v>217</v>
      </c>
      <c r="D29" s="24">
        <v>3</v>
      </c>
      <c r="F29" s="74"/>
      <c r="G29" s="187">
        <f>SUMPRODUCT(Mapping!$G$124:$G$143,'Regulatory Model'!G$58:G$77)</f>
        <v>62.148947472273974</v>
      </c>
      <c r="H29" s="187">
        <f>SUMPRODUCT(Mapping!$G$124:$G$143,'Regulatory Model'!H$58:H$77)</f>
        <v>39.270154153063871</v>
      </c>
      <c r="I29" s="187">
        <f>SUMPRODUCT(Mapping!$G$124:$G$143,'Regulatory Model'!I$58:I$77)</f>
        <v>48.257099129973383</v>
      </c>
      <c r="J29" s="187">
        <f>SUMPRODUCT(Mapping!$G$124:$G$143,'Regulatory Model'!J$58:J$77)</f>
        <v>42.727425353243468</v>
      </c>
      <c r="K29" s="187">
        <f>SUMPRODUCT(Mapping!$G$124:$G$143,'Regulatory Model'!K$58:K$77)</f>
        <v>38.797150923193492</v>
      </c>
      <c r="L29" s="187">
        <f>SUMPRODUCT(Mapping!$G$124:$G$143,'Regulatory Model'!L$58:L$77)</f>
        <v>88.354024374895104</v>
      </c>
      <c r="M29" s="187">
        <f>SUMPRODUCT(Mapping!$G$124:$G$143,'Regulatory Model'!M$58:M$77)</f>
        <v>89.679334740518499</v>
      </c>
      <c r="N29" s="187">
        <f>SUMPRODUCT(Mapping!$G$124:$G$143,'Regulatory Model'!N$58:N$77)</f>
        <v>91.768863239972603</v>
      </c>
      <c r="O29" s="187">
        <f>SUMPRODUCT(Mapping!$G$124:$G$143,'Regulatory Model'!O$58:O$77)</f>
        <v>94.017200389351913</v>
      </c>
      <c r="P29" s="187">
        <f>SUMPRODUCT(Mapping!$G$124:$G$143,'Regulatory Model'!P$58:P$77)</f>
        <v>96.320621798891011</v>
      </c>
      <c r="Q29" s="187">
        <f>SUMPRODUCT(Mapping!$G$124:$G$143,'Regulatory Model'!Q$58:Q$77)</f>
        <v>98.680477032963864</v>
      </c>
      <c r="R29" s="187">
        <f>SUMPRODUCT(Mapping!$G$124:$G$143,'Regulatory Model'!R$58:R$77)</f>
        <v>101.09814872027147</v>
      </c>
      <c r="S29" s="187">
        <f>SUMPRODUCT(Mapping!$G$124:$G$143,'Regulatory Model'!S$58:S$77)</f>
        <v>103.57505336391812</v>
      </c>
      <c r="T29" s="187">
        <f>SUMPRODUCT(Mapping!$G$124:$G$143,'Regulatory Model'!T$58:T$77)</f>
        <v>106.1126421713341</v>
      </c>
      <c r="U29" s="187">
        <f>SUMPRODUCT(Mapping!$G$124:$G$143,'Regulatory Model'!U$58:U$77)</f>
        <v>108.71240190453177</v>
      </c>
      <c r="V29" s="187">
        <f>SUMPRODUCT(Mapping!$G$124:$G$143,'Regulatory Model'!V$58:V$77)</f>
        <v>111.37585575119282</v>
      </c>
      <c r="W29" s="187">
        <f>SUMPRODUCT(Mapping!$G$124:$G$143,'Regulatory Model'!W$58:W$77)</f>
        <v>114.10456421709704</v>
      </c>
      <c r="X29" s="187">
        <f>SUMPRODUCT(Mapping!$G$124:$G$143,'Regulatory Model'!X$58:X$77)</f>
        <v>116.90012604041591</v>
      </c>
      <c r="Y29" s="187">
        <f>SUMPRODUCT(Mapping!$G$124:$G$143,'Regulatory Model'!Y$58:Y$77)</f>
        <v>119.76417912840611</v>
      </c>
      <c r="Z29" s="187">
        <f>SUMPRODUCT(Mapping!$G$124:$G$143,'Regulatory Model'!Z$58:Z$77)</f>
        <v>122.69840151705203</v>
      </c>
      <c r="AA29" s="187">
        <f>SUMPRODUCT(Mapping!$G$124:$G$143,'Regulatory Model'!AA$58:AA$77)</f>
        <v>125.70451235421982</v>
      </c>
      <c r="AB29" s="187">
        <f>SUMPRODUCT(Mapping!$G$124:$G$143,'Regulatory Model'!AB$58:AB$77)</f>
        <v>128.7842729068982</v>
      </c>
      <c r="AC29" s="187">
        <f>SUMPRODUCT(Mapping!$G$124:$G$143,'Regulatory Model'!AC$58:AC$77)</f>
        <v>131.93948759311721</v>
      </c>
      <c r="AD29" s="187">
        <f>SUMPRODUCT(Mapping!$G$124:$G$143,'Regulatory Model'!AD$58:AD$77)</f>
        <v>135.17200503914856</v>
      </c>
      <c r="AE29" s="187">
        <f>SUMPRODUCT(Mapping!$G$124:$G$143,'Regulatory Model'!AE$58:AE$77)</f>
        <v>138.48371916260771</v>
      </c>
      <c r="AF29" s="187">
        <f>SUMPRODUCT(Mapping!$G$124:$G$143,'Regulatory Model'!AF$58:AF$77)</f>
        <v>141.87657028209162</v>
      </c>
      <c r="AG29" s="187">
        <f>SUMPRODUCT(Mapping!$G$124:$G$143,'Regulatory Model'!AG$58:AG$77)</f>
        <v>145.35254625400285</v>
      </c>
      <c r="AH29" s="187">
        <f>SUMPRODUCT(Mapping!$G$124:$G$143,'Regulatory Model'!AH$58:AH$77)</f>
        <v>148.91368363722592</v>
      </c>
      <c r="AI29" s="187">
        <f>SUMPRODUCT(Mapping!$G$124:$G$143,'Regulatory Model'!AI$58:AI$77)</f>
        <v>152.56206888633795</v>
      </c>
      <c r="AJ29" s="187">
        <f>SUMPRODUCT(Mapping!$G$124:$G$143,'Regulatory Model'!AJ$58:AJ$77)</f>
        <v>156.29983957405321</v>
      </c>
      <c r="AK29" s="187">
        <f>SUMPRODUCT(Mapping!$G$124:$G$143,'Regulatory Model'!AK$58:AK$77)</f>
        <v>160.12918564361755</v>
      </c>
      <c r="AL29" s="187">
        <f>SUMPRODUCT(Mapping!$G$124:$G$143,'Regulatory Model'!AL$58:AL$77)</f>
        <v>164.05235069188612</v>
      </c>
      <c r="AM29" s="187">
        <f>SUMPRODUCT(Mapping!$G$124:$G$143,'Regulatory Model'!AM$58:AM$77)</f>
        <v>168.07163328383731</v>
      </c>
      <c r="AN29" s="187">
        <f>SUMPRODUCT(Mapping!$G$124:$G$143,'Regulatory Model'!AN$58:AN$77)</f>
        <v>172.18938829929135</v>
      </c>
      <c r="AO29" s="187">
        <f>SUMPRODUCT(Mapping!$G$124:$G$143,'Regulatory Model'!AO$58:AO$77)</f>
        <v>176.408028312624</v>
      </c>
      <c r="AP29" s="187">
        <f>SUMPRODUCT(Mapping!$G$124:$G$143,'Regulatory Model'!AP$58:AP$77)</f>
        <v>180.73002500628323</v>
      </c>
      <c r="AQ29" s="187">
        <f>SUMPRODUCT(Mapping!$G$124:$G$143,'Regulatory Model'!AQ$58:AQ$77)</f>
        <v>185.15791061893719</v>
      </c>
      <c r="AR29" s="187">
        <f>SUMPRODUCT(Mapping!$G$124:$G$143,'Regulatory Model'!AR$58:AR$77)</f>
        <v>189.69427942910113</v>
      </c>
      <c r="AS29" s="187">
        <f>SUMPRODUCT(Mapping!$G$124:$G$143,'Regulatory Model'!AS$58:AS$77)</f>
        <v>194.34178927511414</v>
      </c>
      <c r="AT29" s="187">
        <f>SUMPRODUCT(Mapping!$G$124:$G$143,'Regulatory Model'!AT$58:AT$77)</f>
        <v>199.10316311235442</v>
      </c>
      <c r="AU29" s="187">
        <f>SUMPRODUCT(Mapping!$G$124:$G$143,'Regulatory Model'!AU$58:AU$77)</f>
        <v>203.98119060860708</v>
      </c>
      <c r="AV29" s="187">
        <f>SUMPRODUCT(Mapping!$G$124:$G$143,'Regulatory Model'!AV$58:AV$77)</f>
        <v>208.97872977851796</v>
      </c>
      <c r="AW29" s="187">
        <f>SUMPRODUCT(Mapping!$G$124:$G$143,'Regulatory Model'!AW$58:AW$77)</f>
        <v>214.09870865809162</v>
      </c>
      <c r="AX29" s="187">
        <f>SUMPRODUCT(Mapping!$G$124:$G$143,'Regulatory Model'!AX$58:AX$77)</f>
        <v>219.34412702021487</v>
      </c>
      <c r="AY29" s="187">
        <f>SUMPRODUCT(Mapping!$G$124:$G$143,'Regulatory Model'!AY$58:AY$77)</f>
        <v>224.71805813221013</v>
      </c>
      <c r="AZ29" s="187">
        <f>SUMPRODUCT(Mapping!$G$124:$G$143,'Regulatory Model'!AZ$58:AZ$77)</f>
        <v>230.22365055644929</v>
      </c>
      <c r="BA29" s="187">
        <f>SUMPRODUCT(Mapping!$G$124:$G$143,'Regulatory Model'!BA$58:BA$77)</f>
        <v>235.86412999508229</v>
      </c>
      <c r="BB29" s="187">
        <f>SUMPRODUCT(Mapping!$G$124:$G$143,'Regulatory Model'!BB$58:BB$77)</f>
        <v>241.64280117996179</v>
      </c>
      <c r="BC29" s="187">
        <f>SUMPRODUCT(Mapping!$G$124:$G$143,'Regulatory Model'!BC$58:BC$77)</f>
        <v>247.56304980887083</v>
      </c>
      <c r="BD29" s="187">
        <f>SUMPRODUCT(Mapping!$G$124:$G$143,'Regulatory Model'!BD$58:BD$77)</f>
        <v>253.62834452918821</v>
      </c>
    </row>
    <row r="30" spans="1:56" outlineLevel="1" x14ac:dyDescent="0.2">
      <c r="B30" s="49" t="s">
        <v>155</v>
      </c>
      <c r="C30" s="10" t="s">
        <v>217</v>
      </c>
      <c r="D30" s="24">
        <v>4</v>
      </c>
      <c r="F30" s="74"/>
      <c r="G30" s="187">
        <f>SUMPRODUCT(Mapping!$H$124:$H$143,'Regulatory Model'!G$58:G$77)</f>
        <v>62.148947472273974</v>
      </c>
      <c r="H30" s="187">
        <f>SUMPRODUCT(Mapping!$H$124:$H$143,'Regulatory Model'!H$58:H$77)</f>
        <v>39.270154153063871</v>
      </c>
      <c r="I30" s="187">
        <f>SUMPRODUCT(Mapping!$H$124:$H$143,'Regulatory Model'!I$58:I$77)</f>
        <v>48.257099129973383</v>
      </c>
      <c r="J30" s="187">
        <f>SUMPRODUCT(Mapping!$H$124:$H$143,'Regulatory Model'!J$58:J$77)</f>
        <v>42.727425353243468</v>
      </c>
      <c r="K30" s="187">
        <f>SUMPRODUCT(Mapping!$H$124:$H$143,'Regulatory Model'!K$58:K$77)</f>
        <v>38.797150923193492</v>
      </c>
      <c r="L30" s="187">
        <f>SUMPRODUCT(Mapping!$H$124:$H$143,'Regulatory Model'!L$58:L$77)</f>
        <v>88.354024374895104</v>
      </c>
      <c r="M30" s="187">
        <f>SUMPRODUCT(Mapping!$H$124:$H$143,'Regulatory Model'!M$58:M$77)</f>
        <v>89.679334740518499</v>
      </c>
      <c r="N30" s="187">
        <f>SUMPRODUCT(Mapping!$H$124:$H$143,'Regulatory Model'!N$58:N$77)</f>
        <v>91.768863239972603</v>
      </c>
      <c r="O30" s="187">
        <f>SUMPRODUCT(Mapping!$H$124:$H$143,'Regulatory Model'!O$58:O$77)</f>
        <v>94.017200389351913</v>
      </c>
      <c r="P30" s="187">
        <f>SUMPRODUCT(Mapping!$H$124:$H$143,'Regulatory Model'!P$58:P$77)</f>
        <v>96.320621798891011</v>
      </c>
      <c r="Q30" s="187">
        <f>SUMPRODUCT(Mapping!$H$124:$H$143,'Regulatory Model'!Q$58:Q$77)</f>
        <v>98.680477032963864</v>
      </c>
      <c r="R30" s="187">
        <f>SUMPRODUCT(Mapping!$H$124:$H$143,'Regulatory Model'!R$58:R$77)</f>
        <v>101.09814872027147</v>
      </c>
      <c r="S30" s="187">
        <f>SUMPRODUCT(Mapping!$H$124:$H$143,'Regulatory Model'!S$58:S$77)</f>
        <v>103.57505336391812</v>
      </c>
      <c r="T30" s="187">
        <f>SUMPRODUCT(Mapping!$H$124:$H$143,'Regulatory Model'!T$58:T$77)</f>
        <v>106.1126421713341</v>
      </c>
      <c r="U30" s="187">
        <f>SUMPRODUCT(Mapping!$H$124:$H$143,'Regulatory Model'!U$58:U$77)</f>
        <v>108.71240190453177</v>
      </c>
      <c r="V30" s="187">
        <f>SUMPRODUCT(Mapping!$H$124:$H$143,'Regulatory Model'!V$58:V$77)</f>
        <v>111.37585575119282</v>
      </c>
      <c r="W30" s="187">
        <f>SUMPRODUCT(Mapping!$H$124:$H$143,'Regulatory Model'!W$58:W$77)</f>
        <v>114.10456421709704</v>
      </c>
      <c r="X30" s="187">
        <f>SUMPRODUCT(Mapping!$H$124:$H$143,'Regulatory Model'!X$58:X$77)</f>
        <v>116.90012604041591</v>
      </c>
      <c r="Y30" s="187">
        <f>SUMPRODUCT(Mapping!$H$124:$H$143,'Regulatory Model'!Y$58:Y$77)</f>
        <v>119.76417912840611</v>
      </c>
      <c r="Z30" s="187">
        <f>SUMPRODUCT(Mapping!$H$124:$H$143,'Regulatory Model'!Z$58:Z$77)</f>
        <v>122.69840151705203</v>
      </c>
      <c r="AA30" s="187">
        <f>SUMPRODUCT(Mapping!$H$124:$H$143,'Regulatory Model'!AA$58:AA$77)</f>
        <v>125.70451235421982</v>
      </c>
      <c r="AB30" s="187">
        <f>SUMPRODUCT(Mapping!$H$124:$H$143,'Regulatory Model'!AB$58:AB$77)</f>
        <v>128.7842729068982</v>
      </c>
      <c r="AC30" s="187">
        <f>SUMPRODUCT(Mapping!$H$124:$H$143,'Regulatory Model'!AC$58:AC$77)</f>
        <v>131.93948759311721</v>
      </c>
      <c r="AD30" s="187">
        <f>SUMPRODUCT(Mapping!$H$124:$H$143,'Regulatory Model'!AD$58:AD$77)</f>
        <v>135.17200503914856</v>
      </c>
      <c r="AE30" s="187">
        <f>SUMPRODUCT(Mapping!$H$124:$H$143,'Regulatory Model'!AE$58:AE$77)</f>
        <v>138.48371916260771</v>
      </c>
      <c r="AF30" s="187">
        <f>SUMPRODUCT(Mapping!$H$124:$H$143,'Regulatory Model'!AF$58:AF$77)</f>
        <v>141.87657028209162</v>
      </c>
      <c r="AG30" s="187">
        <f>SUMPRODUCT(Mapping!$H$124:$H$143,'Regulatory Model'!AG$58:AG$77)</f>
        <v>145.35254625400285</v>
      </c>
      <c r="AH30" s="187">
        <f>SUMPRODUCT(Mapping!$H$124:$H$143,'Regulatory Model'!AH$58:AH$77)</f>
        <v>148.91368363722592</v>
      </c>
      <c r="AI30" s="187">
        <f>SUMPRODUCT(Mapping!$H$124:$H$143,'Regulatory Model'!AI$58:AI$77)</f>
        <v>152.56206888633795</v>
      </c>
      <c r="AJ30" s="187">
        <f>SUMPRODUCT(Mapping!$H$124:$H$143,'Regulatory Model'!AJ$58:AJ$77)</f>
        <v>156.29983957405321</v>
      </c>
      <c r="AK30" s="187">
        <f>SUMPRODUCT(Mapping!$H$124:$H$143,'Regulatory Model'!AK$58:AK$77)</f>
        <v>160.12918564361755</v>
      </c>
      <c r="AL30" s="187">
        <f>SUMPRODUCT(Mapping!$H$124:$H$143,'Regulatory Model'!AL$58:AL$77)</f>
        <v>164.05235069188612</v>
      </c>
      <c r="AM30" s="187">
        <f>SUMPRODUCT(Mapping!$H$124:$H$143,'Regulatory Model'!AM$58:AM$77)</f>
        <v>168.07163328383731</v>
      </c>
      <c r="AN30" s="187">
        <f>SUMPRODUCT(Mapping!$H$124:$H$143,'Regulatory Model'!AN$58:AN$77)</f>
        <v>172.18938829929135</v>
      </c>
      <c r="AO30" s="187">
        <f>SUMPRODUCT(Mapping!$H$124:$H$143,'Regulatory Model'!AO$58:AO$77)</f>
        <v>176.408028312624</v>
      </c>
      <c r="AP30" s="187">
        <f>SUMPRODUCT(Mapping!$H$124:$H$143,'Regulatory Model'!AP$58:AP$77)</f>
        <v>180.73002500628323</v>
      </c>
      <c r="AQ30" s="187">
        <f>SUMPRODUCT(Mapping!$H$124:$H$143,'Regulatory Model'!AQ$58:AQ$77)</f>
        <v>185.15791061893719</v>
      </c>
      <c r="AR30" s="187">
        <f>SUMPRODUCT(Mapping!$H$124:$H$143,'Regulatory Model'!AR$58:AR$77)</f>
        <v>189.69427942910113</v>
      </c>
      <c r="AS30" s="187">
        <f>SUMPRODUCT(Mapping!$H$124:$H$143,'Regulatory Model'!AS$58:AS$77)</f>
        <v>194.34178927511414</v>
      </c>
      <c r="AT30" s="187">
        <f>SUMPRODUCT(Mapping!$H$124:$H$143,'Regulatory Model'!AT$58:AT$77)</f>
        <v>199.10316311235442</v>
      </c>
      <c r="AU30" s="187">
        <f>SUMPRODUCT(Mapping!$H$124:$H$143,'Regulatory Model'!AU$58:AU$77)</f>
        <v>203.98119060860708</v>
      </c>
      <c r="AV30" s="187">
        <f>SUMPRODUCT(Mapping!$H$124:$H$143,'Regulatory Model'!AV$58:AV$77)</f>
        <v>208.97872977851796</v>
      </c>
      <c r="AW30" s="187">
        <f>SUMPRODUCT(Mapping!$H$124:$H$143,'Regulatory Model'!AW$58:AW$77)</f>
        <v>214.09870865809162</v>
      </c>
      <c r="AX30" s="187">
        <f>SUMPRODUCT(Mapping!$H$124:$H$143,'Regulatory Model'!AX$58:AX$77)</f>
        <v>219.34412702021487</v>
      </c>
      <c r="AY30" s="187">
        <f>SUMPRODUCT(Mapping!$H$124:$H$143,'Regulatory Model'!AY$58:AY$77)</f>
        <v>224.71805813221013</v>
      </c>
      <c r="AZ30" s="187">
        <f>SUMPRODUCT(Mapping!$H$124:$H$143,'Regulatory Model'!AZ$58:AZ$77)</f>
        <v>230.22365055644929</v>
      </c>
      <c r="BA30" s="187">
        <f>SUMPRODUCT(Mapping!$H$124:$H$143,'Regulatory Model'!BA$58:BA$77)</f>
        <v>235.86412999508229</v>
      </c>
      <c r="BB30" s="187">
        <f>SUMPRODUCT(Mapping!$H$124:$H$143,'Regulatory Model'!BB$58:BB$77)</f>
        <v>241.64280117996179</v>
      </c>
      <c r="BC30" s="187">
        <f>SUMPRODUCT(Mapping!$H$124:$H$143,'Regulatory Model'!BC$58:BC$77)</f>
        <v>247.56304980887083</v>
      </c>
      <c r="BD30" s="187">
        <f>SUMPRODUCT(Mapping!$H$124:$H$143,'Regulatory Model'!BD$58:BD$77)</f>
        <v>253.62834452918821</v>
      </c>
    </row>
    <row r="31" spans="1:56" outlineLevel="1" x14ac:dyDescent="0.2">
      <c r="B31" s="49" t="s">
        <v>156</v>
      </c>
      <c r="C31" s="10" t="s">
        <v>217</v>
      </c>
      <c r="D31" s="24">
        <v>5</v>
      </c>
      <c r="F31" s="74"/>
      <c r="G31" s="187">
        <f>SUMPRODUCT(Mapping!$I$124:$I$143,'Regulatory Model'!G$58:G$77)</f>
        <v>62.148947472273974</v>
      </c>
      <c r="H31" s="187">
        <f>SUMPRODUCT(Mapping!$I$124:$I$143,'Regulatory Model'!H$58:H$77)</f>
        <v>39.270154153063871</v>
      </c>
      <c r="I31" s="187">
        <f>SUMPRODUCT(Mapping!$I$124:$I$143,'Regulatory Model'!I$58:I$77)</f>
        <v>48.257099129973383</v>
      </c>
      <c r="J31" s="187">
        <f>SUMPRODUCT(Mapping!$I$124:$I$143,'Regulatory Model'!J$58:J$77)</f>
        <v>42.727425353243468</v>
      </c>
      <c r="K31" s="187">
        <f>SUMPRODUCT(Mapping!$I$124:$I$143,'Regulatory Model'!K$58:K$77)</f>
        <v>38.797150923193492</v>
      </c>
      <c r="L31" s="187">
        <f>SUMPRODUCT(Mapping!$I$124:$I$143,'Regulatory Model'!L$58:L$77)</f>
        <v>88.354024374895104</v>
      </c>
      <c r="M31" s="187">
        <f>SUMPRODUCT(Mapping!$I$124:$I$143,'Regulatory Model'!M$58:M$77)</f>
        <v>89.679334740518499</v>
      </c>
      <c r="N31" s="187">
        <f>SUMPRODUCT(Mapping!$I$124:$I$143,'Regulatory Model'!N$58:N$77)</f>
        <v>91.768863239972603</v>
      </c>
      <c r="O31" s="187">
        <f>SUMPRODUCT(Mapping!$I$124:$I$143,'Regulatory Model'!O$58:O$77)</f>
        <v>94.017200389351913</v>
      </c>
      <c r="P31" s="187">
        <f>SUMPRODUCT(Mapping!$I$124:$I$143,'Regulatory Model'!P$58:P$77)</f>
        <v>96.320621798891011</v>
      </c>
      <c r="Q31" s="187">
        <f>SUMPRODUCT(Mapping!$I$124:$I$143,'Regulatory Model'!Q$58:Q$77)</f>
        <v>98.680477032963864</v>
      </c>
      <c r="R31" s="187">
        <f>SUMPRODUCT(Mapping!$I$124:$I$143,'Regulatory Model'!R$58:R$77)</f>
        <v>101.09814872027147</v>
      </c>
      <c r="S31" s="187">
        <f>SUMPRODUCT(Mapping!$I$124:$I$143,'Regulatory Model'!S$58:S$77)</f>
        <v>103.57505336391812</v>
      </c>
      <c r="T31" s="187">
        <f>SUMPRODUCT(Mapping!$I$124:$I$143,'Regulatory Model'!T$58:T$77)</f>
        <v>106.1126421713341</v>
      </c>
      <c r="U31" s="187">
        <f>SUMPRODUCT(Mapping!$I$124:$I$143,'Regulatory Model'!U$58:U$77)</f>
        <v>108.71240190453177</v>
      </c>
      <c r="V31" s="187">
        <f>SUMPRODUCT(Mapping!$I$124:$I$143,'Regulatory Model'!V$58:V$77)</f>
        <v>111.37585575119282</v>
      </c>
      <c r="W31" s="187">
        <f>SUMPRODUCT(Mapping!$I$124:$I$143,'Regulatory Model'!W$58:W$77)</f>
        <v>114.10456421709704</v>
      </c>
      <c r="X31" s="187">
        <f>SUMPRODUCT(Mapping!$I$124:$I$143,'Regulatory Model'!X$58:X$77)</f>
        <v>116.90012604041591</v>
      </c>
      <c r="Y31" s="187">
        <f>SUMPRODUCT(Mapping!$I$124:$I$143,'Regulatory Model'!Y$58:Y$77)</f>
        <v>119.76417912840611</v>
      </c>
      <c r="Z31" s="187">
        <f>SUMPRODUCT(Mapping!$I$124:$I$143,'Regulatory Model'!Z$58:Z$77)</f>
        <v>122.69840151705203</v>
      </c>
      <c r="AA31" s="187">
        <f>SUMPRODUCT(Mapping!$I$124:$I$143,'Regulatory Model'!AA$58:AA$77)</f>
        <v>125.70451235421982</v>
      </c>
      <c r="AB31" s="187">
        <f>SUMPRODUCT(Mapping!$I$124:$I$143,'Regulatory Model'!AB$58:AB$77)</f>
        <v>128.7842729068982</v>
      </c>
      <c r="AC31" s="187">
        <f>SUMPRODUCT(Mapping!$I$124:$I$143,'Regulatory Model'!AC$58:AC$77)</f>
        <v>131.93948759311721</v>
      </c>
      <c r="AD31" s="187">
        <f>SUMPRODUCT(Mapping!$I$124:$I$143,'Regulatory Model'!AD$58:AD$77)</f>
        <v>135.17200503914856</v>
      </c>
      <c r="AE31" s="187">
        <f>SUMPRODUCT(Mapping!$I$124:$I$143,'Regulatory Model'!AE$58:AE$77)</f>
        <v>138.48371916260771</v>
      </c>
      <c r="AF31" s="187">
        <f>SUMPRODUCT(Mapping!$I$124:$I$143,'Regulatory Model'!AF$58:AF$77)</f>
        <v>141.87657028209162</v>
      </c>
      <c r="AG31" s="187">
        <f>SUMPRODUCT(Mapping!$I$124:$I$143,'Regulatory Model'!AG$58:AG$77)</f>
        <v>145.35254625400285</v>
      </c>
      <c r="AH31" s="187">
        <f>SUMPRODUCT(Mapping!$I$124:$I$143,'Regulatory Model'!AH$58:AH$77)</f>
        <v>148.91368363722592</v>
      </c>
      <c r="AI31" s="187">
        <f>SUMPRODUCT(Mapping!$I$124:$I$143,'Regulatory Model'!AI$58:AI$77)</f>
        <v>152.56206888633795</v>
      </c>
      <c r="AJ31" s="187">
        <f>SUMPRODUCT(Mapping!$I$124:$I$143,'Regulatory Model'!AJ$58:AJ$77)</f>
        <v>156.29983957405321</v>
      </c>
      <c r="AK31" s="187">
        <f>SUMPRODUCT(Mapping!$I$124:$I$143,'Regulatory Model'!AK$58:AK$77)</f>
        <v>160.12918564361755</v>
      </c>
      <c r="AL31" s="187">
        <f>SUMPRODUCT(Mapping!$I$124:$I$143,'Regulatory Model'!AL$58:AL$77)</f>
        <v>164.05235069188612</v>
      </c>
      <c r="AM31" s="187">
        <f>SUMPRODUCT(Mapping!$I$124:$I$143,'Regulatory Model'!AM$58:AM$77)</f>
        <v>168.07163328383731</v>
      </c>
      <c r="AN31" s="187">
        <f>SUMPRODUCT(Mapping!$I$124:$I$143,'Regulatory Model'!AN$58:AN$77)</f>
        <v>172.18938829929135</v>
      </c>
      <c r="AO31" s="187">
        <f>SUMPRODUCT(Mapping!$I$124:$I$143,'Regulatory Model'!AO$58:AO$77)</f>
        <v>176.408028312624</v>
      </c>
      <c r="AP31" s="187">
        <f>SUMPRODUCT(Mapping!$I$124:$I$143,'Regulatory Model'!AP$58:AP$77)</f>
        <v>180.73002500628323</v>
      </c>
      <c r="AQ31" s="187">
        <f>SUMPRODUCT(Mapping!$I$124:$I$143,'Regulatory Model'!AQ$58:AQ$77)</f>
        <v>185.15791061893719</v>
      </c>
      <c r="AR31" s="187">
        <f>SUMPRODUCT(Mapping!$I$124:$I$143,'Regulatory Model'!AR$58:AR$77)</f>
        <v>189.69427942910113</v>
      </c>
      <c r="AS31" s="187">
        <f>SUMPRODUCT(Mapping!$I$124:$I$143,'Regulatory Model'!AS$58:AS$77)</f>
        <v>194.34178927511414</v>
      </c>
      <c r="AT31" s="187">
        <f>SUMPRODUCT(Mapping!$I$124:$I$143,'Regulatory Model'!AT$58:AT$77)</f>
        <v>199.10316311235442</v>
      </c>
      <c r="AU31" s="187">
        <f>SUMPRODUCT(Mapping!$I$124:$I$143,'Regulatory Model'!AU$58:AU$77)</f>
        <v>203.98119060860708</v>
      </c>
      <c r="AV31" s="187">
        <f>SUMPRODUCT(Mapping!$I$124:$I$143,'Regulatory Model'!AV$58:AV$77)</f>
        <v>208.97872977851796</v>
      </c>
      <c r="AW31" s="187">
        <f>SUMPRODUCT(Mapping!$I$124:$I$143,'Regulatory Model'!AW$58:AW$77)</f>
        <v>214.09870865809162</v>
      </c>
      <c r="AX31" s="187">
        <f>SUMPRODUCT(Mapping!$I$124:$I$143,'Regulatory Model'!AX$58:AX$77)</f>
        <v>219.34412702021487</v>
      </c>
      <c r="AY31" s="187">
        <f>SUMPRODUCT(Mapping!$I$124:$I$143,'Regulatory Model'!AY$58:AY$77)</f>
        <v>224.71805813221013</v>
      </c>
      <c r="AZ31" s="187">
        <f>SUMPRODUCT(Mapping!$I$124:$I$143,'Regulatory Model'!AZ$58:AZ$77)</f>
        <v>230.22365055644929</v>
      </c>
      <c r="BA31" s="187">
        <f>SUMPRODUCT(Mapping!$I$124:$I$143,'Regulatory Model'!BA$58:BA$77)</f>
        <v>235.86412999508229</v>
      </c>
      <c r="BB31" s="187">
        <f>SUMPRODUCT(Mapping!$I$124:$I$143,'Regulatory Model'!BB$58:BB$77)</f>
        <v>241.64280117996179</v>
      </c>
      <c r="BC31" s="187">
        <f>SUMPRODUCT(Mapping!$I$124:$I$143,'Regulatory Model'!BC$58:BC$77)</f>
        <v>247.56304980887083</v>
      </c>
      <c r="BD31" s="187">
        <f>SUMPRODUCT(Mapping!$I$124:$I$143,'Regulatory Model'!BD$58:BD$77)</f>
        <v>253.62834452918821</v>
      </c>
    </row>
    <row r="32" spans="1:56" outlineLevel="1" x14ac:dyDescent="0.2">
      <c r="B32" s="49" t="s">
        <v>157</v>
      </c>
      <c r="C32" s="10" t="s">
        <v>217</v>
      </c>
      <c r="D32" s="24">
        <v>6</v>
      </c>
      <c r="F32" s="74"/>
      <c r="G32" s="187">
        <f>SUMPRODUCT(Mapping!$J$124:$J$143,'Regulatory Model'!G$58:G$77)</f>
        <v>10.651905797185378</v>
      </c>
      <c r="H32" s="187">
        <f>SUMPRODUCT(Mapping!$J$124:$J$143,'Regulatory Model'!H$58:H$77)</f>
        <v>9.5980289328860611</v>
      </c>
      <c r="I32" s="187">
        <f>SUMPRODUCT(Mapping!$J$124:$J$143,'Regulatory Model'!I$58:I$77)</f>
        <v>8.1308544217188299</v>
      </c>
      <c r="J32" s="187">
        <f>SUMPRODUCT(Mapping!$J$124:$J$143,'Regulatory Model'!J$58:J$77)</f>
        <v>38.108063478589848</v>
      </c>
      <c r="K32" s="187">
        <f>SUMPRODUCT(Mapping!$J$124:$J$143,'Regulatory Model'!K$58:K$77)</f>
        <v>10.469522911909207</v>
      </c>
      <c r="L32" s="187">
        <f>SUMPRODUCT(Mapping!$J$124:$J$143,'Regulatory Model'!L$58:L$77)</f>
        <v>23.049043244657845</v>
      </c>
      <c r="M32" s="187">
        <f>SUMPRODUCT(Mapping!$J$124:$J$143,'Regulatory Model'!M$58:M$77)</f>
        <v>23.394778893327711</v>
      </c>
      <c r="N32" s="187">
        <f>SUMPRODUCT(Mapping!$J$124:$J$143,'Regulatory Model'!N$58:N$77)</f>
        <v>23.939877241542252</v>
      </c>
      <c r="O32" s="187">
        <f>SUMPRODUCT(Mapping!$J$124:$J$143,'Regulatory Model'!O$58:O$77)</f>
        <v>24.526404233960033</v>
      </c>
      <c r="P32" s="187">
        <f>SUMPRODUCT(Mapping!$J$124:$J$143,'Regulatory Model'!P$58:P$77)</f>
        <v>25.127301137692051</v>
      </c>
      <c r="Q32" s="187">
        <f>SUMPRODUCT(Mapping!$J$124:$J$143,'Regulatory Model'!Q$58:Q$77)</f>
        <v>25.742920015565506</v>
      </c>
      <c r="R32" s="187">
        <f>SUMPRODUCT(Mapping!$J$124:$J$143,'Regulatory Model'!R$58:R$77)</f>
        <v>26.373621555946862</v>
      </c>
      <c r="S32" s="187">
        <f>SUMPRODUCT(Mapping!$J$124:$J$143,'Regulatory Model'!S$58:S$77)</f>
        <v>27.01977528406756</v>
      </c>
      <c r="T32" s="187">
        <f>SUMPRODUCT(Mapping!$J$124:$J$143,'Regulatory Model'!T$58:T$77)</f>
        <v>27.681759778527212</v>
      </c>
      <c r="U32" s="187">
        <f>SUMPRODUCT(Mapping!$J$124:$J$143,'Regulatory Model'!U$58:U$77)</f>
        <v>28.359962893101127</v>
      </c>
      <c r="V32" s="187">
        <f>SUMPRODUCT(Mapping!$J$124:$J$143,'Regulatory Model'!V$58:V$77)</f>
        <v>29.054781983982107</v>
      </c>
      <c r="W32" s="187">
        <f>SUMPRODUCT(Mapping!$J$124:$J$143,'Regulatory Model'!W$58:W$77)</f>
        <v>29.76662414258967</v>
      </c>
      <c r="X32" s="187">
        <f>SUMPRODUCT(Mapping!$J$124:$J$143,'Regulatory Model'!X$58:X$77)</f>
        <v>30.495906434083111</v>
      </c>
      <c r="Y32" s="187">
        <f>SUMPRODUCT(Mapping!$J$124:$J$143,'Regulatory Model'!Y$58:Y$77)</f>
        <v>31.243056141718149</v>
      </c>
      <c r="Z32" s="187">
        <f>SUMPRODUCT(Mapping!$J$124:$J$143,'Regulatory Model'!Z$58:Z$77)</f>
        <v>32.008511017190237</v>
      </c>
      <c r="AA32" s="187">
        <f>SUMPRODUCT(Mapping!$J$124:$J$143,'Regulatory Model'!AA$58:AA$77)</f>
        <v>32.792719537111395</v>
      </c>
      <c r="AB32" s="187">
        <f>SUMPRODUCT(Mapping!$J$124:$J$143,'Regulatory Model'!AB$58:AB$77)</f>
        <v>33.596141165770625</v>
      </c>
      <c r="AC32" s="187">
        <f>SUMPRODUCT(Mapping!$J$124:$J$143,'Regulatory Model'!AC$58:AC$77)</f>
        <v>34.419246624332004</v>
      </c>
      <c r="AD32" s="187">
        <f>SUMPRODUCT(Mapping!$J$124:$J$143,'Regulatory Model'!AD$58:AD$77)</f>
        <v>35.262518166628141</v>
      </c>
      <c r="AE32" s="187">
        <f>SUMPRODUCT(Mapping!$J$124:$J$143,'Regulatory Model'!AE$58:AE$77)</f>
        <v>36.126449861710519</v>
      </c>
      <c r="AF32" s="187">
        <f>SUMPRODUCT(Mapping!$J$124:$J$143,'Regulatory Model'!AF$58:AF$77)</f>
        <v>37.011547883322429</v>
      </c>
      <c r="AG32" s="187">
        <f>SUMPRODUCT(Mapping!$J$124:$J$143,'Regulatory Model'!AG$58:AG$77)</f>
        <v>37.918330806463828</v>
      </c>
      <c r="AH32" s="187">
        <f>SUMPRODUCT(Mapping!$J$124:$J$143,'Regulatory Model'!AH$58:AH$77)</f>
        <v>38.847329911222189</v>
      </c>
      <c r="AI32" s="187">
        <f>SUMPRODUCT(Mapping!$J$124:$J$143,'Regulatory Model'!AI$58:AI$77)</f>
        <v>39.799089494047131</v>
      </c>
      <c r="AJ32" s="187">
        <f>SUMPRODUCT(Mapping!$J$124:$J$143,'Regulatory Model'!AJ$58:AJ$77)</f>
        <v>40.774167186651283</v>
      </c>
      <c r="AK32" s="187">
        <f>SUMPRODUCT(Mapping!$J$124:$J$143,'Regulatory Model'!AK$58:AK$77)</f>
        <v>41.773134282724236</v>
      </c>
      <c r="AL32" s="187">
        <f>SUMPRODUCT(Mapping!$J$124:$J$143,'Regulatory Model'!AL$58:AL$77)</f>
        <v>42.796576072650979</v>
      </c>
      <c r="AM32" s="187">
        <f>SUMPRODUCT(Mapping!$J$124:$J$143,'Regulatory Model'!AM$58:AM$77)</f>
        <v>43.845092186430932</v>
      </c>
      <c r="AN32" s="187">
        <f>SUMPRODUCT(Mapping!$J$124:$J$143,'Regulatory Model'!AN$58:AN$77)</f>
        <v>44.919296944998493</v>
      </c>
      <c r="AO32" s="187">
        <f>SUMPRODUCT(Mapping!$J$124:$J$143,'Regulatory Model'!AO$58:AO$77)</f>
        <v>46.019819720150942</v>
      </c>
      <c r="AP32" s="187">
        <f>SUMPRODUCT(Mapping!$J$124:$J$143,'Regulatory Model'!AP$58:AP$77)</f>
        <v>47.147305303294651</v>
      </c>
      <c r="AQ32" s="187">
        <f>SUMPRODUCT(Mapping!$J$124:$J$143,'Regulatory Model'!AQ$58:AQ$77)</f>
        <v>48.302414283225367</v>
      </c>
      <c r="AR32" s="187">
        <f>SUMPRODUCT(Mapping!$J$124:$J$143,'Regulatory Model'!AR$58:AR$77)</f>
        <v>49.485823433164384</v>
      </c>
      <c r="AS32" s="187">
        <f>SUMPRODUCT(Mapping!$J$124:$J$143,'Regulatory Model'!AS$58:AS$77)</f>
        <v>50.698226107276909</v>
      </c>
      <c r="AT32" s="187">
        <f>SUMPRODUCT(Mapping!$J$124:$J$143,'Regulatory Model'!AT$58:AT$77)</f>
        <v>51.94033264690519</v>
      </c>
      <c r="AU32" s="187">
        <f>SUMPRODUCT(Mapping!$J$124:$J$143,'Regulatory Model'!AU$58:AU$77)</f>
        <v>53.212870796754366</v>
      </c>
      <c r="AV32" s="187">
        <f>SUMPRODUCT(Mapping!$J$124:$J$143,'Regulatory Model'!AV$58:AV$77)</f>
        <v>54.516586131274849</v>
      </c>
      <c r="AW32" s="187">
        <f>SUMPRODUCT(Mapping!$J$124:$J$143,'Regulatory Model'!AW$58:AW$77)</f>
        <v>55.852242491491083</v>
      </c>
      <c r="AX32" s="187">
        <f>SUMPRODUCT(Mapping!$J$124:$J$143,'Regulatory Model'!AX$58:AX$77)</f>
        <v>57.220622432532615</v>
      </c>
      <c r="AY32" s="187">
        <f>SUMPRODUCT(Mapping!$J$124:$J$143,'Regulatory Model'!AY$58:AY$77)</f>
        <v>58.622527682129665</v>
      </c>
      <c r="AZ32" s="187">
        <f>SUMPRODUCT(Mapping!$J$124:$J$143,'Regulatory Model'!AZ$58:AZ$77)</f>
        <v>60.058779610341837</v>
      </c>
      <c r="BA32" s="187">
        <f>SUMPRODUCT(Mapping!$J$124:$J$143,'Regulatory Model'!BA$58:BA$77)</f>
        <v>61.530219710795201</v>
      </c>
      <c r="BB32" s="187">
        <f>SUMPRODUCT(Mapping!$J$124:$J$143,'Regulatory Model'!BB$58:BB$77)</f>
        <v>63.037710093709684</v>
      </c>
      <c r="BC32" s="187">
        <f>SUMPRODUCT(Mapping!$J$124:$J$143,'Regulatory Model'!BC$58:BC$77)</f>
        <v>64.582133991005577</v>
      </c>
      <c r="BD32" s="187">
        <f>SUMPRODUCT(Mapping!$J$124:$J$143,'Regulatory Model'!BD$58:BD$77)</f>
        <v>66.164396273785201</v>
      </c>
    </row>
    <row r="33" spans="1:56" outlineLevel="1" x14ac:dyDescent="0.2">
      <c r="B33" s="49" t="s">
        <v>158</v>
      </c>
      <c r="C33" s="10" t="s">
        <v>217</v>
      </c>
      <c r="D33" s="24">
        <v>7</v>
      </c>
      <c r="F33" s="74"/>
      <c r="G33" s="187">
        <f>SUMPRODUCT(Mapping!$K$124:$K$143,'Regulatory Model'!G$58:G$77)</f>
        <v>4.6980427787028622</v>
      </c>
      <c r="H33" s="187">
        <f>SUMPRODUCT(Mapping!$K$124:$K$143,'Regulatory Model'!H$58:H$77)</f>
        <v>4.6388214979951776</v>
      </c>
      <c r="I33" s="187">
        <f>SUMPRODUCT(Mapping!$K$124:$K$143,'Regulatory Model'!I$58:I$77)</f>
        <v>8.1308544217188299</v>
      </c>
      <c r="J33" s="187">
        <f>SUMPRODUCT(Mapping!$K$124:$K$143,'Regulatory Model'!J$58:J$77)</f>
        <v>38.108063478589848</v>
      </c>
      <c r="K33" s="187">
        <f>SUMPRODUCT(Mapping!$K$124:$K$143,'Regulatory Model'!K$58:K$77)</f>
        <v>10.469522911909207</v>
      </c>
      <c r="L33" s="187">
        <f>SUMPRODUCT(Mapping!$K$124:$K$143,'Regulatory Model'!L$58:L$77)</f>
        <v>20.590002202864085</v>
      </c>
      <c r="M33" s="187">
        <f>SUMPRODUCT(Mapping!$K$124:$K$143,'Regulatory Model'!M$58:M$77)</f>
        <v>20.898852235907043</v>
      </c>
      <c r="N33" s="187">
        <f>SUMPRODUCT(Mapping!$K$124:$K$143,'Regulatory Model'!N$58:N$77)</f>
        <v>21.38579549300368</v>
      </c>
      <c r="O33" s="187">
        <f>SUMPRODUCT(Mapping!$K$124:$K$143,'Regulatory Model'!O$58:O$77)</f>
        <v>21.909747482582272</v>
      </c>
      <c r="P33" s="187">
        <f>SUMPRODUCT(Mapping!$K$124:$K$143,'Regulatory Model'!P$58:P$77)</f>
        <v>22.446536295905535</v>
      </c>
      <c r="Q33" s="187">
        <f>SUMPRODUCT(Mapping!$K$124:$K$143,'Regulatory Model'!Q$58:Q$77)</f>
        <v>22.99647643515522</v>
      </c>
      <c r="R33" s="187">
        <f>SUMPRODUCT(Mapping!$K$124:$K$143,'Regulatory Model'!R$58:R$77)</f>
        <v>23.559890107816521</v>
      </c>
      <c r="S33" s="187">
        <f>SUMPRODUCT(Mapping!$K$124:$K$143,'Regulatory Model'!S$58:S$77)</f>
        <v>24.137107415458029</v>
      </c>
      <c r="T33" s="187">
        <f>SUMPRODUCT(Mapping!$K$124:$K$143,'Regulatory Model'!T$58:T$77)</f>
        <v>24.728466547136748</v>
      </c>
      <c r="U33" s="187">
        <f>SUMPRODUCT(Mapping!$K$124:$K$143,'Regulatory Model'!U$58:U$77)</f>
        <v>25.334313977541598</v>
      </c>
      <c r="V33" s="187">
        <f>SUMPRODUCT(Mapping!$K$124:$K$143,'Regulatory Model'!V$58:V$77)</f>
        <v>25.955004669991364</v>
      </c>
      <c r="W33" s="187">
        <f>SUMPRODUCT(Mapping!$K$124:$K$143,'Regulatory Model'!W$58:W$77)</f>
        <v>26.590902284406155</v>
      </c>
      <c r="X33" s="187">
        <f>SUMPRODUCT(Mapping!$K$124:$K$143,'Regulatory Model'!X$58:X$77)</f>
        <v>27.242379390374104</v>
      </c>
      <c r="Y33" s="187">
        <f>SUMPRODUCT(Mapping!$K$124:$K$143,'Regulatory Model'!Y$58:Y$77)</f>
        <v>27.909817685438263</v>
      </c>
      <c r="Z33" s="187">
        <f>SUMPRODUCT(Mapping!$K$124:$K$143,'Regulatory Model'!Z$58:Z$77)</f>
        <v>28.5936082187315</v>
      </c>
      <c r="AA33" s="187">
        <f>SUMPRODUCT(Mapping!$K$124:$K$143,'Regulatory Model'!AA$58:AA$77)</f>
        <v>29.294151620090418</v>
      </c>
      <c r="AB33" s="187">
        <f>SUMPRODUCT(Mapping!$K$124:$K$143,'Regulatory Model'!AB$58:AB$77)</f>
        <v>30.011858334782637</v>
      </c>
      <c r="AC33" s="187">
        <f>SUMPRODUCT(Mapping!$K$124:$K$143,'Regulatory Model'!AC$58:AC$77)</f>
        <v>30.747148863984805</v>
      </c>
      <c r="AD33" s="187">
        <f>SUMPRODUCT(Mapping!$K$124:$K$143,'Regulatory Model'!AD$58:AD$77)</f>
        <v>31.500454011152435</v>
      </c>
      <c r="AE33" s="187">
        <f>SUMPRODUCT(Mapping!$K$124:$K$143,'Regulatory Model'!AE$58:AE$77)</f>
        <v>32.272215134425664</v>
      </c>
      <c r="AF33" s="187">
        <f>SUMPRODUCT(Mapping!$K$124:$K$143,'Regulatory Model'!AF$58:AF$77)</f>
        <v>33.062884405219094</v>
      </c>
      <c r="AG33" s="187">
        <f>SUMPRODUCT(Mapping!$K$124:$K$143,'Regulatory Model'!AG$58:AG$77)</f>
        <v>33.872925073146959</v>
      </c>
      <c r="AH33" s="187">
        <f>SUMPRODUCT(Mapping!$K$124:$K$143,'Regulatory Model'!AH$58:AH$77)</f>
        <v>34.702811737439063</v>
      </c>
      <c r="AI33" s="187">
        <f>SUMPRODUCT(Mapping!$K$124:$K$143,'Regulatory Model'!AI$58:AI$77)</f>
        <v>35.553030625006322</v>
      </c>
      <c r="AJ33" s="187">
        <f>SUMPRODUCT(Mapping!$K$124:$K$143,'Regulatory Model'!AJ$58:AJ$77)</f>
        <v>36.424079875318967</v>
      </c>
      <c r="AK33" s="187">
        <f>SUMPRODUCT(Mapping!$K$124:$K$143,'Regulatory Model'!AK$58:AK$77)</f>
        <v>37.316469832264282</v>
      </c>
      <c r="AL33" s="187">
        <f>SUMPRODUCT(Mapping!$K$124:$K$143,'Regulatory Model'!AL$58:AL$77)</f>
        <v>38.230723343154764</v>
      </c>
      <c r="AM33" s="187">
        <f>SUMPRODUCT(Mapping!$K$124:$K$143,'Regulatory Model'!AM$58:AM$77)</f>
        <v>39.167376065062044</v>
      </c>
      <c r="AN33" s="187">
        <f>SUMPRODUCT(Mapping!$K$124:$K$143,'Regulatory Model'!AN$58:AN$77)</f>
        <v>40.126976778656072</v>
      </c>
      <c r="AO33" s="187">
        <f>SUMPRODUCT(Mapping!$K$124:$K$143,'Regulatory Model'!AO$58:AO$77)</f>
        <v>41.110087709733136</v>
      </c>
      <c r="AP33" s="187">
        <f>SUMPRODUCT(Mapping!$K$124:$K$143,'Regulatory Model'!AP$58:AP$77)</f>
        <v>42.117284858621602</v>
      </c>
      <c r="AQ33" s="187">
        <f>SUMPRODUCT(Mapping!$K$124:$K$143,'Regulatory Model'!AQ$58:AQ$77)</f>
        <v>43.149158337657823</v>
      </c>
      <c r="AR33" s="187">
        <f>SUMPRODUCT(Mapping!$K$124:$K$143,'Regulatory Model'!AR$58:AR$77)</f>
        <v>44.206312716930448</v>
      </c>
      <c r="AS33" s="187">
        <f>SUMPRODUCT(Mapping!$K$124:$K$143,'Regulatory Model'!AS$58:AS$77)</f>
        <v>45.289367378495236</v>
      </c>
      <c r="AT33" s="187">
        <f>SUMPRODUCT(Mapping!$K$124:$K$143,'Regulatory Model'!AT$58:AT$77)</f>
        <v>46.398956879268368</v>
      </c>
      <c r="AU33" s="187">
        <f>SUMPRODUCT(Mapping!$K$124:$K$143,'Regulatory Model'!AU$58:AU$77)</f>
        <v>47.535731322810442</v>
      </c>
      <c r="AV33" s="187">
        <f>SUMPRODUCT(Mapping!$K$124:$K$143,'Regulatory Model'!AV$58:AV$77)</f>
        <v>48.700356740219299</v>
      </c>
      <c r="AW33" s="187">
        <f>SUMPRODUCT(Mapping!$K$124:$K$143,'Regulatory Model'!AW$58:AW$77)</f>
        <v>49.893515480354665</v>
      </c>
      <c r="AX33" s="187">
        <f>SUMPRODUCT(Mapping!$K$124:$K$143,'Regulatory Model'!AX$58:AX$77)</f>
        <v>51.115906609623359</v>
      </c>
      <c r="AY33" s="187">
        <f>SUMPRODUCT(Mapping!$K$124:$K$143,'Regulatory Model'!AY$58:AY$77)</f>
        <v>52.368246321559134</v>
      </c>
      <c r="AZ33" s="187">
        <f>SUMPRODUCT(Mapping!$K$124:$K$143,'Regulatory Model'!AZ$58:AZ$77)</f>
        <v>53.651268356437328</v>
      </c>
      <c r="BA33" s="187">
        <f>SUMPRODUCT(Mapping!$K$124:$K$143,'Regulatory Model'!BA$58:BA$77)</f>
        <v>54.965724431170031</v>
      </c>
      <c r="BB33" s="187">
        <f>SUMPRODUCT(Mapping!$K$124:$K$143,'Regulatory Model'!BB$58:BB$77)</f>
        <v>56.312384679733704</v>
      </c>
      <c r="BC33" s="187">
        <f>SUMPRODUCT(Mapping!$K$124:$K$143,'Regulatory Model'!BC$58:BC$77)</f>
        <v>57.692038104387173</v>
      </c>
      <c r="BD33" s="187">
        <f>SUMPRODUCT(Mapping!$K$124:$K$143,'Regulatory Model'!BD$58:BD$77)</f>
        <v>59.105493037944655</v>
      </c>
    </row>
    <row r="34" spans="1:56" outlineLevel="1" x14ac:dyDescent="0.2">
      <c r="B34" s="49"/>
    </row>
    <row r="36" spans="1:56" x14ac:dyDescent="0.2">
      <c r="A36" s="69">
        <f ca="1">MAX($A$1:A35)+subsection</f>
        <v>9.0399999999999991</v>
      </c>
      <c r="B36" s="6" t="s">
        <v>280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8" spans="1:56" outlineLevel="1" x14ac:dyDescent="0.2">
      <c r="B38" s="50" t="s">
        <v>281</v>
      </c>
      <c r="C38" s="24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outlineLevel="1" x14ac:dyDescent="0.2">
      <c r="C39" s="24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1:56" outlineLevel="1" x14ac:dyDescent="0.2">
      <c r="B40" s="48" t="s">
        <v>149</v>
      </c>
      <c r="C40" s="24"/>
      <c r="D40" s="54" t="s">
        <v>279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1:56" outlineLevel="1" x14ac:dyDescent="0.2">
      <c r="B41" s="49" t="s">
        <v>151</v>
      </c>
      <c r="C41" s="10" t="s">
        <v>217</v>
      </c>
      <c r="D41" s="24">
        <v>1</v>
      </c>
      <c r="G41" s="187">
        <f>SUMPRODUCT(Mapping!$E$124:$E$143,'Capital Base'!G$26:G$45)*(1+G$18)</f>
        <v>1375.7129635786519</v>
      </c>
      <c r="H41" s="187">
        <f>SUMPRODUCT(Mapping!$E$124:$E$143,'Capital Base'!H$26:H$45)*(1+H$18)</f>
        <v>1422.7136814577084</v>
      </c>
      <c r="I41" s="187">
        <f>SUMPRODUCT(Mapping!$E$124:$E$143,'Capital Base'!I$26:I$45)*(1+I$18)</f>
        <v>1441.3716440868996</v>
      </c>
      <c r="J41" s="187">
        <f>SUMPRODUCT(Mapping!$E$124:$E$143,'Capital Base'!J$26:J$45)*(1+J$18)</f>
        <v>1458.6266862345526</v>
      </c>
      <c r="K41" s="187">
        <f>SUMPRODUCT(Mapping!$E$124:$E$143,'Capital Base'!K$26:K$45)*(1+K$18)</f>
        <v>1480.15937090649</v>
      </c>
      <c r="L41" s="187">
        <f>SUMPRODUCT(Mapping!$E$124:$E$143,'Capital Base'!L$26:L$45)*(1+L$18)</f>
        <v>1472.8695451016554</v>
      </c>
      <c r="M41" s="187">
        <f>SUMPRODUCT(Mapping!$E$124:$E$143,'Capital Base'!M$26:M$45)*(1+M$18)</f>
        <v>1524.8144171120728</v>
      </c>
      <c r="N41" s="187">
        <f>SUMPRODUCT(Mapping!$E$124:$E$143,'Capital Base'!N$26:N$45)*(1+N$18)</f>
        <v>1587.4985654286943</v>
      </c>
      <c r="O41" s="187">
        <f>SUMPRODUCT(Mapping!$E$124:$E$143,'Capital Base'!O$26:O$45)*(1+O$18)</f>
        <v>1650.716871023136</v>
      </c>
      <c r="P41" s="187">
        <f>SUMPRODUCT(Mapping!$E$124:$E$143,'Capital Base'!P$26:P$45)*(1+P$18)</f>
        <v>1712.1494928682951</v>
      </c>
      <c r="Q41" s="187">
        <f>SUMPRODUCT(Mapping!$E$124:$E$143,'Capital Base'!Q$26:Q$45)*(1+Q$18)</f>
        <v>1771.5149786315208</v>
      </c>
      <c r="R41" s="187">
        <f>SUMPRODUCT(Mapping!$E$124:$E$143,'Capital Base'!R$26:R$45)*(1+R$18)</f>
        <v>1828.6253851571714</v>
      </c>
      <c r="S41" s="187">
        <f>SUMPRODUCT(Mapping!$E$124:$E$143,'Capital Base'!S$26:S$45)*(1+S$18)</f>
        <v>1883.2764536188693</v>
      </c>
      <c r="T41" s="187">
        <f>SUMPRODUCT(Mapping!$E$124:$E$143,'Capital Base'!T$26:T$45)*(1+T$18)</f>
        <v>1935.233763201034</v>
      </c>
      <c r="U41" s="187">
        <f>SUMPRODUCT(Mapping!$E$124:$E$143,'Capital Base'!U$26:U$45)*(1+U$18)</f>
        <v>1984.2446234557094</v>
      </c>
      <c r="V41" s="187">
        <f>SUMPRODUCT(Mapping!$E$124:$E$143,'Capital Base'!V$26:V$45)*(1+V$18)</f>
        <v>2030.1587865734884</v>
      </c>
      <c r="W41" s="187">
        <f>SUMPRODUCT(Mapping!$E$124:$E$143,'Capital Base'!W$26:W$45)*(1+W$18)</f>
        <v>2072.7178699881342</v>
      </c>
      <c r="X41" s="187">
        <f>SUMPRODUCT(Mapping!$E$124:$E$143,'Capital Base'!X$26:X$45)*(1+X$18)</f>
        <v>2111.4961041918318</v>
      </c>
      <c r="Y41" s="187">
        <f>SUMPRODUCT(Mapping!$E$124:$E$143,'Capital Base'!Y$26:Y$45)*(1+Y$18)</f>
        <v>2146.1691290451649</v>
      </c>
      <c r="Z41" s="187">
        <f>SUMPRODUCT(Mapping!$E$124:$E$143,'Capital Base'!Z$26:Z$45)*(1+Z$18)</f>
        <v>2179.9382127714894</v>
      </c>
      <c r="AA41" s="187">
        <f>SUMPRODUCT(Mapping!$E$124:$E$143,'Capital Base'!AA$26:AA$45)*(1+AA$18)</f>
        <v>2209.075768617271</v>
      </c>
      <c r="AB41" s="187">
        <f>SUMPRODUCT(Mapping!$E$124:$E$143,'Capital Base'!AB$26:AB$45)*(1+AB$18)</f>
        <v>2233.2113814820914</v>
      </c>
      <c r="AC41" s="187">
        <f>SUMPRODUCT(Mapping!$E$124:$E$143,'Capital Base'!AC$26:AC$45)*(1+AC$18)</f>
        <v>2251.9559980591225</v>
      </c>
      <c r="AD41" s="187">
        <f>SUMPRODUCT(Mapping!$E$124:$E$143,'Capital Base'!AD$26:AD$45)*(1+AD$18)</f>
        <v>2264.9012147971125</v>
      </c>
      <c r="AE41" s="187">
        <f>SUMPRODUCT(Mapping!$E$124:$E$143,'Capital Base'!AE$26:AE$45)*(1+AE$18)</f>
        <v>2319.2577991705821</v>
      </c>
      <c r="AF41" s="187">
        <f>SUMPRODUCT(Mapping!$E$124:$E$143,'Capital Base'!AF$26:AF$45)*(1+AF$18)</f>
        <v>2369.2714411394804</v>
      </c>
      <c r="AG41" s="187">
        <f>SUMPRODUCT(Mapping!$E$124:$E$143,'Capital Base'!AG$26:AG$45)*(1+AG$18)</f>
        <v>2415.1603930678871</v>
      </c>
      <c r="AH41" s="187">
        <f>SUMPRODUCT(Mapping!$E$124:$E$143,'Capital Base'!AH$26:AH$45)*(1+AH$18)</f>
        <v>2457.9089358495585</v>
      </c>
      <c r="AI41" s="187">
        <f>SUMPRODUCT(Mapping!$E$124:$E$143,'Capital Base'!AI$26:AI$45)*(1+AI$18)</f>
        <v>2497.730554371994</v>
      </c>
      <c r="AJ41" s="187">
        <f>SUMPRODUCT(Mapping!$E$124:$E$143,'Capital Base'!AJ$26:AJ$45)*(1+AJ$18)</f>
        <v>2534.1888566459329</v>
      </c>
      <c r="AK41" s="187">
        <f>SUMPRODUCT(Mapping!$E$124:$E$143,'Capital Base'!AK$26:AK$45)*(1+AK$18)</f>
        <v>2566.1521022923557</v>
      </c>
      <c r="AL41" s="187">
        <f>SUMPRODUCT(Mapping!$E$124:$E$143,'Capital Base'!AL$26:AL$45)*(1+AL$18)</f>
        <v>2595.0795807879131</v>
      </c>
      <c r="AM41" s="187">
        <f>SUMPRODUCT(Mapping!$E$124:$E$143,'Capital Base'!AM$26:AM$45)*(1+AM$18)</f>
        <v>2622.276560508989</v>
      </c>
      <c r="AN41" s="187">
        <f>SUMPRODUCT(Mapping!$E$124:$E$143,'Capital Base'!AN$26:AN$45)*(1+AN$18)</f>
        <v>2646.5041649992095</v>
      </c>
      <c r="AO41" s="187">
        <f>SUMPRODUCT(Mapping!$E$124:$E$143,'Capital Base'!AO$26:AO$45)*(1+AO$18)</f>
        <v>2666.9831330908755</v>
      </c>
      <c r="AP41" s="187">
        <f>SUMPRODUCT(Mapping!$E$124:$E$143,'Capital Base'!AP$26:AP$45)*(1+AP$18)</f>
        <v>2682.811053455619</v>
      </c>
      <c r="AQ41" s="187">
        <f>SUMPRODUCT(Mapping!$E$124:$E$143,'Capital Base'!AQ$26:AQ$45)*(1+AQ$18)</f>
        <v>2692.882722245693</v>
      </c>
      <c r="AR41" s="187">
        <f>SUMPRODUCT(Mapping!$E$124:$E$143,'Capital Base'!AR$26:AR$45)*(1+AR$18)</f>
        <v>2695.8470035359551</v>
      </c>
      <c r="AS41" s="187">
        <f>SUMPRODUCT(Mapping!$E$124:$E$143,'Capital Base'!AS$26:AS$45)*(1+AS$18)</f>
        <v>2690.1356808864793</v>
      </c>
      <c r="AT41" s="187">
        <f>SUMPRODUCT(Mapping!$E$124:$E$143,'Capital Base'!AT$26:AT$45)*(1+AT$18)</f>
        <v>2673.8689429539154</v>
      </c>
      <c r="AU41" s="187">
        <f>SUMPRODUCT(Mapping!$E$124:$E$143,'Capital Base'!AU$26:AU$45)*(1+AU$18)</f>
        <v>2644.7740464348758</v>
      </c>
      <c r="AV41" s="187">
        <f>SUMPRODUCT(Mapping!$E$124:$E$143,'Capital Base'!AV$26:AV$45)*(1+AV$18)</f>
        <v>2600.063821254611</v>
      </c>
      <c r="AW41" s="187">
        <f>SUMPRODUCT(Mapping!$E$124:$E$143,'Capital Base'!AW$26:AW$45)*(1+AW$18)</f>
        <v>2536.2713615891662</v>
      </c>
      <c r="AX41" s="187">
        <f>SUMPRODUCT(Mapping!$E$124:$E$143,'Capital Base'!AX$26:AX$45)*(1+AX$18)</f>
        <v>2449.0318052872949</v>
      </c>
      <c r="AY41" s="187">
        <f>SUMPRODUCT(Mapping!$E$124:$E$143,'Capital Base'!AY$26:AY$45)*(1+AY$18)</f>
        <v>2332.6500020740764</v>
      </c>
      <c r="AZ41" s="187">
        <f>SUMPRODUCT(Mapping!$E$124:$E$143,'Capital Base'!AZ$26:AZ$45)*(1+AZ$18)</f>
        <v>2179.5076324698452</v>
      </c>
      <c r="BA41" s="187">
        <f>SUMPRODUCT(Mapping!$E$124:$E$143,'Capital Base'!BA$26:BA$45)*(1+BA$18)</f>
        <v>1978.9995128228159</v>
      </c>
      <c r="BB41" s="187">
        <f>SUMPRODUCT(Mapping!$E$124:$E$143,'Capital Base'!BB$26:BB$45)*(1+BB$18)</f>
        <v>1715.2479771921651</v>
      </c>
      <c r="BC41" s="187">
        <f>SUMPRODUCT(Mapping!$E$124:$E$143,'Capital Base'!BC$26:BC$45)*(1+BC$18)</f>
        <v>1361.7243312276264</v>
      </c>
      <c r="BD41" s="187">
        <f>SUMPRODUCT(Mapping!$E$124:$E$143,'Capital Base'!BD$26:BD$45)*(1+BD$18)</f>
        <v>863.43607016481485</v>
      </c>
    </row>
    <row r="42" spans="1:56" outlineLevel="1" x14ac:dyDescent="0.2">
      <c r="B42" s="49" t="s">
        <v>153</v>
      </c>
      <c r="C42" s="10" t="s">
        <v>217</v>
      </c>
      <c r="D42" s="24">
        <v>2</v>
      </c>
      <c r="G42" s="187">
        <f>SUMPRODUCT(Mapping!$F$124:$F$143,'Capital Base'!G$26:G$45)*(1+G$18)</f>
        <v>1375.7129635786519</v>
      </c>
      <c r="H42" s="187">
        <f>SUMPRODUCT(Mapping!$F$124:$F$143,'Capital Base'!H$26:H$45)*(1+H$18)</f>
        <v>1422.7136814577084</v>
      </c>
      <c r="I42" s="187">
        <f>SUMPRODUCT(Mapping!$F$124:$F$143,'Capital Base'!I$26:I$45)*(1+I$18)</f>
        <v>1441.3716440868996</v>
      </c>
      <c r="J42" s="187">
        <f>SUMPRODUCT(Mapping!$F$124:$F$143,'Capital Base'!J$26:J$45)*(1+J$18)</f>
        <v>1458.6266862345526</v>
      </c>
      <c r="K42" s="187">
        <f>SUMPRODUCT(Mapping!$F$124:$F$143,'Capital Base'!K$26:K$45)*(1+K$18)</f>
        <v>1480.15937090649</v>
      </c>
      <c r="L42" s="187">
        <f>SUMPRODUCT(Mapping!$F$124:$F$143,'Capital Base'!L$26:L$45)*(1+L$18)</f>
        <v>1472.8695451016554</v>
      </c>
      <c r="M42" s="187">
        <f>SUMPRODUCT(Mapping!$F$124:$F$143,'Capital Base'!M$26:M$45)*(1+M$18)</f>
        <v>1524.8144171120728</v>
      </c>
      <c r="N42" s="187">
        <f>SUMPRODUCT(Mapping!$F$124:$F$143,'Capital Base'!N$26:N$45)*(1+N$18)</f>
        <v>1587.4985654286943</v>
      </c>
      <c r="O42" s="187">
        <f>SUMPRODUCT(Mapping!$F$124:$F$143,'Capital Base'!O$26:O$45)*(1+O$18)</f>
        <v>1650.716871023136</v>
      </c>
      <c r="P42" s="187">
        <f>SUMPRODUCT(Mapping!$F$124:$F$143,'Capital Base'!P$26:P$45)*(1+P$18)</f>
        <v>1712.1494928682951</v>
      </c>
      <c r="Q42" s="187">
        <f>SUMPRODUCT(Mapping!$F$124:$F$143,'Capital Base'!Q$26:Q$45)*(1+Q$18)</f>
        <v>1771.5149786315208</v>
      </c>
      <c r="R42" s="187">
        <f>SUMPRODUCT(Mapping!$F$124:$F$143,'Capital Base'!R$26:R$45)*(1+R$18)</f>
        <v>1828.6253851571714</v>
      </c>
      <c r="S42" s="187">
        <f>SUMPRODUCT(Mapping!$F$124:$F$143,'Capital Base'!S$26:S$45)*(1+S$18)</f>
        <v>1883.2764536188693</v>
      </c>
      <c r="T42" s="187">
        <f>SUMPRODUCT(Mapping!$F$124:$F$143,'Capital Base'!T$26:T$45)*(1+T$18)</f>
        <v>1935.233763201034</v>
      </c>
      <c r="U42" s="187">
        <f>SUMPRODUCT(Mapping!$F$124:$F$143,'Capital Base'!U$26:U$45)*(1+U$18)</f>
        <v>1984.2446234557094</v>
      </c>
      <c r="V42" s="187">
        <f>SUMPRODUCT(Mapping!$F$124:$F$143,'Capital Base'!V$26:V$45)*(1+V$18)</f>
        <v>2030.1587865734884</v>
      </c>
      <c r="W42" s="187">
        <f>SUMPRODUCT(Mapping!$F$124:$F$143,'Capital Base'!W$26:W$45)*(1+W$18)</f>
        <v>2072.7178699881342</v>
      </c>
      <c r="X42" s="187">
        <f>SUMPRODUCT(Mapping!$F$124:$F$143,'Capital Base'!X$26:X$45)*(1+X$18)</f>
        <v>2111.4961041918318</v>
      </c>
      <c r="Y42" s="187">
        <f>SUMPRODUCT(Mapping!$F$124:$F$143,'Capital Base'!Y$26:Y$45)*(1+Y$18)</f>
        <v>2146.1691290451649</v>
      </c>
      <c r="Z42" s="187">
        <f>SUMPRODUCT(Mapping!$F$124:$F$143,'Capital Base'!Z$26:Z$45)*(1+Z$18)</f>
        <v>2179.9382127714894</v>
      </c>
      <c r="AA42" s="187">
        <f>SUMPRODUCT(Mapping!$F$124:$F$143,'Capital Base'!AA$26:AA$45)*(1+AA$18)</f>
        <v>2209.075768617271</v>
      </c>
      <c r="AB42" s="187">
        <f>SUMPRODUCT(Mapping!$F$124:$F$143,'Capital Base'!AB$26:AB$45)*(1+AB$18)</f>
        <v>2233.2113814820914</v>
      </c>
      <c r="AC42" s="187">
        <f>SUMPRODUCT(Mapping!$F$124:$F$143,'Capital Base'!AC$26:AC$45)*(1+AC$18)</f>
        <v>2251.9559980591225</v>
      </c>
      <c r="AD42" s="187">
        <f>SUMPRODUCT(Mapping!$F$124:$F$143,'Capital Base'!AD$26:AD$45)*(1+AD$18)</f>
        <v>2264.9012147971125</v>
      </c>
      <c r="AE42" s="187">
        <f>SUMPRODUCT(Mapping!$F$124:$F$143,'Capital Base'!AE$26:AE$45)*(1+AE$18)</f>
        <v>2319.2577991705821</v>
      </c>
      <c r="AF42" s="187">
        <f>SUMPRODUCT(Mapping!$F$124:$F$143,'Capital Base'!AF$26:AF$45)*(1+AF$18)</f>
        <v>2369.2714411394804</v>
      </c>
      <c r="AG42" s="187">
        <f>SUMPRODUCT(Mapping!$F$124:$F$143,'Capital Base'!AG$26:AG$45)*(1+AG$18)</f>
        <v>2415.1603930678871</v>
      </c>
      <c r="AH42" s="187">
        <f>SUMPRODUCT(Mapping!$F$124:$F$143,'Capital Base'!AH$26:AH$45)*(1+AH$18)</f>
        <v>2457.9089358495585</v>
      </c>
      <c r="AI42" s="187">
        <f>SUMPRODUCT(Mapping!$F$124:$F$143,'Capital Base'!AI$26:AI$45)*(1+AI$18)</f>
        <v>2497.730554371994</v>
      </c>
      <c r="AJ42" s="187">
        <f>SUMPRODUCT(Mapping!$F$124:$F$143,'Capital Base'!AJ$26:AJ$45)*(1+AJ$18)</f>
        <v>2534.1888566459329</v>
      </c>
      <c r="AK42" s="187">
        <f>SUMPRODUCT(Mapping!$F$124:$F$143,'Capital Base'!AK$26:AK$45)*(1+AK$18)</f>
        <v>2566.1521022923557</v>
      </c>
      <c r="AL42" s="187">
        <f>SUMPRODUCT(Mapping!$F$124:$F$143,'Capital Base'!AL$26:AL$45)*(1+AL$18)</f>
        <v>2595.0795807879131</v>
      </c>
      <c r="AM42" s="187">
        <f>SUMPRODUCT(Mapping!$F$124:$F$143,'Capital Base'!AM$26:AM$45)*(1+AM$18)</f>
        <v>2622.276560508989</v>
      </c>
      <c r="AN42" s="187">
        <f>SUMPRODUCT(Mapping!$F$124:$F$143,'Capital Base'!AN$26:AN$45)*(1+AN$18)</f>
        <v>2646.5041649992095</v>
      </c>
      <c r="AO42" s="187">
        <f>SUMPRODUCT(Mapping!$F$124:$F$143,'Capital Base'!AO$26:AO$45)*(1+AO$18)</f>
        <v>2666.9831330908755</v>
      </c>
      <c r="AP42" s="187">
        <f>SUMPRODUCT(Mapping!$F$124:$F$143,'Capital Base'!AP$26:AP$45)*(1+AP$18)</f>
        <v>2682.811053455619</v>
      </c>
      <c r="AQ42" s="187">
        <f>SUMPRODUCT(Mapping!$F$124:$F$143,'Capital Base'!AQ$26:AQ$45)*(1+AQ$18)</f>
        <v>2692.882722245693</v>
      </c>
      <c r="AR42" s="187">
        <f>SUMPRODUCT(Mapping!$F$124:$F$143,'Capital Base'!AR$26:AR$45)*(1+AR$18)</f>
        <v>2695.8470035359551</v>
      </c>
      <c r="AS42" s="187">
        <f>SUMPRODUCT(Mapping!$F$124:$F$143,'Capital Base'!AS$26:AS$45)*(1+AS$18)</f>
        <v>2690.1356808864793</v>
      </c>
      <c r="AT42" s="187">
        <f>SUMPRODUCT(Mapping!$F$124:$F$143,'Capital Base'!AT$26:AT$45)*(1+AT$18)</f>
        <v>2673.8689429539154</v>
      </c>
      <c r="AU42" s="187">
        <f>SUMPRODUCT(Mapping!$F$124:$F$143,'Capital Base'!AU$26:AU$45)*(1+AU$18)</f>
        <v>2644.7740464348758</v>
      </c>
      <c r="AV42" s="187">
        <f>SUMPRODUCT(Mapping!$F$124:$F$143,'Capital Base'!AV$26:AV$45)*(1+AV$18)</f>
        <v>2600.063821254611</v>
      </c>
      <c r="AW42" s="187">
        <f>SUMPRODUCT(Mapping!$F$124:$F$143,'Capital Base'!AW$26:AW$45)*(1+AW$18)</f>
        <v>2536.2713615891662</v>
      </c>
      <c r="AX42" s="187">
        <f>SUMPRODUCT(Mapping!$F$124:$F$143,'Capital Base'!AX$26:AX$45)*(1+AX$18)</f>
        <v>2449.0318052872949</v>
      </c>
      <c r="AY42" s="187">
        <f>SUMPRODUCT(Mapping!$F$124:$F$143,'Capital Base'!AY$26:AY$45)*(1+AY$18)</f>
        <v>2332.6500020740764</v>
      </c>
      <c r="AZ42" s="187">
        <f>SUMPRODUCT(Mapping!$F$124:$F$143,'Capital Base'!AZ$26:AZ$45)*(1+AZ$18)</f>
        <v>2179.5076324698452</v>
      </c>
      <c r="BA42" s="187">
        <f>SUMPRODUCT(Mapping!$F$124:$F$143,'Capital Base'!BA$26:BA$45)*(1+BA$18)</f>
        <v>1978.9995128228159</v>
      </c>
      <c r="BB42" s="187">
        <f>SUMPRODUCT(Mapping!$F$124:$F$143,'Capital Base'!BB$26:BB$45)*(1+BB$18)</f>
        <v>1715.2479771921651</v>
      </c>
      <c r="BC42" s="187">
        <f>SUMPRODUCT(Mapping!$F$124:$F$143,'Capital Base'!BC$26:BC$45)*(1+BC$18)</f>
        <v>1361.7243312276264</v>
      </c>
      <c r="BD42" s="187">
        <f>SUMPRODUCT(Mapping!$F$124:$F$143,'Capital Base'!BD$26:BD$45)*(1+BD$18)</f>
        <v>863.43607016481485</v>
      </c>
    </row>
    <row r="43" spans="1:56" outlineLevel="1" x14ac:dyDescent="0.2">
      <c r="B43" s="49" t="s">
        <v>154</v>
      </c>
      <c r="C43" s="10" t="s">
        <v>217</v>
      </c>
      <c r="D43" s="24">
        <v>3</v>
      </c>
      <c r="F43" s="74"/>
      <c r="G43" s="187">
        <f>SUMPRODUCT(Mapping!$G$124:$G$143,'Capital Base'!G$26:G$45)*(1+G$18)</f>
        <v>1375.7129635786519</v>
      </c>
      <c r="H43" s="187">
        <f>SUMPRODUCT(Mapping!$G$124:$G$143,'Capital Base'!H$26:H$45)*(1+H$18)</f>
        <v>1422.7136814577084</v>
      </c>
      <c r="I43" s="187">
        <f>SUMPRODUCT(Mapping!$G$124:$G$143,'Capital Base'!I$26:I$45)*(1+I$18)</f>
        <v>1441.3716440868996</v>
      </c>
      <c r="J43" s="187">
        <f>SUMPRODUCT(Mapping!$G$124:$G$143,'Capital Base'!J$26:J$45)*(1+J$18)</f>
        <v>1458.6266862345526</v>
      </c>
      <c r="K43" s="187">
        <f>SUMPRODUCT(Mapping!$G$124:$G$143,'Capital Base'!K$26:K$45)*(1+K$18)</f>
        <v>1480.15937090649</v>
      </c>
      <c r="L43" s="187">
        <f>SUMPRODUCT(Mapping!$G$124:$G$143,'Capital Base'!L$26:L$45)*(1+L$18)</f>
        <v>1472.8695451016554</v>
      </c>
      <c r="M43" s="187">
        <f>SUMPRODUCT(Mapping!$G$124:$G$143,'Capital Base'!M$26:M$45)*(1+M$18)</f>
        <v>1524.8144171120728</v>
      </c>
      <c r="N43" s="187">
        <f>SUMPRODUCT(Mapping!$G$124:$G$143,'Capital Base'!N$26:N$45)*(1+N$18)</f>
        <v>1587.4985654286943</v>
      </c>
      <c r="O43" s="187">
        <f>SUMPRODUCT(Mapping!$G$124:$G$143,'Capital Base'!O$26:O$45)*(1+O$18)</f>
        <v>1650.716871023136</v>
      </c>
      <c r="P43" s="187">
        <f>SUMPRODUCT(Mapping!$G$124:$G$143,'Capital Base'!P$26:P$45)*(1+P$18)</f>
        <v>1712.1494928682951</v>
      </c>
      <c r="Q43" s="187">
        <f>SUMPRODUCT(Mapping!$G$124:$G$143,'Capital Base'!Q$26:Q$45)*(1+Q$18)</f>
        <v>1771.5149786315208</v>
      </c>
      <c r="R43" s="187">
        <f>SUMPRODUCT(Mapping!$G$124:$G$143,'Capital Base'!R$26:R$45)*(1+R$18)</f>
        <v>1828.6253851571714</v>
      </c>
      <c r="S43" s="187">
        <f>SUMPRODUCT(Mapping!$G$124:$G$143,'Capital Base'!S$26:S$45)*(1+S$18)</f>
        <v>1883.2764536188693</v>
      </c>
      <c r="T43" s="187">
        <f>SUMPRODUCT(Mapping!$G$124:$G$143,'Capital Base'!T$26:T$45)*(1+T$18)</f>
        <v>1935.233763201034</v>
      </c>
      <c r="U43" s="187">
        <f>SUMPRODUCT(Mapping!$G$124:$G$143,'Capital Base'!U$26:U$45)*(1+U$18)</f>
        <v>1984.2446234557094</v>
      </c>
      <c r="V43" s="187">
        <f>SUMPRODUCT(Mapping!$G$124:$G$143,'Capital Base'!V$26:V$45)*(1+V$18)</f>
        <v>2030.1587865734884</v>
      </c>
      <c r="W43" s="187">
        <f>SUMPRODUCT(Mapping!$G$124:$G$143,'Capital Base'!W$26:W$45)*(1+W$18)</f>
        <v>2072.7178699881342</v>
      </c>
      <c r="X43" s="187">
        <f>SUMPRODUCT(Mapping!$G$124:$G$143,'Capital Base'!X$26:X$45)*(1+X$18)</f>
        <v>2111.4961041918318</v>
      </c>
      <c r="Y43" s="187">
        <f>SUMPRODUCT(Mapping!$G$124:$G$143,'Capital Base'!Y$26:Y$45)*(1+Y$18)</f>
        <v>2146.1691290451649</v>
      </c>
      <c r="Z43" s="187">
        <f>SUMPRODUCT(Mapping!$G$124:$G$143,'Capital Base'!Z$26:Z$45)*(1+Z$18)</f>
        <v>2179.9382127714894</v>
      </c>
      <c r="AA43" s="187">
        <f>SUMPRODUCT(Mapping!$G$124:$G$143,'Capital Base'!AA$26:AA$45)*(1+AA$18)</f>
        <v>2209.075768617271</v>
      </c>
      <c r="AB43" s="187">
        <f>SUMPRODUCT(Mapping!$G$124:$G$143,'Capital Base'!AB$26:AB$45)*(1+AB$18)</f>
        <v>2233.2113814820914</v>
      </c>
      <c r="AC43" s="187">
        <f>SUMPRODUCT(Mapping!$G$124:$G$143,'Capital Base'!AC$26:AC$45)*(1+AC$18)</f>
        <v>2251.9559980591225</v>
      </c>
      <c r="AD43" s="187">
        <f>SUMPRODUCT(Mapping!$G$124:$G$143,'Capital Base'!AD$26:AD$45)*(1+AD$18)</f>
        <v>2264.9012147971125</v>
      </c>
      <c r="AE43" s="187">
        <f>SUMPRODUCT(Mapping!$G$124:$G$143,'Capital Base'!AE$26:AE$45)*(1+AE$18)</f>
        <v>2319.2577991705821</v>
      </c>
      <c r="AF43" s="187">
        <f>SUMPRODUCT(Mapping!$G$124:$G$143,'Capital Base'!AF$26:AF$45)*(1+AF$18)</f>
        <v>2369.2714411394804</v>
      </c>
      <c r="AG43" s="187">
        <f>SUMPRODUCT(Mapping!$G$124:$G$143,'Capital Base'!AG$26:AG$45)*(1+AG$18)</f>
        <v>2415.1603930678871</v>
      </c>
      <c r="AH43" s="187">
        <f>SUMPRODUCT(Mapping!$G$124:$G$143,'Capital Base'!AH$26:AH$45)*(1+AH$18)</f>
        <v>2457.9089358495585</v>
      </c>
      <c r="AI43" s="187">
        <f>SUMPRODUCT(Mapping!$G$124:$G$143,'Capital Base'!AI$26:AI$45)*(1+AI$18)</f>
        <v>2497.730554371994</v>
      </c>
      <c r="AJ43" s="187">
        <f>SUMPRODUCT(Mapping!$G$124:$G$143,'Capital Base'!AJ$26:AJ$45)*(1+AJ$18)</f>
        <v>2534.1888566459329</v>
      </c>
      <c r="AK43" s="187">
        <f>SUMPRODUCT(Mapping!$G$124:$G$143,'Capital Base'!AK$26:AK$45)*(1+AK$18)</f>
        <v>2566.1521022923557</v>
      </c>
      <c r="AL43" s="187">
        <f>SUMPRODUCT(Mapping!$G$124:$G$143,'Capital Base'!AL$26:AL$45)*(1+AL$18)</f>
        <v>2595.0795807879131</v>
      </c>
      <c r="AM43" s="187">
        <f>SUMPRODUCT(Mapping!$G$124:$G$143,'Capital Base'!AM$26:AM$45)*(1+AM$18)</f>
        <v>2622.276560508989</v>
      </c>
      <c r="AN43" s="187">
        <f>SUMPRODUCT(Mapping!$G$124:$G$143,'Capital Base'!AN$26:AN$45)*(1+AN$18)</f>
        <v>2646.5041649992095</v>
      </c>
      <c r="AO43" s="187">
        <f>SUMPRODUCT(Mapping!$G$124:$G$143,'Capital Base'!AO$26:AO$45)*(1+AO$18)</f>
        <v>2666.9831330908755</v>
      </c>
      <c r="AP43" s="187">
        <f>SUMPRODUCT(Mapping!$G$124:$G$143,'Capital Base'!AP$26:AP$45)*(1+AP$18)</f>
        <v>2682.811053455619</v>
      </c>
      <c r="AQ43" s="187">
        <f>SUMPRODUCT(Mapping!$G$124:$G$143,'Capital Base'!AQ$26:AQ$45)*(1+AQ$18)</f>
        <v>2692.882722245693</v>
      </c>
      <c r="AR43" s="187">
        <f>SUMPRODUCT(Mapping!$G$124:$G$143,'Capital Base'!AR$26:AR$45)*(1+AR$18)</f>
        <v>2695.8470035359551</v>
      </c>
      <c r="AS43" s="187">
        <f>SUMPRODUCT(Mapping!$G$124:$G$143,'Capital Base'!AS$26:AS$45)*(1+AS$18)</f>
        <v>2690.1356808864793</v>
      </c>
      <c r="AT43" s="187">
        <f>SUMPRODUCT(Mapping!$G$124:$G$143,'Capital Base'!AT$26:AT$45)*(1+AT$18)</f>
        <v>2673.8689429539154</v>
      </c>
      <c r="AU43" s="187">
        <f>SUMPRODUCT(Mapping!$G$124:$G$143,'Capital Base'!AU$26:AU$45)*(1+AU$18)</f>
        <v>2644.7740464348758</v>
      </c>
      <c r="AV43" s="187">
        <f>SUMPRODUCT(Mapping!$G$124:$G$143,'Capital Base'!AV$26:AV$45)*(1+AV$18)</f>
        <v>2600.063821254611</v>
      </c>
      <c r="AW43" s="187">
        <f>SUMPRODUCT(Mapping!$G$124:$G$143,'Capital Base'!AW$26:AW$45)*(1+AW$18)</f>
        <v>2536.2713615891662</v>
      </c>
      <c r="AX43" s="187">
        <f>SUMPRODUCT(Mapping!$G$124:$G$143,'Capital Base'!AX$26:AX$45)*(1+AX$18)</f>
        <v>2449.0318052872949</v>
      </c>
      <c r="AY43" s="187">
        <f>SUMPRODUCT(Mapping!$G$124:$G$143,'Capital Base'!AY$26:AY$45)*(1+AY$18)</f>
        <v>2332.6500020740764</v>
      </c>
      <c r="AZ43" s="187">
        <f>SUMPRODUCT(Mapping!$G$124:$G$143,'Capital Base'!AZ$26:AZ$45)*(1+AZ$18)</f>
        <v>2179.5076324698452</v>
      </c>
      <c r="BA43" s="187">
        <f>SUMPRODUCT(Mapping!$G$124:$G$143,'Capital Base'!BA$26:BA$45)*(1+BA$18)</f>
        <v>1978.9995128228159</v>
      </c>
      <c r="BB43" s="187">
        <f>SUMPRODUCT(Mapping!$G$124:$G$143,'Capital Base'!BB$26:BB$45)*(1+BB$18)</f>
        <v>1715.2479771921651</v>
      </c>
      <c r="BC43" s="187">
        <f>SUMPRODUCT(Mapping!$G$124:$G$143,'Capital Base'!BC$26:BC$45)*(1+BC$18)</f>
        <v>1361.7243312276264</v>
      </c>
      <c r="BD43" s="187">
        <f>SUMPRODUCT(Mapping!$G$124:$G$143,'Capital Base'!BD$26:BD$45)*(1+BD$18)</f>
        <v>863.43607016481485</v>
      </c>
    </row>
    <row r="44" spans="1:56" outlineLevel="1" x14ac:dyDescent="0.2">
      <c r="B44" s="49" t="s">
        <v>155</v>
      </c>
      <c r="C44" s="10" t="s">
        <v>217</v>
      </c>
      <c r="D44" s="24">
        <v>4</v>
      </c>
      <c r="F44" s="74"/>
      <c r="G44" s="187">
        <f>SUMPRODUCT(Mapping!$H$124:$H$143,'Capital Base'!G$26:G$45)*(1+G$18)</f>
        <v>1375.7129635786519</v>
      </c>
      <c r="H44" s="187">
        <f>SUMPRODUCT(Mapping!$H$124:$H$143,'Capital Base'!H$26:H$45)*(1+H$18)</f>
        <v>1422.7136814577084</v>
      </c>
      <c r="I44" s="187">
        <f>SUMPRODUCT(Mapping!$H$124:$H$143,'Capital Base'!I$26:I$45)*(1+I$18)</f>
        <v>1441.3716440868996</v>
      </c>
      <c r="J44" s="187">
        <f>SUMPRODUCT(Mapping!$H$124:$H$143,'Capital Base'!J$26:J$45)*(1+J$18)</f>
        <v>1458.6266862345526</v>
      </c>
      <c r="K44" s="187">
        <f>SUMPRODUCT(Mapping!$H$124:$H$143,'Capital Base'!K$26:K$45)*(1+K$18)</f>
        <v>1480.15937090649</v>
      </c>
      <c r="L44" s="187">
        <f>SUMPRODUCT(Mapping!$H$124:$H$143,'Capital Base'!L$26:L$45)*(1+L$18)</f>
        <v>1472.8695451016554</v>
      </c>
      <c r="M44" s="187">
        <f>SUMPRODUCT(Mapping!$H$124:$H$143,'Capital Base'!M$26:M$45)*(1+M$18)</f>
        <v>1524.8144171120728</v>
      </c>
      <c r="N44" s="187">
        <f>SUMPRODUCT(Mapping!$H$124:$H$143,'Capital Base'!N$26:N$45)*(1+N$18)</f>
        <v>1587.4985654286943</v>
      </c>
      <c r="O44" s="187">
        <f>SUMPRODUCT(Mapping!$H$124:$H$143,'Capital Base'!O$26:O$45)*(1+O$18)</f>
        <v>1650.716871023136</v>
      </c>
      <c r="P44" s="187">
        <f>SUMPRODUCT(Mapping!$H$124:$H$143,'Capital Base'!P$26:P$45)*(1+P$18)</f>
        <v>1712.1494928682951</v>
      </c>
      <c r="Q44" s="187">
        <f>SUMPRODUCT(Mapping!$H$124:$H$143,'Capital Base'!Q$26:Q$45)*(1+Q$18)</f>
        <v>1771.5149786315208</v>
      </c>
      <c r="R44" s="187">
        <f>SUMPRODUCT(Mapping!$H$124:$H$143,'Capital Base'!R$26:R$45)*(1+R$18)</f>
        <v>1828.6253851571714</v>
      </c>
      <c r="S44" s="187">
        <f>SUMPRODUCT(Mapping!$H$124:$H$143,'Capital Base'!S$26:S$45)*(1+S$18)</f>
        <v>1883.2764536188693</v>
      </c>
      <c r="T44" s="187">
        <f>SUMPRODUCT(Mapping!$H$124:$H$143,'Capital Base'!T$26:T$45)*(1+T$18)</f>
        <v>1935.233763201034</v>
      </c>
      <c r="U44" s="187">
        <f>SUMPRODUCT(Mapping!$H$124:$H$143,'Capital Base'!U$26:U$45)*(1+U$18)</f>
        <v>1984.2446234557094</v>
      </c>
      <c r="V44" s="187">
        <f>SUMPRODUCT(Mapping!$H$124:$H$143,'Capital Base'!V$26:V$45)*(1+V$18)</f>
        <v>2030.1587865734884</v>
      </c>
      <c r="W44" s="187">
        <f>SUMPRODUCT(Mapping!$H$124:$H$143,'Capital Base'!W$26:W$45)*(1+W$18)</f>
        <v>2072.7178699881342</v>
      </c>
      <c r="X44" s="187">
        <f>SUMPRODUCT(Mapping!$H$124:$H$143,'Capital Base'!X$26:X$45)*(1+X$18)</f>
        <v>2111.4961041918318</v>
      </c>
      <c r="Y44" s="187">
        <f>SUMPRODUCT(Mapping!$H$124:$H$143,'Capital Base'!Y$26:Y$45)*(1+Y$18)</f>
        <v>2146.1691290451649</v>
      </c>
      <c r="Z44" s="187">
        <f>SUMPRODUCT(Mapping!$H$124:$H$143,'Capital Base'!Z$26:Z$45)*(1+Z$18)</f>
        <v>2179.9382127714894</v>
      </c>
      <c r="AA44" s="187">
        <f>SUMPRODUCT(Mapping!$H$124:$H$143,'Capital Base'!AA$26:AA$45)*(1+AA$18)</f>
        <v>2209.075768617271</v>
      </c>
      <c r="AB44" s="187">
        <f>SUMPRODUCT(Mapping!$H$124:$H$143,'Capital Base'!AB$26:AB$45)*(1+AB$18)</f>
        <v>2233.2113814820914</v>
      </c>
      <c r="AC44" s="187">
        <f>SUMPRODUCT(Mapping!$H$124:$H$143,'Capital Base'!AC$26:AC$45)*(1+AC$18)</f>
        <v>2251.9559980591225</v>
      </c>
      <c r="AD44" s="187">
        <f>SUMPRODUCT(Mapping!$H$124:$H$143,'Capital Base'!AD$26:AD$45)*(1+AD$18)</f>
        <v>2264.9012147971125</v>
      </c>
      <c r="AE44" s="187">
        <f>SUMPRODUCT(Mapping!$H$124:$H$143,'Capital Base'!AE$26:AE$45)*(1+AE$18)</f>
        <v>2319.2577991705821</v>
      </c>
      <c r="AF44" s="187">
        <f>SUMPRODUCT(Mapping!$H$124:$H$143,'Capital Base'!AF$26:AF$45)*(1+AF$18)</f>
        <v>2369.2714411394804</v>
      </c>
      <c r="AG44" s="187">
        <f>SUMPRODUCT(Mapping!$H$124:$H$143,'Capital Base'!AG$26:AG$45)*(1+AG$18)</f>
        <v>2415.1603930678871</v>
      </c>
      <c r="AH44" s="187">
        <f>SUMPRODUCT(Mapping!$H$124:$H$143,'Capital Base'!AH$26:AH$45)*(1+AH$18)</f>
        <v>2457.9089358495585</v>
      </c>
      <c r="AI44" s="187">
        <f>SUMPRODUCT(Mapping!$H$124:$H$143,'Capital Base'!AI$26:AI$45)*(1+AI$18)</f>
        <v>2497.730554371994</v>
      </c>
      <c r="AJ44" s="187">
        <f>SUMPRODUCT(Mapping!$H$124:$H$143,'Capital Base'!AJ$26:AJ$45)*(1+AJ$18)</f>
        <v>2534.1888566459329</v>
      </c>
      <c r="AK44" s="187">
        <f>SUMPRODUCT(Mapping!$H$124:$H$143,'Capital Base'!AK$26:AK$45)*(1+AK$18)</f>
        <v>2566.1521022923557</v>
      </c>
      <c r="AL44" s="187">
        <f>SUMPRODUCT(Mapping!$H$124:$H$143,'Capital Base'!AL$26:AL$45)*(1+AL$18)</f>
        <v>2595.0795807879131</v>
      </c>
      <c r="AM44" s="187">
        <f>SUMPRODUCT(Mapping!$H$124:$H$143,'Capital Base'!AM$26:AM$45)*(1+AM$18)</f>
        <v>2622.276560508989</v>
      </c>
      <c r="AN44" s="187">
        <f>SUMPRODUCT(Mapping!$H$124:$H$143,'Capital Base'!AN$26:AN$45)*(1+AN$18)</f>
        <v>2646.5041649992095</v>
      </c>
      <c r="AO44" s="187">
        <f>SUMPRODUCT(Mapping!$H$124:$H$143,'Capital Base'!AO$26:AO$45)*(1+AO$18)</f>
        <v>2666.9831330908755</v>
      </c>
      <c r="AP44" s="187">
        <f>SUMPRODUCT(Mapping!$H$124:$H$143,'Capital Base'!AP$26:AP$45)*(1+AP$18)</f>
        <v>2682.811053455619</v>
      </c>
      <c r="AQ44" s="187">
        <f>SUMPRODUCT(Mapping!$H$124:$H$143,'Capital Base'!AQ$26:AQ$45)*(1+AQ$18)</f>
        <v>2692.882722245693</v>
      </c>
      <c r="AR44" s="187">
        <f>SUMPRODUCT(Mapping!$H$124:$H$143,'Capital Base'!AR$26:AR$45)*(1+AR$18)</f>
        <v>2695.8470035359551</v>
      </c>
      <c r="AS44" s="187">
        <f>SUMPRODUCT(Mapping!$H$124:$H$143,'Capital Base'!AS$26:AS$45)*(1+AS$18)</f>
        <v>2690.1356808864793</v>
      </c>
      <c r="AT44" s="187">
        <f>SUMPRODUCT(Mapping!$H$124:$H$143,'Capital Base'!AT$26:AT$45)*(1+AT$18)</f>
        <v>2673.8689429539154</v>
      </c>
      <c r="AU44" s="187">
        <f>SUMPRODUCT(Mapping!$H$124:$H$143,'Capital Base'!AU$26:AU$45)*(1+AU$18)</f>
        <v>2644.7740464348758</v>
      </c>
      <c r="AV44" s="187">
        <f>SUMPRODUCT(Mapping!$H$124:$H$143,'Capital Base'!AV$26:AV$45)*(1+AV$18)</f>
        <v>2600.063821254611</v>
      </c>
      <c r="AW44" s="187">
        <f>SUMPRODUCT(Mapping!$H$124:$H$143,'Capital Base'!AW$26:AW$45)*(1+AW$18)</f>
        <v>2536.2713615891662</v>
      </c>
      <c r="AX44" s="187">
        <f>SUMPRODUCT(Mapping!$H$124:$H$143,'Capital Base'!AX$26:AX$45)*(1+AX$18)</f>
        <v>2449.0318052872949</v>
      </c>
      <c r="AY44" s="187">
        <f>SUMPRODUCT(Mapping!$H$124:$H$143,'Capital Base'!AY$26:AY$45)*(1+AY$18)</f>
        <v>2332.6500020740764</v>
      </c>
      <c r="AZ44" s="187">
        <f>SUMPRODUCT(Mapping!$H$124:$H$143,'Capital Base'!AZ$26:AZ$45)*(1+AZ$18)</f>
        <v>2179.5076324698452</v>
      </c>
      <c r="BA44" s="187">
        <f>SUMPRODUCT(Mapping!$H$124:$H$143,'Capital Base'!BA$26:BA$45)*(1+BA$18)</f>
        <v>1978.9995128228159</v>
      </c>
      <c r="BB44" s="187">
        <f>SUMPRODUCT(Mapping!$H$124:$H$143,'Capital Base'!BB$26:BB$45)*(1+BB$18)</f>
        <v>1715.2479771921651</v>
      </c>
      <c r="BC44" s="187">
        <f>SUMPRODUCT(Mapping!$H$124:$H$143,'Capital Base'!BC$26:BC$45)*(1+BC$18)</f>
        <v>1361.7243312276264</v>
      </c>
      <c r="BD44" s="187">
        <f>SUMPRODUCT(Mapping!$H$124:$H$143,'Capital Base'!BD$26:BD$45)*(1+BD$18)</f>
        <v>863.43607016481485</v>
      </c>
    </row>
    <row r="45" spans="1:56" outlineLevel="1" x14ac:dyDescent="0.2">
      <c r="B45" s="49" t="s">
        <v>156</v>
      </c>
      <c r="C45" s="10" t="s">
        <v>217</v>
      </c>
      <c r="D45" s="24">
        <v>5</v>
      </c>
      <c r="F45" s="74"/>
      <c r="G45" s="187">
        <f>SUMPRODUCT(Mapping!$I$124:$I$143,'Capital Base'!G$26:G$45)*(1+G$18)</f>
        <v>1375.7129635786519</v>
      </c>
      <c r="H45" s="187">
        <f>SUMPRODUCT(Mapping!$I$124:$I$143,'Capital Base'!H$26:H$45)*(1+H$18)</f>
        <v>1422.7136814577084</v>
      </c>
      <c r="I45" s="187">
        <f>SUMPRODUCT(Mapping!$I$124:$I$143,'Capital Base'!I$26:I$45)*(1+I$18)</f>
        <v>1441.3716440868996</v>
      </c>
      <c r="J45" s="187">
        <f>SUMPRODUCT(Mapping!$I$124:$I$143,'Capital Base'!J$26:J$45)*(1+J$18)</f>
        <v>1458.6266862345526</v>
      </c>
      <c r="K45" s="187">
        <f>SUMPRODUCT(Mapping!$I$124:$I$143,'Capital Base'!K$26:K$45)*(1+K$18)</f>
        <v>1480.15937090649</v>
      </c>
      <c r="L45" s="187">
        <f>SUMPRODUCT(Mapping!$I$124:$I$143,'Capital Base'!L$26:L$45)*(1+L$18)</f>
        <v>1472.8695451016554</v>
      </c>
      <c r="M45" s="187">
        <f>SUMPRODUCT(Mapping!$I$124:$I$143,'Capital Base'!M$26:M$45)*(1+M$18)</f>
        <v>1524.8144171120728</v>
      </c>
      <c r="N45" s="187">
        <f>SUMPRODUCT(Mapping!$I$124:$I$143,'Capital Base'!N$26:N$45)*(1+N$18)</f>
        <v>1587.4985654286943</v>
      </c>
      <c r="O45" s="187">
        <f>SUMPRODUCT(Mapping!$I$124:$I$143,'Capital Base'!O$26:O$45)*(1+O$18)</f>
        <v>1650.716871023136</v>
      </c>
      <c r="P45" s="187">
        <f>SUMPRODUCT(Mapping!$I$124:$I$143,'Capital Base'!P$26:P$45)*(1+P$18)</f>
        <v>1712.1494928682951</v>
      </c>
      <c r="Q45" s="187">
        <f>SUMPRODUCT(Mapping!$I$124:$I$143,'Capital Base'!Q$26:Q$45)*(1+Q$18)</f>
        <v>1771.5149786315208</v>
      </c>
      <c r="R45" s="187">
        <f>SUMPRODUCT(Mapping!$I$124:$I$143,'Capital Base'!R$26:R$45)*(1+R$18)</f>
        <v>1828.6253851571714</v>
      </c>
      <c r="S45" s="187">
        <f>SUMPRODUCT(Mapping!$I$124:$I$143,'Capital Base'!S$26:S$45)*(1+S$18)</f>
        <v>1883.2764536188693</v>
      </c>
      <c r="T45" s="187">
        <f>SUMPRODUCT(Mapping!$I$124:$I$143,'Capital Base'!T$26:T$45)*(1+T$18)</f>
        <v>1935.233763201034</v>
      </c>
      <c r="U45" s="187">
        <f>SUMPRODUCT(Mapping!$I$124:$I$143,'Capital Base'!U$26:U$45)*(1+U$18)</f>
        <v>1984.2446234557094</v>
      </c>
      <c r="V45" s="187">
        <f>SUMPRODUCT(Mapping!$I$124:$I$143,'Capital Base'!V$26:V$45)*(1+V$18)</f>
        <v>2030.1587865734884</v>
      </c>
      <c r="W45" s="187">
        <f>SUMPRODUCT(Mapping!$I$124:$I$143,'Capital Base'!W$26:W$45)*(1+W$18)</f>
        <v>2072.7178699881342</v>
      </c>
      <c r="X45" s="187">
        <f>SUMPRODUCT(Mapping!$I$124:$I$143,'Capital Base'!X$26:X$45)*(1+X$18)</f>
        <v>2111.4961041918318</v>
      </c>
      <c r="Y45" s="187">
        <f>SUMPRODUCT(Mapping!$I$124:$I$143,'Capital Base'!Y$26:Y$45)*(1+Y$18)</f>
        <v>2146.1691290451649</v>
      </c>
      <c r="Z45" s="187">
        <f>SUMPRODUCT(Mapping!$I$124:$I$143,'Capital Base'!Z$26:Z$45)*(1+Z$18)</f>
        <v>2179.9382127714894</v>
      </c>
      <c r="AA45" s="187">
        <f>SUMPRODUCT(Mapping!$I$124:$I$143,'Capital Base'!AA$26:AA$45)*(1+AA$18)</f>
        <v>2209.075768617271</v>
      </c>
      <c r="AB45" s="187">
        <f>SUMPRODUCT(Mapping!$I$124:$I$143,'Capital Base'!AB$26:AB$45)*(1+AB$18)</f>
        <v>2233.2113814820914</v>
      </c>
      <c r="AC45" s="187">
        <f>SUMPRODUCT(Mapping!$I$124:$I$143,'Capital Base'!AC$26:AC$45)*(1+AC$18)</f>
        <v>2251.9559980591225</v>
      </c>
      <c r="AD45" s="187">
        <f>SUMPRODUCT(Mapping!$I$124:$I$143,'Capital Base'!AD$26:AD$45)*(1+AD$18)</f>
        <v>2264.9012147971125</v>
      </c>
      <c r="AE45" s="187">
        <f>SUMPRODUCT(Mapping!$I$124:$I$143,'Capital Base'!AE$26:AE$45)*(1+AE$18)</f>
        <v>2319.2577991705821</v>
      </c>
      <c r="AF45" s="187">
        <f>SUMPRODUCT(Mapping!$I$124:$I$143,'Capital Base'!AF$26:AF$45)*(1+AF$18)</f>
        <v>2369.2714411394804</v>
      </c>
      <c r="AG45" s="187">
        <f>SUMPRODUCT(Mapping!$I$124:$I$143,'Capital Base'!AG$26:AG$45)*(1+AG$18)</f>
        <v>2415.1603930678871</v>
      </c>
      <c r="AH45" s="187">
        <f>SUMPRODUCT(Mapping!$I$124:$I$143,'Capital Base'!AH$26:AH$45)*(1+AH$18)</f>
        <v>2457.9089358495585</v>
      </c>
      <c r="AI45" s="187">
        <f>SUMPRODUCT(Mapping!$I$124:$I$143,'Capital Base'!AI$26:AI$45)*(1+AI$18)</f>
        <v>2497.730554371994</v>
      </c>
      <c r="AJ45" s="187">
        <f>SUMPRODUCT(Mapping!$I$124:$I$143,'Capital Base'!AJ$26:AJ$45)*(1+AJ$18)</f>
        <v>2534.1888566459329</v>
      </c>
      <c r="AK45" s="187">
        <f>SUMPRODUCT(Mapping!$I$124:$I$143,'Capital Base'!AK$26:AK$45)*(1+AK$18)</f>
        <v>2566.1521022923557</v>
      </c>
      <c r="AL45" s="187">
        <f>SUMPRODUCT(Mapping!$I$124:$I$143,'Capital Base'!AL$26:AL$45)*(1+AL$18)</f>
        <v>2595.0795807879131</v>
      </c>
      <c r="AM45" s="187">
        <f>SUMPRODUCT(Mapping!$I$124:$I$143,'Capital Base'!AM$26:AM$45)*(1+AM$18)</f>
        <v>2622.276560508989</v>
      </c>
      <c r="AN45" s="187">
        <f>SUMPRODUCT(Mapping!$I$124:$I$143,'Capital Base'!AN$26:AN$45)*(1+AN$18)</f>
        <v>2646.5041649992095</v>
      </c>
      <c r="AO45" s="187">
        <f>SUMPRODUCT(Mapping!$I$124:$I$143,'Capital Base'!AO$26:AO$45)*(1+AO$18)</f>
        <v>2666.9831330908755</v>
      </c>
      <c r="AP45" s="187">
        <f>SUMPRODUCT(Mapping!$I$124:$I$143,'Capital Base'!AP$26:AP$45)*(1+AP$18)</f>
        <v>2682.811053455619</v>
      </c>
      <c r="AQ45" s="187">
        <f>SUMPRODUCT(Mapping!$I$124:$I$143,'Capital Base'!AQ$26:AQ$45)*(1+AQ$18)</f>
        <v>2692.882722245693</v>
      </c>
      <c r="AR45" s="187">
        <f>SUMPRODUCT(Mapping!$I$124:$I$143,'Capital Base'!AR$26:AR$45)*(1+AR$18)</f>
        <v>2695.8470035359551</v>
      </c>
      <c r="AS45" s="187">
        <f>SUMPRODUCT(Mapping!$I$124:$I$143,'Capital Base'!AS$26:AS$45)*(1+AS$18)</f>
        <v>2690.1356808864793</v>
      </c>
      <c r="AT45" s="187">
        <f>SUMPRODUCT(Mapping!$I$124:$I$143,'Capital Base'!AT$26:AT$45)*(1+AT$18)</f>
        <v>2673.8689429539154</v>
      </c>
      <c r="AU45" s="187">
        <f>SUMPRODUCT(Mapping!$I$124:$I$143,'Capital Base'!AU$26:AU$45)*(1+AU$18)</f>
        <v>2644.7740464348758</v>
      </c>
      <c r="AV45" s="187">
        <f>SUMPRODUCT(Mapping!$I$124:$I$143,'Capital Base'!AV$26:AV$45)*(1+AV$18)</f>
        <v>2600.063821254611</v>
      </c>
      <c r="AW45" s="187">
        <f>SUMPRODUCT(Mapping!$I$124:$I$143,'Capital Base'!AW$26:AW$45)*(1+AW$18)</f>
        <v>2536.2713615891662</v>
      </c>
      <c r="AX45" s="187">
        <f>SUMPRODUCT(Mapping!$I$124:$I$143,'Capital Base'!AX$26:AX$45)*(1+AX$18)</f>
        <v>2449.0318052872949</v>
      </c>
      <c r="AY45" s="187">
        <f>SUMPRODUCT(Mapping!$I$124:$I$143,'Capital Base'!AY$26:AY$45)*(1+AY$18)</f>
        <v>2332.6500020740764</v>
      </c>
      <c r="AZ45" s="187">
        <f>SUMPRODUCT(Mapping!$I$124:$I$143,'Capital Base'!AZ$26:AZ$45)*(1+AZ$18)</f>
        <v>2179.5076324698452</v>
      </c>
      <c r="BA45" s="187">
        <f>SUMPRODUCT(Mapping!$I$124:$I$143,'Capital Base'!BA$26:BA$45)*(1+BA$18)</f>
        <v>1978.9995128228159</v>
      </c>
      <c r="BB45" s="187">
        <f>SUMPRODUCT(Mapping!$I$124:$I$143,'Capital Base'!BB$26:BB$45)*(1+BB$18)</f>
        <v>1715.2479771921651</v>
      </c>
      <c r="BC45" s="187">
        <f>SUMPRODUCT(Mapping!$I$124:$I$143,'Capital Base'!BC$26:BC$45)*(1+BC$18)</f>
        <v>1361.7243312276264</v>
      </c>
      <c r="BD45" s="187">
        <f>SUMPRODUCT(Mapping!$I$124:$I$143,'Capital Base'!BD$26:BD$45)*(1+BD$18)</f>
        <v>863.43607016481485</v>
      </c>
    </row>
    <row r="46" spans="1:56" outlineLevel="1" x14ac:dyDescent="0.2">
      <c r="B46" s="49" t="s">
        <v>157</v>
      </c>
      <c r="C46" s="10" t="s">
        <v>217</v>
      </c>
      <c r="D46" s="24">
        <v>6</v>
      </c>
      <c r="F46" s="74"/>
      <c r="G46" s="187">
        <f>SUMPRODUCT(Mapping!$J$124:$J$143,'Capital Base'!G$26:G$45)*(1+G$18)</f>
        <v>2792.8178016985025</v>
      </c>
      <c r="H46" s="187">
        <f>SUMPRODUCT(Mapping!$J$124:$J$143,'Capital Base'!H$26:H$45)*(1+H$18)</f>
        <v>2611.6214171315296</v>
      </c>
      <c r="I46" s="187">
        <f>SUMPRODUCT(Mapping!$J$124:$J$143,'Capital Base'!I$26:I$45)*(1+I$18)</f>
        <v>2511.6326865397009</v>
      </c>
      <c r="J46" s="187">
        <f>SUMPRODUCT(Mapping!$J$124:$J$143,'Capital Base'!J$26:J$45)*(1+J$18)</f>
        <v>2490.5448723565878</v>
      </c>
      <c r="K46" s="187">
        <f>SUMPRODUCT(Mapping!$J$124:$J$143,'Capital Base'!K$26:K$45)*(1+K$18)</f>
        <v>2515.0877903528472</v>
      </c>
      <c r="L46" s="187">
        <f>SUMPRODUCT(Mapping!$J$124:$J$143,'Capital Base'!L$26:L$45)*(1+L$18)</f>
        <v>2469.3738849607671</v>
      </c>
      <c r="M46" s="187">
        <f>SUMPRODUCT(Mapping!$J$124:$J$143,'Capital Base'!M$26:M$45)*(1+M$18)</f>
        <v>2455.2079441422666</v>
      </c>
      <c r="N46" s="187">
        <f>SUMPRODUCT(Mapping!$J$124:$J$143,'Capital Base'!N$26:N$45)*(1+N$18)</f>
        <v>2461.9812864483815</v>
      </c>
      <c r="O46" s="187">
        <f>SUMPRODUCT(Mapping!$J$124:$J$143,'Capital Base'!O$26:O$45)*(1+O$18)</f>
        <v>2471.9083653993139</v>
      </c>
      <c r="P46" s="187">
        <f>SUMPRODUCT(Mapping!$J$124:$J$143,'Capital Base'!P$26:P$45)*(1+P$18)</f>
        <v>2478.2206147763891</v>
      </c>
      <c r="Q46" s="187">
        <f>SUMPRODUCT(Mapping!$J$124:$J$143,'Capital Base'!Q$26:Q$45)*(1+Q$18)</f>
        <v>2482.7849366766518</v>
      </c>
      <c r="R46" s="187">
        <f>SUMPRODUCT(Mapping!$J$124:$J$143,'Capital Base'!R$26:R$45)*(1+R$18)</f>
        <v>2485.5664643143555</v>
      </c>
      <c r="S46" s="187">
        <f>SUMPRODUCT(Mapping!$J$124:$J$143,'Capital Base'!S$26:S$45)*(1+S$18)</f>
        <v>2486.5147698269525</v>
      </c>
      <c r="T46" s="187">
        <f>SUMPRODUCT(Mapping!$J$124:$J$143,'Capital Base'!T$26:T$45)*(1+T$18)</f>
        <v>2485.5486185634531</v>
      </c>
      <c r="U46" s="187">
        <f>SUMPRODUCT(Mapping!$J$124:$J$143,'Capital Base'!U$26:U$45)*(1+U$18)</f>
        <v>2482.5762206588793</v>
      </c>
      <c r="V46" s="187">
        <f>SUMPRODUCT(Mapping!$J$124:$J$143,'Capital Base'!V$26:V$45)*(1+V$18)</f>
        <v>2478.3185747634175</v>
      </c>
      <c r="W46" s="187">
        <f>SUMPRODUCT(Mapping!$J$124:$J$143,'Capital Base'!W$26:W$45)*(1+W$18)</f>
        <v>2472.0308179016606</v>
      </c>
      <c r="X46" s="187">
        <f>SUMPRODUCT(Mapping!$J$124:$J$143,'Capital Base'!X$26:X$45)*(1+X$18)</f>
        <v>2463.4787540475113</v>
      </c>
      <c r="Y46" s="187">
        <f>SUMPRODUCT(Mapping!$J$124:$J$143,'Capital Base'!Y$26:Y$45)*(1+Y$18)</f>
        <v>2452.5402513250524</v>
      </c>
      <c r="Z46" s="187">
        <f>SUMPRODUCT(Mapping!$J$124:$J$143,'Capital Base'!Z$26:Z$45)*(1+Z$18)</f>
        <v>2442.6298850995586</v>
      </c>
      <c r="AA46" s="187">
        <f>SUMPRODUCT(Mapping!$J$124:$J$143,'Capital Base'!AA$26:AA$45)*(1+AA$18)</f>
        <v>2430.2448888070221</v>
      </c>
      <c r="AB46" s="187">
        <f>SUMPRODUCT(Mapping!$J$124:$J$143,'Capital Base'!AB$26:AB$45)*(1+AB$18)</f>
        <v>2415.2517095140529</v>
      </c>
      <c r="AC46" s="187">
        <f>SUMPRODUCT(Mapping!$J$124:$J$143,'Capital Base'!AC$26:AC$45)*(1+AC$18)</f>
        <v>2397.5107571849007</v>
      </c>
      <c r="AD46" s="187">
        <f>SUMPRODUCT(Mapping!$J$124:$J$143,'Capital Base'!AD$26:AD$45)*(1+AD$18)</f>
        <v>2376.8760989938255</v>
      </c>
      <c r="AE46" s="187">
        <f>SUMPRODUCT(Mapping!$J$124:$J$143,'Capital Base'!AE$26:AE$45)*(1+AE$18)</f>
        <v>2357.7795338317856</v>
      </c>
      <c r="AF46" s="187">
        <f>SUMPRODUCT(Mapping!$J$124:$J$143,'Capital Base'!AF$26:AF$45)*(1+AF$18)</f>
        <v>2335.701657728961</v>
      </c>
      <c r="AG46" s="187">
        <f>SUMPRODUCT(Mapping!$J$124:$J$143,'Capital Base'!AG$26:AG$45)*(1+AG$18)</f>
        <v>2310.5350641525447</v>
      </c>
      <c r="AH46" s="187">
        <f>SUMPRODUCT(Mapping!$J$124:$J$143,'Capital Base'!AH$26:AH$45)*(1+AH$18)</f>
        <v>2282.1638315521536</v>
      </c>
      <c r="AI46" s="187">
        <f>SUMPRODUCT(Mapping!$J$124:$J$143,'Capital Base'!AI$26:AI$45)*(1+AI$18)</f>
        <v>2250.4119505251656</v>
      </c>
      <c r="AJ46" s="187">
        <f>SUMPRODUCT(Mapping!$J$124:$J$143,'Capital Base'!AJ$26:AJ$45)*(1+AJ$18)</f>
        <v>2215.1398135052623</v>
      </c>
      <c r="AK46" s="187">
        <f>SUMPRODUCT(Mapping!$J$124:$J$143,'Capital Base'!AK$26:AK$45)*(1+AK$18)</f>
        <v>2176.245527747938</v>
      </c>
      <c r="AL46" s="187">
        <f>SUMPRODUCT(Mapping!$J$124:$J$143,'Capital Base'!AL$26:AL$45)*(1+AL$18)</f>
        <v>2133.6178461550021</v>
      </c>
      <c r="AM46" s="187">
        <f>SUMPRODUCT(Mapping!$J$124:$J$143,'Capital Base'!AM$26:AM$45)*(1+AM$18)</f>
        <v>2087.0857631787762</v>
      </c>
      <c r="AN46" s="187">
        <f>SUMPRODUCT(Mapping!$J$124:$J$143,'Capital Base'!AN$26:AN$45)*(1+AN$18)</f>
        <v>2036.417255403685</v>
      </c>
      <c r="AO46" s="187">
        <f>SUMPRODUCT(Mapping!$J$124:$J$143,'Capital Base'!AO$26:AO$45)*(1+AO$18)</f>
        <v>1981.3607107207879</v>
      </c>
      <c r="AP46" s="187">
        <f>SUMPRODUCT(Mapping!$J$124:$J$143,'Capital Base'!AP$26:AP$45)*(1+AP$18)</f>
        <v>1921.6420113854986</v>
      </c>
      <c r="AQ46" s="187">
        <f>SUMPRODUCT(Mapping!$J$124:$J$143,'Capital Base'!AQ$26:AQ$45)*(1+AQ$18)</f>
        <v>1856.9619983025798</v>
      </c>
      <c r="AR46" s="187">
        <f>SUMPRODUCT(Mapping!$J$124:$J$143,'Capital Base'!AR$26:AR$45)*(1+AR$18)</f>
        <v>1786.9924427666676</v>
      </c>
      <c r="AS46" s="187">
        <f>SUMPRODUCT(Mapping!$J$124:$J$143,'Capital Base'!AS$26:AS$45)*(1+AS$18)</f>
        <v>1711.3707248990395</v>
      </c>
      <c r="AT46" s="187">
        <f>SUMPRODUCT(Mapping!$J$124:$J$143,'Capital Base'!AT$26:AT$45)*(1+AT$18)</f>
        <v>1629.6928974264756</v>
      </c>
      <c r="AU46" s="187">
        <f>SUMPRODUCT(Mapping!$J$124:$J$143,'Capital Base'!AU$26:AU$45)*(1+AU$18)</f>
        <v>1541.5044294141619</v>
      </c>
      <c r="AV46" s="187">
        <f>SUMPRODUCT(Mapping!$J$124:$J$143,'Capital Base'!AV$26:AV$45)*(1+AV$18)</f>
        <v>1446.2782336343998</v>
      </c>
      <c r="AW46" s="187">
        <f>SUMPRODUCT(Mapping!$J$124:$J$143,'Capital Base'!AW$26:AW$45)*(1+AW$18)</f>
        <v>1343.3826747047651</v>
      </c>
      <c r="AX46" s="187">
        <f>SUMPRODUCT(Mapping!$J$124:$J$143,'Capital Base'!AX$26:AX$45)*(1+AX$18)</f>
        <v>1232.0573818527021</v>
      </c>
      <c r="AY46" s="187">
        <f>SUMPRODUCT(Mapping!$J$124:$J$143,'Capital Base'!AY$26:AY$45)*(1+AY$18)</f>
        <v>1111.4103555166059</v>
      </c>
      <c r="AZ46" s="187">
        <f>SUMPRODUCT(Mapping!$J$124:$J$143,'Capital Base'!AZ$26:AZ$45)*(1+AZ$18)</f>
        <v>980.30140749174643</v>
      </c>
      <c r="BA46" s="187">
        <f>SUMPRODUCT(Mapping!$J$124:$J$143,'Capital Base'!BA$26:BA$45)*(1+BA$18)</f>
        <v>837.24558832194543</v>
      </c>
      <c r="BB46" s="187">
        <f>SUMPRODUCT(Mapping!$J$124:$J$143,'Capital Base'!BB$26:BB$45)*(1+BB$18)</f>
        <v>680.09895313830589</v>
      </c>
      <c r="BC46" s="187">
        <f>SUMPRODUCT(Mapping!$J$124:$J$143,'Capital Base'!BC$26:BC$45)*(1+BC$18)</f>
        <v>504.16706199839172</v>
      </c>
      <c r="BD46" s="187">
        <f>SUMPRODUCT(Mapping!$J$124:$J$143,'Capital Base'!BD$26:BD$45)*(1+BD$18)</f>
        <v>296.4337878411468</v>
      </c>
    </row>
    <row r="47" spans="1:56" outlineLevel="1" x14ac:dyDescent="0.2">
      <c r="B47" s="49" t="s">
        <v>158</v>
      </c>
      <c r="C47" s="10" t="s">
        <v>217</v>
      </c>
      <c r="D47" s="24">
        <v>7</v>
      </c>
      <c r="F47" s="74"/>
      <c r="G47" s="187">
        <f>SUMPRODUCT(Mapping!$K$124:$K$143,'Capital Base'!G$26:G$45)*(1+G$18)</f>
        <v>2193.2513087378279</v>
      </c>
      <c r="H47" s="187">
        <f>SUMPRODUCT(Mapping!$K$124:$K$143,'Capital Base'!H$26:H$45)*(1+H$18)</f>
        <v>2102.0384292447084</v>
      </c>
      <c r="I47" s="187">
        <f>SUMPRODUCT(Mapping!$K$124:$K$143,'Capital Base'!I$26:I$45)*(1+I$18)</f>
        <v>2049.8606143586435</v>
      </c>
      <c r="J47" s="187">
        <f>SUMPRODUCT(Mapping!$K$124:$K$143,'Capital Base'!J$26:J$45)*(1+J$18)</f>
        <v>2036.0455275980792</v>
      </c>
      <c r="K47" s="187">
        <f>SUMPRODUCT(Mapping!$K$124:$K$143,'Capital Base'!K$26:K$45)*(1+K$18)</f>
        <v>2063.2721097178892</v>
      </c>
      <c r="L47" s="187">
        <f>SUMPRODUCT(Mapping!$K$124:$K$143,'Capital Base'!L$26:L$45)*(1+L$18)</f>
        <v>2025.3310400146959</v>
      </c>
      <c r="M47" s="187">
        <f>SUMPRODUCT(Mapping!$K$124:$K$143,'Capital Base'!M$26:M$45)*(1+M$18)</f>
        <v>2012.4332981887874</v>
      </c>
      <c r="N47" s="187">
        <f>SUMPRODUCT(Mapping!$K$124:$K$143,'Capital Base'!N$26:N$45)*(1+N$18)</f>
        <v>2017.8488489534695</v>
      </c>
      <c r="O47" s="187">
        <f>SUMPRODUCT(Mapping!$K$124:$K$143,'Capital Base'!O$26:O$45)*(1+O$18)</f>
        <v>2026.9428052510577</v>
      </c>
      <c r="P47" s="187">
        <f>SUMPRODUCT(Mapping!$K$124:$K$143,'Capital Base'!P$26:P$45)*(1+P$18)</f>
        <v>2033.1020473181784</v>
      </c>
      <c r="Q47" s="187">
        <f>SUMPRODUCT(Mapping!$K$124:$K$143,'Capital Base'!Q$26:Q$45)*(1+Q$18)</f>
        <v>2037.779173575537</v>
      </c>
      <c r="R47" s="187">
        <f>SUMPRODUCT(Mapping!$K$124:$K$143,'Capital Base'!R$26:R$45)*(1+R$18)</f>
        <v>2040.9486993407995</v>
      </c>
      <c r="S47" s="187">
        <f>SUMPRODUCT(Mapping!$K$124:$K$143,'Capital Base'!S$26:S$45)*(1+S$18)</f>
        <v>2042.5714144810622</v>
      </c>
      <c r="T47" s="187">
        <f>SUMPRODUCT(Mapping!$K$124:$K$143,'Capital Base'!T$26:T$45)*(1+T$18)</f>
        <v>2042.5796007304086</v>
      </c>
      <c r="U47" s="187">
        <f>SUMPRODUCT(Mapping!$K$124:$K$143,'Capital Base'!U$26:U$45)*(1+U$18)</f>
        <v>2040.8957598758566</v>
      </c>
      <c r="V47" s="187">
        <f>SUMPRODUCT(Mapping!$K$124:$K$143,'Capital Base'!V$26:V$45)*(1+V$18)</f>
        <v>2038.2557024788225</v>
      </c>
      <c r="W47" s="187">
        <f>SUMPRODUCT(Mapping!$K$124:$K$143,'Capital Base'!W$26:W$45)*(1+W$18)</f>
        <v>2033.9299146484996</v>
      </c>
      <c r="X47" s="187">
        <f>SUMPRODUCT(Mapping!$K$124:$K$143,'Capital Base'!X$26:X$45)*(1+X$18)</f>
        <v>2027.700104047414</v>
      </c>
      <c r="Y47" s="187">
        <f>SUMPRODUCT(Mapping!$K$124:$K$143,'Capital Base'!Y$26:Y$45)*(1+Y$18)</f>
        <v>2019.4606150545981</v>
      </c>
      <c r="Z47" s="187">
        <f>SUMPRODUCT(Mapping!$K$124:$K$143,'Capital Base'!Z$26:Z$45)*(1+Z$18)</f>
        <v>2012.6430903661608</v>
      </c>
      <c r="AA47" s="187">
        <f>SUMPRODUCT(Mapping!$K$124:$K$143,'Capital Base'!AA$26:AA$45)*(1+AA$18)</f>
        <v>2003.7624408976687</v>
      </c>
      <c r="AB47" s="187">
        <f>SUMPRODUCT(Mapping!$K$124:$K$143,'Capital Base'!AB$26:AB$45)*(1+AB$18)</f>
        <v>1992.7034209966607</v>
      </c>
      <c r="AC47" s="187">
        <f>SUMPRODUCT(Mapping!$K$124:$K$143,'Capital Base'!AC$26:AC$45)*(1+AC$18)</f>
        <v>1979.3453979590336</v>
      </c>
      <c r="AD47" s="187">
        <f>SUMPRODUCT(Mapping!$K$124:$K$143,'Capital Base'!AD$26:AD$45)*(1+AD$18)</f>
        <v>1963.5620672049506</v>
      </c>
      <c r="AE47" s="187">
        <f>SUMPRODUCT(Mapping!$K$124:$K$143,'Capital Base'!AE$26:AE$45)*(1+AE$18)</f>
        <v>1949.805548281191</v>
      </c>
      <c r="AF47" s="187">
        <f>SUMPRODUCT(Mapping!$K$124:$K$143,'Capital Base'!AF$26:AF$45)*(1+AF$18)</f>
        <v>1933.5774724299033</v>
      </c>
      <c r="AG47" s="187">
        <f>SUMPRODUCT(Mapping!$K$124:$K$143,'Capital Base'!AG$26:AG$45)*(1+AG$18)</f>
        <v>1914.792205702176</v>
      </c>
      <c r="AH47" s="187">
        <f>SUMPRODUCT(Mapping!$K$124:$K$143,'Capital Base'!AH$26:AH$45)*(1+AH$18)</f>
        <v>1893.3563600082848</v>
      </c>
      <c r="AI47" s="187">
        <f>SUMPRODUCT(Mapping!$K$124:$K$143,'Capital Base'!AI$26:AI$45)*(1+AI$18)</f>
        <v>1869.1172444970011</v>
      </c>
      <c r="AJ47" s="187">
        <f>SUMPRODUCT(Mapping!$K$124:$K$143,'Capital Base'!AJ$26:AJ$45)*(1+AJ$18)</f>
        <v>1841.9593801878659</v>
      </c>
      <c r="AK47" s="187">
        <f>SUMPRODUCT(Mapping!$K$124:$K$143,'Capital Base'!AK$26:AK$45)*(1+AK$18)</f>
        <v>1811.8058386514306</v>
      </c>
      <c r="AL47" s="187">
        <f>SUMPRODUCT(Mapping!$K$124:$K$143,'Capital Base'!AL$26:AL$45)*(1+AL$18)</f>
        <v>1778.5711993013056</v>
      </c>
      <c r="AM47" s="187">
        <f>SUMPRODUCT(Mapping!$K$124:$K$143,'Capital Base'!AM$26:AM$45)*(1+AM$18)</f>
        <v>1742.1111725611684</v>
      </c>
      <c r="AN47" s="187">
        <f>SUMPRODUCT(Mapping!$K$124:$K$143,'Capital Base'!AN$26:AN$45)*(1+AN$18)</f>
        <v>1702.2213685275085</v>
      </c>
      <c r="AO47" s="187">
        <f>SUMPRODUCT(Mapping!$K$124:$K$143,'Capital Base'!AO$26:AO$45)*(1+AO$18)</f>
        <v>1658.678755067391</v>
      </c>
      <c r="AP47" s="187">
        <f>SUMPRODUCT(Mapping!$K$124:$K$143,'Capital Base'!AP$26:AP$45)*(1+AP$18)</f>
        <v>1611.2387706658951</v>
      </c>
      <c r="AQ47" s="187">
        <f>SUMPRODUCT(Mapping!$K$124:$K$143,'Capital Base'!AQ$26:AQ$45)*(1+AQ$18)</f>
        <v>1559.632819392406</v>
      </c>
      <c r="AR47" s="187">
        <f>SUMPRODUCT(Mapping!$K$124:$K$143,'Capital Base'!AR$26:AR$45)*(1+AR$18)</f>
        <v>1503.5642742398281</v>
      </c>
      <c r="AS47" s="187">
        <f>SUMPRODUCT(Mapping!$K$124:$K$143,'Capital Base'!AS$26:AS$45)*(1+AS$18)</f>
        <v>1442.7031881039582</v>
      </c>
      <c r="AT47" s="187">
        <f>SUMPRODUCT(Mapping!$K$124:$K$143,'Capital Base'!AT$26:AT$45)*(1+AT$18)</f>
        <v>1376.6793910761667</v>
      </c>
      <c r="AU47" s="187">
        <f>SUMPRODUCT(Mapping!$K$124:$K$143,'Capital Base'!AU$26:AU$45)*(1+AU$18)</f>
        <v>1305.0732686893809</v>
      </c>
      <c r="AV47" s="187">
        <f>SUMPRODUCT(Mapping!$K$124:$K$143,'Capital Base'!AV$26:AV$45)*(1+AV$18)</f>
        <v>1227.3938248279842</v>
      </c>
      <c r="AW47" s="187">
        <f>SUMPRODUCT(Mapping!$K$124:$K$143,'Capital Base'!AW$26:AW$45)*(1+AW$18)</f>
        <v>1143.0467264649399</v>
      </c>
      <c r="AX47" s="187">
        <f>SUMPRODUCT(Mapping!$K$124:$K$143,'Capital Base'!AX$26:AX$45)*(1+AX$18)</f>
        <v>1051.3101541136159</v>
      </c>
      <c r="AY47" s="187">
        <f>SUMPRODUCT(Mapping!$K$124:$K$143,'Capital Base'!AY$26:AY$45)*(1+AY$18)</f>
        <v>951.33194723572649</v>
      </c>
      <c r="AZ47" s="187">
        <f>SUMPRODUCT(Mapping!$K$124:$K$143,'Capital Base'!AZ$26:AZ$45)*(1+AZ$18)</f>
        <v>842.01308434597559</v>
      </c>
      <c r="BA47" s="187">
        <f>SUMPRODUCT(Mapping!$K$124:$K$143,'Capital Base'!BA$26:BA$45)*(1+BA$18)</f>
        <v>721.91115154747445</v>
      </c>
      <c r="BB47" s="187">
        <f>SUMPRODUCT(Mapping!$K$124:$K$143,'Capital Base'!BB$26:BB$45)*(1+BB$18)</f>
        <v>588.92615073329694</v>
      </c>
      <c r="BC47" s="187">
        <f>SUMPRODUCT(Mapping!$K$124:$K$143,'Capital Base'!BC$26:BC$45)*(1+BC$18)</f>
        <v>438.64150983683186</v>
      </c>
      <c r="BD47" s="187">
        <f>SUMPRODUCT(Mapping!$K$124:$K$143,'Capital Base'!BD$26:BD$45)*(1+BD$18)</f>
        <v>259.29589797011687</v>
      </c>
    </row>
    <row r="48" spans="1:56" outlineLevel="1" x14ac:dyDescent="0.2">
      <c r="B48" s="49"/>
    </row>
    <row r="50" spans="1:56" x14ac:dyDescent="0.2">
      <c r="A50" s="69">
        <f ca="1">MAX($A$1:A49)+subsection</f>
        <v>9.0499999999999989</v>
      </c>
      <c r="B50" s="6" t="s">
        <v>282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2" spans="1:56" outlineLevel="1" x14ac:dyDescent="0.2">
      <c r="B52" s="50" t="s">
        <v>283</v>
      </c>
      <c r="C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outlineLevel="1" x14ac:dyDescent="0.2">
      <c r="C53" s="2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</row>
    <row r="54" spans="1:56" outlineLevel="1" x14ac:dyDescent="0.2">
      <c r="B54" s="1" t="s">
        <v>284</v>
      </c>
      <c r="C54" s="24" t="s">
        <v>72</v>
      </c>
      <c r="G54" s="209">
        <f t="shared" ref="G54:AL54" si="12">MIN(Annualisation_Years,COUNT(Years)-G$12+1)</f>
        <v>15</v>
      </c>
      <c r="H54" s="209">
        <f t="shared" si="12"/>
        <v>15</v>
      </c>
      <c r="I54" s="209">
        <f t="shared" si="12"/>
        <v>15</v>
      </c>
      <c r="J54" s="209">
        <f t="shared" si="12"/>
        <v>15</v>
      </c>
      <c r="K54" s="209">
        <f t="shared" si="12"/>
        <v>15</v>
      </c>
      <c r="L54" s="209">
        <f t="shared" si="12"/>
        <v>15</v>
      </c>
      <c r="M54" s="209">
        <f t="shared" si="12"/>
        <v>15</v>
      </c>
      <c r="N54" s="209">
        <f t="shared" si="12"/>
        <v>15</v>
      </c>
      <c r="O54" s="209">
        <f t="shared" si="12"/>
        <v>15</v>
      </c>
      <c r="P54" s="209">
        <f t="shared" si="12"/>
        <v>15</v>
      </c>
      <c r="Q54" s="209">
        <f t="shared" si="12"/>
        <v>15</v>
      </c>
      <c r="R54" s="209">
        <f t="shared" si="12"/>
        <v>15</v>
      </c>
      <c r="S54" s="209">
        <f t="shared" si="12"/>
        <v>15</v>
      </c>
      <c r="T54" s="209">
        <f t="shared" si="12"/>
        <v>15</v>
      </c>
      <c r="U54" s="209">
        <f t="shared" si="12"/>
        <v>15</v>
      </c>
      <c r="V54" s="209">
        <f t="shared" si="12"/>
        <v>15</v>
      </c>
      <c r="W54" s="209">
        <f t="shared" si="12"/>
        <v>15</v>
      </c>
      <c r="X54" s="209">
        <f t="shared" si="12"/>
        <v>15</v>
      </c>
      <c r="Y54" s="209">
        <f t="shared" si="12"/>
        <v>15</v>
      </c>
      <c r="Z54" s="209">
        <f t="shared" si="12"/>
        <v>15</v>
      </c>
      <c r="AA54" s="209">
        <f t="shared" si="12"/>
        <v>15</v>
      </c>
      <c r="AB54" s="209">
        <f t="shared" si="12"/>
        <v>15</v>
      </c>
      <c r="AC54" s="209">
        <f t="shared" si="12"/>
        <v>15</v>
      </c>
      <c r="AD54" s="209">
        <f t="shared" si="12"/>
        <v>15</v>
      </c>
      <c r="AE54" s="209">
        <f t="shared" si="12"/>
        <v>15</v>
      </c>
      <c r="AF54" s="209">
        <f t="shared" si="12"/>
        <v>15</v>
      </c>
      <c r="AG54" s="209">
        <f t="shared" si="12"/>
        <v>15</v>
      </c>
      <c r="AH54" s="209">
        <f t="shared" si="12"/>
        <v>15</v>
      </c>
      <c r="AI54" s="209">
        <f t="shared" si="12"/>
        <v>15</v>
      </c>
      <c r="AJ54" s="209">
        <f t="shared" si="12"/>
        <v>15</v>
      </c>
      <c r="AK54" s="209">
        <f t="shared" si="12"/>
        <v>15</v>
      </c>
      <c r="AL54" s="209">
        <f t="shared" si="12"/>
        <v>15</v>
      </c>
      <c r="AM54" s="209">
        <f t="shared" ref="AM54:BD54" si="13">MIN(Annualisation_Years,COUNT(Years)-AM$12+1)</f>
        <v>15</v>
      </c>
      <c r="AN54" s="209">
        <f t="shared" si="13"/>
        <v>15</v>
      </c>
      <c r="AO54" s="209">
        <f t="shared" si="13"/>
        <v>15</v>
      </c>
      <c r="AP54" s="209">
        <f t="shared" si="13"/>
        <v>15</v>
      </c>
      <c r="AQ54" s="209">
        <f t="shared" si="13"/>
        <v>14</v>
      </c>
      <c r="AR54" s="209">
        <f t="shared" si="13"/>
        <v>13</v>
      </c>
      <c r="AS54" s="209">
        <f t="shared" si="13"/>
        <v>12</v>
      </c>
      <c r="AT54" s="209">
        <f t="shared" si="13"/>
        <v>11</v>
      </c>
      <c r="AU54" s="209">
        <f t="shared" si="13"/>
        <v>10</v>
      </c>
      <c r="AV54" s="209">
        <f t="shared" si="13"/>
        <v>9</v>
      </c>
      <c r="AW54" s="209">
        <f t="shared" si="13"/>
        <v>8</v>
      </c>
      <c r="AX54" s="209">
        <f t="shared" si="13"/>
        <v>7</v>
      </c>
      <c r="AY54" s="209">
        <f t="shared" si="13"/>
        <v>6</v>
      </c>
      <c r="AZ54" s="209">
        <f t="shared" si="13"/>
        <v>5</v>
      </c>
      <c r="BA54" s="209">
        <f t="shared" si="13"/>
        <v>4</v>
      </c>
      <c r="BB54" s="209">
        <f t="shared" si="13"/>
        <v>3</v>
      </c>
      <c r="BC54" s="209">
        <f t="shared" si="13"/>
        <v>2</v>
      </c>
      <c r="BD54" s="209">
        <f t="shared" si="13"/>
        <v>1</v>
      </c>
    </row>
    <row r="55" spans="1:56" outlineLevel="1" x14ac:dyDescent="0.2">
      <c r="C55" s="24"/>
      <c r="J55" s="208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56" outlineLevel="1" x14ac:dyDescent="0.2">
      <c r="B56" s="48" t="s">
        <v>149</v>
      </c>
      <c r="C56" s="24"/>
      <c r="D56" s="54" t="s">
        <v>279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outlineLevel="1" x14ac:dyDescent="0.2">
      <c r="B57" s="49" t="s">
        <v>151</v>
      </c>
      <c r="C57" s="10" t="s">
        <v>217</v>
      </c>
      <c r="D57" s="24">
        <v>1</v>
      </c>
      <c r="G57" s="187">
        <f t="array" aca="1" ref="G57" ca="1">-PMT((1+G$19)/(1+G$18)-1,G$54,SUM(OFFSET(G27,0,0,1,G$54)/OFFSET(G$20,0,0,1,G$54)),0,1)*G$20</f>
        <v>72.886338906636922</v>
      </c>
      <c r="H57" s="187">
        <f t="array" aca="1" ref="H57" ca="1">-PMT((1+H$19)/(1+H$18)-1,H$54,SUM(OFFSET(H27,0,0,1,H$54)/OFFSET(H$20,0,0,1,H$54)),0,1)*H$20</f>
        <v>73.647644182745935</v>
      </c>
      <c r="I57" s="187">
        <f t="array" aca="1" ref="I57" ca="1">-PMT((1+I$19)/(1+I$18)-1,I$54,SUM(OFFSET(I27,0,0,1,I$54)/OFFSET(I$20,0,0,1,I$54)),0,1)*I$20</f>
        <v>81.903490972482999</v>
      </c>
      <c r="J57" s="187">
        <f t="array" aca="1" ref="J57" ca="1">-PMT((1+J$19)/(1+J$18)-1,J$54,SUM(OFFSET(J27,0,0,1,J$54)/OFFSET(J$20,0,0,1,J$54)),0,1)*J$20</f>
        <v>86.509199562253997</v>
      </c>
      <c r="K57" s="187">
        <f t="array" aca="1" ref="K57" ca="1">-PMT((1+K$19)/(1+K$18)-1,K$54,SUM(OFFSET(K27,0,0,1,K$54)/OFFSET(K$20,0,0,1,K$54)),0,1)*K$20</f>
        <v>82.035575639987044</v>
      </c>
      <c r="L57" s="187">
        <f t="array" aca="1" ref="L57" ca="1">-PMT((1+L$19)/(1+L$18)-1,L$54,SUM(OFFSET(L27,0,0,1,L$54)/OFFSET(L$20,0,0,1,L$54)),0,1)*L$20</f>
        <v>96.809325347357174</v>
      </c>
      <c r="M57" s="187">
        <f t="array" aca="1" ref="M57" ca="1">-PMT((1+M$19)/(1+M$18)-1,M$54,SUM(OFFSET(M27,0,0,1,M$54)/OFFSET(M$20,0,0,1,M$54)),0,1)*M$20</f>
        <v>94.547868679857544</v>
      </c>
      <c r="N57" s="187">
        <f t="array" aca="1" ref="N57" ca="1">-PMT((1+N$19)/(1+N$18)-1,N$54,SUM(OFFSET(N27,0,0,1,N$54)/OFFSET(N$20,0,0,1,N$54)),0,1)*N$20</f>
        <v>92.401350770111051</v>
      </c>
      <c r="O57" s="187">
        <f t="array" aca="1" ref="O57" ca="1">-PMT((1+O$19)/(1+O$18)-1,O$54,SUM(OFFSET(O27,0,0,1,O$54)/OFFSET(O$20,0,0,1,O$54)),0,1)*O$20</f>
        <v>94.017200389351871</v>
      </c>
      <c r="P57" s="187">
        <f t="array" aca="1" ref="P57" ca="1">-PMT((1+P$19)/(1+P$18)-1,P$54,SUM(OFFSET(P27,0,0,1,P$54)/OFFSET(P$20,0,0,1,P$54)),0,1)*P$20</f>
        <v>96.320621798890997</v>
      </c>
      <c r="Q57" s="187">
        <f t="array" aca="1" ref="Q57" ca="1">-PMT((1+Q$19)/(1+Q$18)-1,Q$54,SUM(OFFSET(Q27,0,0,1,Q$54)/OFFSET(Q$20,0,0,1,Q$54)),0,1)*Q$20</f>
        <v>98.680477032963822</v>
      </c>
      <c r="R57" s="187">
        <f t="array" aca="1" ref="R57" ca="1">-PMT((1+R$19)/(1+R$18)-1,R$54,SUM(OFFSET(R27,0,0,1,R$54)/OFFSET(R$20,0,0,1,R$54)),0,1)*R$20</f>
        <v>101.09814872027144</v>
      </c>
      <c r="S57" s="187">
        <f t="array" aca="1" ref="S57" ca="1">-PMT((1+S$19)/(1+S$18)-1,S$54,SUM(OFFSET(S27,0,0,1,S$54)/OFFSET(S$20,0,0,1,S$54)),0,1)*S$20</f>
        <v>103.57505336391812</v>
      </c>
      <c r="T57" s="187">
        <f t="array" aca="1" ref="T57" ca="1">-PMT((1+T$19)/(1+T$18)-1,T$54,SUM(OFFSET(T27,0,0,1,T$54)/OFFSET(T$20,0,0,1,T$54)),0,1)*T$20</f>
        <v>106.1126421713341</v>
      </c>
      <c r="U57" s="187">
        <f t="array" aca="1" ref="U57" ca="1">-PMT((1+U$19)/(1+U$18)-1,U$54,SUM(OFFSET(U27,0,0,1,U$54)/OFFSET(U$20,0,0,1,U$54)),0,1)*U$20</f>
        <v>108.71240190453179</v>
      </c>
      <c r="V57" s="187">
        <f t="array" aca="1" ref="V57" ca="1">-PMT((1+V$19)/(1+V$18)-1,V$54,SUM(OFFSET(V27,0,0,1,V$54)/OFFSET(V$20,0,0,1,V$54)),0,1)*V$20</f>
        <v>111.37585575119283</v>
      </c>
      <c r="W57" s="187">
        <f t="array" aca="1" ref="W57" ca="1">-PMT((1+W$19)/(1+W$18)-1,W$54,SUM(OFFSET(W27,0,0,1,W$54)/OFFSET(W$20,0,0,1,W$54)),0,1)*W$20</f>
        <v>114.10456421709705</v>
      </c>
      <c r="X57" s="187">
        <f t="array" aca="1" ref="X57" ca="1">-PMT((1+X$19)/(1+X$18)-1,X$54,SUM(OFFSET(X27,0,0,1,X$54)/OFFSET(X$20,0,0,1,X$54)),0,1)*X$20</f>
        <v>116.90012604041591</v>
      </c>
      <c r="Y57" s="187">
        <f t="array" aca="1" ref="Y57" ca="1">-PMT((1+Y$19)/(1+Y$18)-1,Y$54,SUM(OFFSET(Y27,0,0,1,Y$54)/OFFSET(Y$20,0,0,1,Y$54)),0,1)*Y$20</f>
        <v>119.76417912840608</v>
      </c>
      <c r="Z57" s="187">
        <f t="array" aca="1" ref="Z57" ca="1">-PMT((1+Z$19)/(1+Z$18)-1,Z$54,SUM(OFFSET(Z27,0,0,1,Z$54)/OFFSET(Z$20,0,0,1,Z$54)),0,1)*Z$20</f>
        <v>122.69840151705202</v>
      </c>
      <c r="AA57" s="187">
        <f t="array" aca="1" ref="AA57" ca="1">-PMT((1+AA$19)/(1+AA$18)-1,AA$54,SUM(OFFSET(AA27,0,0,1,AA$54)/OFFSET(AA$20,0,0,1,AA$54)),0,1)*AA$20</f>
        <v>125.7045123542198</v>
      </c>
      <c r="AB57" s="187">
        <f t="array" aca="1" ref="AB57" ca="1">-PMT((1+AB$19)/(1+AB$18)-1,AB$54,SUM(OFFSET(AB27,0,0,1,AB$54)/OFFSET(AB$20,0,0,1,AB$54)),0,1)*AB$20</f>
        <v>128.7842729068982</v>
      </c>
      <c r="AC57" s="187">
        <f t="array" aca="1" ref="AC57" ca="1">-PMT((1+AC$19)/(1+AC$18)-1,AC$54,SUM(OFFSET(AC27,0,0,1,AC$54)/OFFSET(AC$20,0,0,1,AC$54)),0,1)*AC$20</f>
        <v>131.93948759311721</v>
      </c>
      <c r="AD57" s="187">
        <f t="array" aca="1" ref="AD57" ca="1">-PMT((1+AD$19)/(1+AD$18)-1,AD$54,SUM(OFFSET(AD27,0,0,1,AD$54)/OFFSET(AD$20,0,0,1,AD$54)),0,1)*AD$20</f>
        <v>135.17200503914859</v>
      </c>
      <c r="AE57" s="187">
        <f t="array" aca="1" ref="AE57" ca="1">-PMT((1+AE$19)/(1+AE$18)-1,AE$54,SUM(OFFSET(AE27,0,0,1,AE$54)/OFFSET(AE$20,0,0,1,AE$54)),0,1)*AE$20</f>
        <v>138.48371916260771</v>
      </c>
      <c r="AF57" s="187">
        <f t="array" aca="1" ref="AF57" ca="1">-PMT((1+AF$19)/(1+AF$18)-1,AF$54,SUM(OFFSET(AF27,0,0,1,AF$54)/OFFSET(AF$20,0,0,1,AF$54)),0,1)*AF$20</f>
        <v>141.87657028209162</v>
      </c>
      <c r="AG57" s="187">
        <f t="array" aca="1" ref="AG57" ca="1">-PMT((1+AG$19)/(1+AG$18)-1,AG$54,SUM(OFFSET(AG27,0,0,1,AG$54)/OFFSET(AG$20,0,0,1,AG$54)),0,1)*AG$20</f>
        <v>145.35254625400282</v>
      </c>
      <c r="AH57" s="187">
        <f t="array" aca="1" ref="AH57" ca="1">-PMT((1+AH$19)/(1+AH$18)-1,AH$54,SUM(OFFSET(AH27,0,0,1,AH$54)/OFFSET(AH$20,0,0,1,AH$54)),0,1)*AH$20</f>
        <v>148.91368363722586</v>
      </c>
      <c r="AI57" s="187">
        <f t="array" aca="1" ref="AI57" ca="1">-PMT((1+AI$19)/(1+AI$18)-1,AI$54,SUM(OFFSET(AI27,0,0,1,AI$54)/OFFSET(AI$20,0,0,1,AI$54)),0,1)*AI$20</f>
        <v>152.56206888633793</v>
      </c>
      <c r="AJ57" s="187">
        <f t="array" aca="1" ref="AJ57" ca="1">-PMT((1+AJ$19)/(1+AJ$18)-1,AJ$54,SUM(OFFSET(AJ27,0,0,1,AJ$54)/OFFSET(AJ$20,0,0,1,AJ$54)),0,1)*AJ$20</f>
        <v>156.29983957405321</v>
      </c>
      <c r="AK57" s="187">
        <f t="array" aca="1" ref="AK57" ca="1">-PMT((1+AK$19)/(1+AK$18)-1,AK$54,SUM(OFFSET(AK27,0,0,1,AK$54)/OFFSET(AK$20,0,0,1,AK$54)),0,1)*AK$20</f>
        <v>160.12918564361752</v>
      </c>
      <c r="AL57" s="187">
        <f t="array" aca="1" ref="AL57" ca="1">-PMT((1+AL$19)/(1+AL$18)-1,AL$54,SUM(OFFSET(AL27,0,0,1,AL$54)/OFFSET(AL$20,0,0,1,AL$54)),0,1)*AL$20</f>
        <v>164.05235069188612</v>
      </c>
      <c r="AM57" s="187">
        <f t="array" aca="1" ref="AM57" ca="1">-PMT((1+AM$19)/(1+AM$18)-1,AM$54,SUM(OFFSET(AM27,0,0,1,AM$54)/OFFSET(AM$20,0,0,1,AM$54)),0,1)*AM$20</f>
        <v>168.07163328383734</v>
      </c>
      <c r="AN57" s="187">
        <f t="array" aca="1" ref="AN57" ca="1">-PMT((1+AN$19)/(1+AN$18)-1,AN$54,SUM(OFFSET(AN27,0,0,1,AN$54)/OFFSET(AN$20,0,0,1,AN$54)),0,1)*AN$20</f>
        <v>172.18938829929132</v>
      </c>
      <c r="AO57" s="187">
        <f t="array" aca="1" ref="AO57" ca="1">-PMT((1+AO$19)/(1+AO$18)-1,AO$54,SUM(OFFSET(AO27,0,0,1,AO$54)/OFFSET(AO$20,0,0,1,AO$54)),0,1)*AO$20</f>
        <v>176.408028312624</v>
      </c>
      <c r="AP57" s="187">
        <f t="array" aca="1" ref="AP57" ca="1">-PMT((1+AP$19)/(1+AP$18)-1,AP$54,SUM(OFFSET(AP27,0,0,1,AP$54)/OFFSET(AP$20,0,0,1,AP$54)),0,1)*AP$20</f>
        <v>180.7300250062832</v>
      </c>
      <c r="AQ57" s="187">
        <f t="array" aca="1" ref="AQ57" ca="1">-PMT((1+AQ$19)/(1+AQ$18)-1,AQ$54,SUM(OFFSET(AQ27,0,0,1,AQ$54)/OFFSET(AQ$20,0,0,1,AQ$54)),0,1)*AQ$20</f>
        <v>185.15791061893714</v>
      </c>
      <c r="AR57" s="187">
        <f t="array" aca="1" ref="AR57" ca="1">-PMT((1+AR$19)/(1+AR$18)-1,AR$54,SUM(OFFSET(AR27,0,0,1,AR$54)/OFFSET(AR$20,0,0,1,AR$54)),0,1)*AR$20</f>
        <v>189.69427942910104</v>
      </c>
      <c r="AS57" s="187">
        <f t="array" aca="1" ref="AS57" ca="1">-PMT((1+AS$19)/(1+AS$18)-1,AS$54,SUM(OFFSET(AS27,0,0,1,AS$54)/OFFSET(AS$20,0,0,1,AS$54)),0,1)*AS$20</f>
        <v>194.34178927511402</v>
      </c>
      <c r="AT57" s="187">
        <f t="array" aca="1" ref="AT57" ca="1">-PMT((1+AT$19)/(1+AT$18)-1,AT$54,SUM(OFFSET(AT27,0,0,1,AT$54)/OFFSET(AT$20,0,0,1,AT$54)),0,1)*AT$20</f>
        <v>199.10316311235434</v>
      </c>
      <c r="AU57" s="187">
        <f t="array" aca="1" ref="AU57" ca="1">-PMT((1+AU$19)/(1+AU$18)-1,AU$54,SUM(OFFSET(AU27,0,0,1,AU$54)/OFFSET(AU$20,0,0,1,AU$54)),0,1)*AU$20</f>
        <v>203.98119060860702</v>
      </c>
      <c r="AV57" s="187">
        <f t="array" aca="1" ref="AV57" ca="1">-PMT((1+AV$19)/(1+AV$18)-1,AV$54,SUM(OFFSET(AV27,0,0,1,AV$54)/OFFSET(AV$20,0,0,1,AV$54)),0,1)*AV$20</f>
        <v>208.97872977851785</v>
      </c>
      <c r="AW57" s="187">
        <f t="array" aca="1" ref="AW57" ca="1">-PMT((1+AW$19)/(1+AW$18)-1,AW$54,SUM(OFFSET(AW27,0,0,1,AW$54)/OFFSET(AW$20,0,0,1,AW$54)),0,1)*AW$20</f>
        <v>214.09870865809162</v>
      </c>
      <c r="AX57" s="187">
        <f t="array" aca="1" ref="AX57" ca="1">-PMT((1+AX$19)/(1+AX$18)-1,AX$54,SUM(OFFSET(AX27,0,0,1,AX$54)/OFFSET(AX$20,0,0,1,AX$54)),0,1)*AX$20</f>
        <v>219.34412702021487</v>
      </c>
      <c r="AY57" s="187">
        <f t="array" aca="1" ref="AY57" ca="1">-PMT((1+AY$19)/(1+AY$18)-1,AY$54,SUM(OFFSET(AY27,0,0,1,AY$54)/OFFSET(AY$20,0,0,1,AY$54)),0,1)*AY$20</f>
        <v>224.71805813221013</v>
      </c>
      <c r="AZ57" s="187">
        <f t="array" aca="1" ref="AZ57" ca="1">-PMT((1+AZ$19)/(1+AZ$18)-1,AZ$54,SUM(OFFSET(AZ27,0,0,1,AZ$54)/OFFSET(AZ$20,0,0,1,AZ$54)),0,1)*AZ$20</f>
        <v>230.22365055644926</v>
      </c>
      <c r="BA57" s="187">
        <f t="array" aca="1" ref="BA57" ca="1">-PMT((1+BA$19)/(1+BA$18)-1,BA$54,SUM(OFFSET(BA27,0,0,1,BA$54)/OFFSET(BA$20,0,0,1,BA$54)),0,1)*BA$20</f>
        <v>235.86412999508227</v>
      </c>
      <c r="BB57" s="187">
        <f t="array" aca="1" ref="BB57" ca="1">-PMT((1+BB$19)/(1+BB$18)-1,BB$54,SUM(OFFSET(BB27,0,0,1,BB$54)/OFFSET(BB$20,0,0,1,BB$54)),0,1)*BB$20</f>
        <v>241.64280117996171</v>
      </c>
      <c r="BC57" s="187">
        <f t="array" aca="1" ref="BC57" ca="1">-PMT((1+BC$19)/(1+BC$18)-1,BC$54,SUM(OFFSET(BC27,0,0,1,BC$54)/OFFSET(BC$20,0,0,1,BC$54)),0,1)*BC$20</f>
        <v>247.56304980887083</v>
      </c>
      <c r="BD57" s="187">
        <f t="array" aca="1" ref="BD57" ca="1">-PMT((1+BD$19)/(1+BD$18)-1,BD$54,SUM(OFFSET(BD27,0,0,1,BD$54)/OFFSET(BD$20,0,0,1,BD$54)),0,1)*BD$20</f>
        <v>253.62834452918818</v>
      </c>
    </row>
    <row r="58" spans="1:56" outlineLevel="1" x14ac:dyDescent="0.2">
      <c r="B58" s="49" t="s">
        <v>153</v>
      </c>
      <c r="C58" s="10" t="s">
        <v>217</v>
      </c>
      <c r="D58" s="24">
        <v>2</v>
      </c>
      <c r="G58" s="187">
        <f t="array" aca="1" ref="G58" ca="1">-PMT((1+G$19)/(1+G$18)-1,G$54,SUM(OFFSET(G28,0,0,1,G$54)/OFFSET(G$20,0,0,1,G$54)),0,1)*G$20</f>
        <v>72.886338906636922</v>
      </c>
      <c r="H58" s="187">
        <f t="array" aca="1" ref="H58" ca="1">-PMT((1+H$19)/(1+H$18)-1,H$54,SUM(OFFSET(H28,0,0,1,H$54)/OFFSET(H$20,0,0,1,H$54)),0,1)*H$20</f>
        <v>73.647644182745935</v>
      </c>
      <c r="I58" s="187">
        <f t="array" aca="1" ref="I58" ca="1">-PMT((1+I$19)/(1+I$18)-1,I$54,SUM(OFFSET(I28,0,0,1,I$54)/OFFSET(I$20,0,0,1,I$54)),0,1)*I$20</f>
        <v>81.903490972482999</v>
      </c>
      <c r="J58" s="187">
        <f t="array" aca="1" ref="J58" ca="1">-PMT((1+J$19)/(1+J$18)-1,J$54,SUM(OFFSET(J28,0,0,1,J$54)/OFFSET(J$20,0,0,1,J$54)),0,1)*J$20</f>
        <v>86.509199562253997</v>
      </c>
      <c r="K58" s="187">
        <f t="array" aca="1" ref="K58" ca="1">-PMT((1+K$19)/(1+K$18)-1,K$54,SUM(OFFSET(K28,0,0,1,K$54)/OFFSET(K$20,0,0,1,K$54)),0,1)*K$20</f>
        <v>82.035575639987044</v>
      </c>
      <c r="L58" s="187">
        <f t="array" aca="1" ref="L58" ca="1">-PMT((1+L$19)/(1+L$18)-1,L$54,SUM(OFFSET(L28,0,0,1,L$54)/OFFSET(L$20,0,0,1,L$54)),0,1)*L$20</f>
        <v>96.809325347357174</v>
      </c>
      <c r="M58" s="187">
        <f t="array" aca="1" ref="M58" ca="1">-PMT((1+M$19)/(1+M$18)-1,M$54,SUM(OFFSET(M28,0,0,1,M$54)/OFFSET(M$20,0,0,1,M$54)),0,1)*M$20</f>
        <v>94.547868679857544</v>
      </c>
      <c r="N58" s="187">
        <f t="array" aca="1" ref="N58" ca="1">-PMT((1+N$19)/(1+N$18)-1,N$54,SUM(OFFSET(N28,0,0,1,N$54)/OFFSET(N$20,0,0,1,N$54)),0,1)*N$20</f>
        <v>92.401350770111051</v>
      </c>
      <c r="O58" s="187">
        <f t="array" aca="1" ref="O58" ca="1">-PMT((1+O$19)/(1+O$18)-1,O$54,SUM(OFFSET(O28,0,0,1,O$54)/OFFSET(O$20,0,0,1,O$54)),0,1)*O$20</f>
        <v>94.017200389351871</v>
      </c>
      <c r="P58" s="187">
        <f t="array" aca="1" ref="P58" ca="1">-PMT((1+P$19)/(1+P$18)-1,P$54,SUM(OFFSET(P28,0,0,1,P$54)/OFFSET(P$20,0,0,1,P$54)),0,1)*P$20</f>
        <v>96.320621798890997</v>
      </c>
      <c r="Q58" s="187">
        <f t="array" aca="1" ref="Q58" ca="1">-PMT((1+Q$19)/(1+Q$18)-1,Q$54,SUM(OFFSET(Q28,0,0,1,Q$54)/OFFSET(Q$20,0,0,1,Q$54)),0,1)*Q$20</f>
        <v>98.680477032963822</v>
      </c>
      <c r="R58" s="187">
        <f t="array" aca="1" ref="R58" ca="1">-PMT((1+R$19)/(1+R$18)-1,R$54,SUM(OFFSET(R28,0,0,1,R$54)/OFFSET(R$20,0,0,1,R$54)),0,1)*R$20</f>
        <v>101.09814872027144</v>
      </c>
      <c r="S58" s="187">
        <f t="array" aca="1" ref="S58" ca="1">-PMT((1+S$19)/(1+S$18)-1,S$54,SUM(OFFSET(S28,0,0,1,S$54)/OFFSET(S$20,0,0,1,S$54)),0,1)*S$20</f>
        <v>103.57505336391812</v>
      </c>
      <c r="T58" s="187">
        <f t="array" aca="1" ref="T58" ca="1">-PMT((1+T$19)/(1+T$18)-1,T$54,SUM(OFFSET(T28,0,0,1,T$54)/OFFSET(T$20,0,0,1,T$54)),0,1)*T$20</f>
        <v>106.1126421713341</v>
      </c>
      <c r="U58" s="187">
        <f t="array" aca="1" ref="U58" ca="1">-PMT((1+U$19)/(1+U$18)-1,U$54,SUM(OFFSET(U28,0,0,1,U$54)/OFFSET(U$20,0,0,1,U$54)),0,1)*U$20</f>
        <v>108.71240190453179</v>
      </c>
      <c r="V58" s="187">
        <f t="array" aca="1" ref="V58" ca="1">-PMT((1+V$19)/(1+V$18)-1,V$54,SUM(OFFSET(V28,0,0,1,V$54)/OFFSET(V$20,0,0,1,V$54)),0,1)*V$20</f>
        <v>111.37585575119283</v>
      </c>
      <c r="W58" s="187">
        <f t="array" aca="1" ref="W58" ca="1">-PMT((1+W$19)/(1+W$18)-1,W$54,SUM(OFFSET(W28,0,0,1,W$54)/OFFSET(W$20,0,0,1,W$54)),0,1)*W$20</f>
        <v>114.10456421709705</v>
      </c>
      <c r="X58" s="187">
        <f t="array" aca="1" ref="X58" ca="1">-PMT((1+X$19)/(1+X$18)-1,X$54,SUM(OFFSET(X28,0,0,1,X$54)/OFFSET(X$20,0,0,1,X$54)),0,1)*X$20</f>
        <v>116.90012604041591</v>
      </c>
      <c r="Y58" s="187">
        <f t="array" aca="1" ref="Y58" ca="1">-PMT((1+Y$19)/(1+Y$18)-1,Y$54,SUM(OFFSET(Y28,0,0,1,Y$54)/OFFSET(Y$20,0,0,1,Y$54)),0,1)*Y$20</f>
        <v>119.76417912840608</v>
      </c>
      <c r="Z58" s="187">
        <f t="array" aca="1" ref="Z58" ca="1">-PMT((1+Z$19)/(1+Z$18)-1,Z$54,SUM(OFFSET(Z28,0,0,1,Z$54)/OFFSET(Z$20,0,0,1,Z$54)),0,1)*Z$20</f>
        <v>122.69840151705202</v>
      </c>
      <c r="AA58" s="187">
        <f t="array" aca="1" ref="AA58" ca="1">-PMT((1+AA$19)/(1+AA$18)-1,AA$54,SUM(OFFSET(AA28,0,0,1,AA$54)/OFFSET(AA$20,0,0,1,AA$54)),0,1)*AA$20</f>
        <v>125.7045123542198</v>
      </c>
      <c r="AB58" s="187">
        <f t="array" aca="1" ref="AB58" ca="1">-PMT((1+AB$19)/(1+AB$18)-1,AB$54,SUM(OFFSET(AB28,0,0,1,AB$54)/OFFSET(AB$20,0,0,1,AB$54)),0,1)*AB$20</f>
        <v>128.7842729068982</v>
      </c>
      <c r="AC58" s="187">
        <f t="array" aca="1" ref="AC58" ca="1">-PMT((1+AC$19)/(1+AC$18)-1,AC$54,SUM(OFFSET(AC28,0,0,1,AC$54)/OFFSET(AC$20,0,0,1,AC$54)),0,1)*AC$20</f>
        <v>131.93948759311721</v>
      </c>
      <c r="AD58" s="187">
        <f t="array" aca="1" ref="AD58" ca="1">-PMT((1+AD$19)/(1+AD$18)-1,AD$54,SUM(OFFSET(AD28,0,0,1,AD$54)/OFFSET(AD$20,0,0,1,AD$54)),0,1)*AD$20</f>
        <v>135.17200503914859</v>
      </c>
      <c r="AE58" s="187">
        <f t="array" aca="1" ref="AE58" ca="1">-PMT((1+AE$19)/(1+AE$18)-1,AE$54,SUM(OFFSET(AE28,0,0,1,AE$54)/OFFSET(AE$20,0,0,1,AE$54)),0,1)*AE$20</f>
        <v>138.48371916260771</v>
      </c>
      <c r="AF58" s="187">
        <f t="array" aca="1" ref="AF58" ca="1">-PMT((1+AF$19)/(1+AF$18)-1,AF$54,SUM(OFFSET(AF28,0,0,1,AF$54)/OFFSET(AF$20,0,0,1,AF$54)),0,1)*AF$20</f>
        <v>141.87657028209162</v>
      </c>
      <c r="AG58" s="187">
        <f t="array" aca="1" ref="AG58" ca="1">-PMT((1+AG$19)/(1+AG$18)-1,AG$54,SUM(OFFSET(AG28,0,0,1,AG$54)/OFFSET(AG$20,0,0,1,AG$54)),0,1)*AG$20</f>
        <v>145.35254625400282</v>
      </c>
      <c r="AH58" s="187">
        <f t="array" aca="1" ref="AH58" ca="1">-PMT((1+AH$19)/(1+AH$18)-1,AH$54,SUM(OFFSET(AH28,0,0,1,AH$54)/OFFSET(AH$20,0,0,1,AH$54)),0,1)*AH$20</f>
        <v>148.91368363722586</v>
      </c>
      <c r="AI58" s="187">
        <f t="array" aca="1" ref="AI58" ca="1">-PMT((1+AI$19)/(1+AI$18)-1,AI$54,SUM(OFFSET(AI28,0,0,1,AI$54)/OFFSET(AI$20,0,0,1,AI$54)),0,1)*AI$20</f>
        <v>152.56206888633793</v>
      </c>
      <c r="AJ58" s="187">
        <f t="array" aca="1" ref="AJ58" ca="1">-PMT((1+AJ$19)/(1+AJ$18)-1,AJ$54,SUM(OFFSET(AJ28,0,0,1,AJ$54)/OFFSET(AJ$20,0,0,1,AJ$54)),0,1)*AJ$20</f>
        <v>156.29983957405321</v>
      </c>
      <c r="AK58" s="187">
        <f t="array" aca="1" ref="AK58" ca="1">-PMT((1+AK$19)/(1+AK$18)-1,AK$54,SUM(OFFSET(AK28,0,0,1,AK$54)/OFFSET(AK$20,0,0,1,AK$54)),0,1)*AK$20</f>
        <v>160.12918564361752</v>
      </c>
      <c r="AL58" s="187">
        <f t="array" aca="1" ref="AL58" ca="1">-PMT((1+AL$19)/(1+AL$18)-1,AL$54,SUM(OFFSET(AL28,0,0,1,AL$54)/OFFSET(AL$20,0,0,1,AL$54)),0,1)*AL$20</f>
        <v>164.05235069188612</v>
      </c>
      <c r="AM58" s="187">
        <f t="array" aca="1" ref="AM58" ca="1">-PMT((1+AM$19)/(1+AM$18)-1,AM$54,SUM(OFFSET(AM28,0,0,1,AM$54)/OFFSET(AM$20,0,0,1,AM$54)),0,1)*AM$20</f>
        <v>168.07163328383734</v>
      </c>
      <c r="AN58" s="187">
        <f t="array" aca="1" ref="AN58" ca="1">-PMT((1+AN$19)/(1+AN$18)-1,AN$54,SUM(OFFSET(AN28,0,0,1,AN$54)/OFFSET(AN$20,0,0,1,AN$54)),0,1)*AN$20</f>
        <v>172.18938829929132</v>
      </c>
      <c r="AO58" s="187">
        <f t="array" aca="1" ref="AO58" ca="1">-PMT((1+AO$19)/(1+AO$18)-1,AO$54,SUM(OFFSET(AO28,0,0,1,AO$54)/OFFSET(AO$20,0,0,1,AO$54)),0,1)*AO$20</f>
        <v>176.408028312624</v>
      </c>
      <c r="AP58" s="187">
        <f t="array" aca="1" ref="AP58" ca="1">-PMT((1+AP$19)/(1+AP$18)-1,AP$54,SUM(OFFSET(AP28,0,0,1,AP$54)/OFFSET(AP$20,0,0,1,AP$54)),0,1)*AP$20</f>
        <v>180.7300250062832</v>
      </c>
      <c r="AQ58" s="187">
        <f t="array" aca="1" ref="AQ58" ca="1">-PMT((1+AQ$19)/(1+AQ$18)-1,AQ$54,SUM(OFFSET(AQ28,0,0,1,AQ$54)/OFFSET(AQ$20,0,0,1,AQ$54)),0,1)*AQ$20</f>
        <v>185.15791061893714</v>
      </c>
      <c r="AR58" s="187">
        <f t="array" aca="1" ref="AR58" ca="1">-PMT((1+AR$19)/(1+AR$18)-1,AR$54,SUM(OFFSET(AR28,0,0,1,AR$54)/OFFSET(AR$20,0,0,1,AR$54)),0,1)*AR$20</f>
        <v>189.69427942910104</v>
      </c>
      <c r="AS58" s="187">
        <f t="array" aca="1" ref="AS58" ca="1">-PMT((1+AS$19)/(1+AS$18)-1,AS$54,SUM(OFFSET(AS28,0,0,1,AS$54)/OFFSET(AS$20,0,0,1,AS$54)),0,1)*AS$20</f>
        <v>194.34178927511402</v>
      </c>
      <c r="AT58" s="187">
        <f t="array" aca="1" ref="AT58" ca="1">-PMT((1+AT$19)/(1+AT$18)-1,AT$54,SUM(OFFSET(AT28,0,0,1,AT$54)/OFFSET(AT$20,0,0,1,AT$54)),0,1)*AT$20</f>
        <v>199.10316311235434</v>
      </c>
      <c r="AU58" s="187">
        <f t="array" aca="1" ref="AU58" ca="1">-PMT((1+AU$19)/(1+AU$18)-1,AU$54,SUM(OFFSET(AU28,0,0,1,AU$54)/OFFSET(AU$20,0,0,1,AU$54)),0,1)*AU$20</f>
        <v>203.98119060860702</v>
      </c>
      <c r="AV58" s="187">
        <f t="array" aca="1" ref="AV58" ca="1">-PMT((1+AV$19)/(1+AV$18)-1,AV$54,SUM(OFFSET(AV28,0,0,1,AV$54)/OFFSET(AV$20,0,0,1,AV$54)),0,1)*AV$20</f>
        <v>208.97872977851785</v>
      </c>
      <c r="AW58" s="187">
        <f t="array" aca="1" ref="AW58" ca="1">-PMT((1+AW$19)/(1+AW$18)-1,AW$54,SUM(OFFSET(AW28,0,0,1,AW$54)/OFFSET(AW$20,0,0,1,AW$54)),0,1)*AW$20</f>
        <v>214.09870865809162</v>
      </c>
      <c r="AX58" s="187">
        <f t="array" aca="1" ref="AX58" ca="1">-PMT((1+AX$19)/(1+AX$18)-1,AX$54,SUM(OFFSET(AX28,0,0,1,AX$54)/OFFSET(AX$20,0,0,1,AX$54)),0,1)*AX$20</f>
        <v>219.34412702021487</v>
      </c>
      <c r="AY58" s="187">
        <f t="array" aca="1" ref="AY58" ca="1">-PMT((1+AY$19)/(1+AY$18)-1,AY$54,SUM(OFFSET(AY28,0,0,1,AY$54)/OFFSET(AY$20,0,0,1,AY$54)),0,1)*AY$20</f>
        <v>224.71805813221013</v>
      </c>
      <c r="AZ58" s="187">
        <f t="array" aca="1" ref="AZ58" ca="1">-PMT((1+AZ$19)/(1+AZ$18)-1,AZ$54,SUM(OFFSET(AZ28,0,0,1,AZ$54)/OFFSET(AZ$20,0,0,1,AZ$54)),0,1)*AZ$20</f>
        <v>230.22365055644926</v>
      </c>
      <c r="BA58" s="187">
        <f t="array" aca="1" ref="BA58" ca="1">-PMT((1+BA$19)/(1+BA$18)-1,BA$54,SUM(OFFSET(BA28,0,0,1,BA$54)/OFFSET(BA$20,0,0,1,BA$54)),0,1)*BA$20</f>
        <v>235.86412999508227</v>
      </c>
      <c r="BB58" s="187">
        <f t="array" aca="1" ref="BB58" ca="1">-PMT((1+BB$19)/(1+BB$18)-1,BB$54,SUM(OFFSET(BB28,0,0,1,BB$54)/OFFSET(BB$20,0,0,1,BB$54)),0,1)*BB$20</f>
        <v>241.64280117996171</v>
      </c>
      <c r="BC58" s="187">
        <f t="array" aca="1" ref="BC58" ca="1">-PMT((1+BC$19)/(1+BC$18)-1,BC$54,SUM(OFFSET(BC28,0,0,1,BC$54)/OFFSET(BC$20,0,0,1,BC$54)),0,1)*BC$20</f>
        <v>247.56304980887083</v>
      </c>
      <c r="BD58" s="187">
        <f t="array" aca="1" ref="BD58" ca="1">-PMT((1+BD$19)/(1+BD$18)-1,BD$54,SUM(OFFSET(BD28,0,0,1,BD$54)/OFFSET(BD$20,0,0,1,BD$54)),0,1)*BD$20</f>
        <v>253.62834452918818</v>
      </c>
    </row>
    <row r="59" spans="1:56" outlineLevel="1" x14ac:dyDescent="0.2">
      <c r="B59" s="49" t="s">
        <v>154</v>
      </c>
      <c r="C59" s="10" t="s">
        <v>217</v>
      </c>
      <c r="D59" s="24">
        <v>3</v>
      </c>
      <c r="F59" s="74"/>
      <c r="G59" s="187">
        <f t="array" aca="1" ref="G59" ca="1">-PMT((1+G$19)/(1+G$18)-1,G$54,SUM(OFFSET(G29,0,0,1,G$54)/OFFSET(G$20,0,0,1,G$54)),0,1)*G$20</f>
        <v>72.886338906636922</v>
      </c>
      <c r="H59" s="187">
        <f t="array" aca="1" ref="H59" ca="1">-PMT((1+H$19)/(1+H$18)-1,H$54,SUM(OFFSET(H29,0,0,1,H$54)/OFFSET(H$20,0,0,1,H$54)),0,1)*H$20</f>
        <v>73.647644182745935</v>
      </c>
      <c r="I59" s="187">
        <f t="array" aca="1" ref="I59" ca="1">-PMT((1+I$19)/(1+I$18)-1,I$54,SUM(OFFSET(I29,0,0,1,I$54)/OFFSET(I$20,0,0,1,I$54)),0,1)*I$20</f>
        <v>81.903490972482999</v>
      </c>
      <c r="J59" s="187">
        <f t="array" aca="1" ref="J59" ca="1">-PMT((1+J$19)/(1+J$18)-1,J$54,SUM(OFFSET(J29,0,0,1,J$54)/OFFSET(J$20,0,0,1,J$54)),0,1)*J$20</f>
        <v>86.509199562253997</v>
      </c>
      <c r="K59" s="187">
        <f t="array" aca="1" ref="K59" ca="1">-PMT((1+K$19)/(1+K$18)-1,K$54,SUM(OFFSET(K29,0,0,1,K$54)/OFFSET(K$20,0,0,1,K$54)),0,1)*K$20</f>
        <v>82.035575639987044</v>
      </c>
      <c r="L59" s="187">
        <f t="array" aca="1" ref="L59" ca="1">-PMT((1+L$19)/(1+L$18)-1,L$54,SUM(OFFSET(L29,0,0,1,L$54)/OFFSET(L$20,0,0,1,L$54)),0,1)*L$20</f>
        <v>96.809325347357174</v>
      </c>
      <c r="M59" s="187">
        <f t="array" aca="1" ref="M59" ca="1">-PMT((1+M$19)/(1+M$18)-1,M$54,SUM(OFFSET(M29,0,0,1,M$54)/OFFSET(M$20,0,0,1,M$54)),0,1)*M$20</f>
        <v>94.547868679857544</v>
      </c>
      <c r="N59" s="187">
        <f t="array" aca="1" ref="N59" ca="1">-PMT((1+N$19)/(1+N$18)-1,N$54,SUM(OFFSET(N29,0,0,1,N$54)/OFFSET(N$20,0,0,1,N$54)),0,1)*N$20</f>
        <v>92.401350770111051</v>
      </c>
      <c r="O59" s="187">
        <f t="array" aca="1" ref="O59" ca="1">-PMT((1+O$19)/(1+O$18)-1,O$54,SUM(OFFSET(O29,0,0,1,O$54)/OFFSET(O$20,0,0,1,O$54)),0,1)*O$20</f>
        <v>94.017200389351871</v>
      </c>
      <c r="P59" s="187">
        <f t="array" aca="1" ref="P59" ca="1">-PMT((1+P$19)/(1+P$18)-1,P$54,SUM(OFFSET(P29,0,0,1,P$54)/OFFSET(P$20,0,0,1,P$54)),0,1)*P$20</f>
        <v>96.320621798890997</v>
      </c>
      <c r="Q59" s="187">
        <f t="array" aca="1" ref="Q59" ca="1">-PMT((1+Q$19)/(1+Q$18)-1,Q$54,SUM(OFFSET(Q29,0,0,1,Q$54)/OFFSET(Q$20,0,0,1,Q$54)),0,1)*Q$20</f>
        <v>98.680477032963822</v>
      </c>
      <c r="R59" s="187">
        <f t="array" aca="1" ref="R59" ca="1">-PMT((1+R$19)/(1+R$18)-1,R$54,SUM(OFFSET(R29,0,0,1,R$54)/OFFSET(R$20,0,0,1,R$54)),0,1)*R$20</f>
        <v>101.09814872027144</v>
      </c>
      <c r="S59" s="187">
        <f t="array" aca="1" ref="S59" ca="1">-PMT((1+S$19)/(1+S$18)-1,S$54,SUM(OFFSET(S29,0,0,1,S$54)/OFFSET(S$20,0,0,1,S$54)),0,1)*S$20</f>
        <v>103.57505336391812</v>
      </c>
      <c r="T59" s="187">
        <f t="array" aca="1" ref="T59" ca="1">-PMT((1+T$19)/(1+T$18)-1,T$54,SUM(OFFSET(T29,0,0,1,T$54)/OFFSET(T$20,0,0,1,T$54)),0,1)*T$20</f>
        <v>106.1126421713341</v>
      </c>
      <c r="U59" s="187">
        <f t="array" aca="1" ref="U59" ca="1">-PMT((1+U$19)/(1+U$18)-1,U$54,SUM(OFFSET(U29,0,0,1,U$54)/OFFSET(U$20,0,0,1,U$54)),0,1)*U$20</f>
        <v>108.71240190453179</v>
      </c>
      <c r="V59" s="187">
        <f t="array" aca="1" ref="V59" ca="1">-PMT((1+V$19)/(1+V$18)-1,V$54,SUM(OFFSET(V29,0,0,1,V$54)/OFFSET(V$20,0,0,1,V$54)),0,1)*V$20</f>
        <v>111.37585575119283</v>
      </c>
      <c r="W59" s="187">
        <f t="array" aca="1" ref="W59" ca="1">-PMT((1+W$19)/(1+W$18)-1,W$54,SUM(OFFSET(W29,0,0,1,W$54)/OFFSET(W$20,0,0,1,W$54)),0,1)*W$20</f>
        <v>114.10456421709705</v>
      </c>
      <c r="X59" s="187">
        <f t="array" aca="1" ref="X59" ca="1">-PMT((1+X$19)/(1+X$18)-1,X$54,SUM(OFFSET(X29,0,0,1,X$54)/OFFSET(X$20,0,0,1,X$54)),0,1)*X$20</f>
        <v>116.90012604041591</v>
      </c>
      <c r="Y59" s="187">
        <f t="array" aca="1" ref="Y59" ca="1">-PMT((1+Y$19)/(1+Y$18)-1,Y$54,SUM(OFFSET(Y29,0,0,1,Y$54)/OFFSET(Y$20,0,0,1,Y$54)),0,1)*Y$20</f>
        <v>119.76417912840608</v>
      </c>
      <c r="Z59" s="187">
        <f t="array" aca="1" ref="Z59" ca="1">-PMT((1+Z$19)/(1+Z$18)-1,Z$54,SUM(OFFSET(Z29,0,0,1,Z$54)/OFFSET(Z$20,0,0,1,Z$54)),0,1)*Z$20</f>
        <v>122.69840151705202</v>
      </c>
      <c r="AA59" s="187">
        <f t="array" aca="1" ref="AA59" ca="1">-PMT((1+AA$19)/(1+AA$18)-1,AA$54,SUM(OFFSET(AA29,0,0,1,AA$54)/OFFSET(AA$20,0,0,1,AA$54)),0,1)*AA$20</f>
        <v>125.7045123542198</v>
      </c>
      <c r="AB59" s="187">
        <f t="array" aca="1" ref="AB59" ca="1">-PMT((1+AB$19)/(1+AB$18)-1,AB$54,SUM(OFFSET(AB29,0,0,1,AB$54)/OFFSET(AB$20,0,0,1,AB$54)),0,1)*AB$20</f>
        <v>128.7842729068982</v>
      </c>
      <c r="AC59" s="187">
        <f t="array" aca="1" ref="AC59" ca="1">-PMT((1+AC$19)/(1+AC$18)-1,AC$54,SUM(OFFSET(AC29,0,0,1,AC$54)/OFFSET(AC$20,0,0,1,AC$54)),0,1)*AC$20</f>
        <v>131.93948759311721</v>
      </c>
      <c r="AD59" s="187">
        <f t="array" aca="1" ref="AD59" ca="1">-PMT((1+AD$19)/(1+AD$18)-1,AD$54,SUM(OFFSET(AD29,0,0,1,AD$54)/OFFSET(AD$20,0,0,1,AD$54)),0,1)*AD$20</f>
        <v>135.17200503914859</v>
      </c>
      <c r="AE59" s="187">
        <f t="array" aca="1" ref="AE59" ca="1">-PMT((1+AE$19)/(1+AE$18)-1,AE$54,SUM(OFFSET(AE29,0,0,1,AE$54)/OFFSET(AE$20,0,0,1,AE$54)),0,1)*AE$20</f>
        <v>138.48371916260771</v>
      </c>
      <c r="AF59" s="187">
        <f t="array" aca="1" ref="AF59" ca="1">-PMT((1+AF$19)/(1+AF$18)-1,AF$54,SUM(OFFSET(AF29,0,0,1,AF$54)/OFFSET(AF$20,0,0,1,AF$54)),0,1)*AF$20</f>
        <v>141.87657028209162</v>
      </c>
      <c r="AG59" s="187">
        <f t="array" aca="1" ref="AG59" ca="1">-PMT((1+AG$19)/(1+AG$18)-1,AG$54,SUM(OFFSET(AG29,0,0,1,AG$54)/OFFSET(AG$20,0,0,1,AG$54)),0,1)*AG$20</f>
        <v>145.35254625400282</v>
      </c>
      <c r="AH59" s="187">
        <f t="array" aca="1" ref="AH59" ca="1">-PMT((1+AH$19)/(1+AH$18)-1,AH$54,SUM(OFFSET(AH29,0,0,1,AH$54)/OFFSET(AH$20,0,0,1,AH$54)),0,1)*AH$20</f>
        <v>148.91368363722586</v>
      </c>
      <c r="AI59" s="187">
        <f t="array" aca="1" ref="AI59" ca="1">-PMT((1+AI$19)/(1+AI$18)-1,AI$54,SUM(OFFSET(AI29,0,0,1,AI$54)/OFFSET(AI$20,0,0,1,AI$54)),0,1)*AI$20</f>
        <v>152.56206888633793</v>
      </c>
      <c r="AJ59" s="187">
        <f t="array" aca="1" ref="AJ59" ca="1">-PMT((1+AJ$19)/(1+AJ$18)-1,AJ$54,SUM(OFFSET(AJ29,0,0,1,AJ$54)/OFFSET(AJ$20,0,0,1,AJ$54)),0,1)*AJ$20</f>
        <v>156.29983957405321</v>
      </c>
      <c r="AK59" s="187">
        <f t="array" aca="1" ref="AK59" ca="1">-PMT((1+AK$19)/(1+AK$18)-1,AK$54,SUM(OFFSET(AK29,0,0,1,AK$54)/OFFSET(AK$20,0,0,1,AK$54)),0,1)*AK$20</f>
        <v>160.12918564361752</v>
      </c>
      <c r="AL59" s="187">
        <f t="array" aca="1" ref="AL59" ca="1">-PMT((1+AL$19)/(1+AL$18)-1,AL$54,SUM(OFFSET(AL29,0,0,1,AL$54)/OFFSET(AL$20,0,0,1,AL$54)),0,1)*AL$20</f>
        <v>164.05235069188612</v>
      </c>
      <c r="AM59" s="187">
        <f t="array" aca="1" ref="AM59" ca="1">-PMT((1+AM$19)/(1+AM$18)-1,AM$54,SUM(OFFSET(AM29,0,0,1,AM$54)/OFFSET(AM$20,0,0,1,AM$54)),0,1)*AM$20</f>
        <v>168.07163328383734</v>
      </c>
      <c r="AN59" s="187">
        <f t="array" aca="1" ref="AN59" ca="1">-PMT((1+AN$19)/(1+AN$18)-1,AN$54,SUM(OFFSET(AN29,0,0,1,AN$54)/OFFSET(AN$20,0,0,1,AN$54)),0,1)*AN$20</f>
        <v>172.18938829929132</v>
      </c>
      <c r="AO59" s="187">
        <f t="array" aca="1" ref="AO59" ca="1">-PMT((1+AO$19)/(1+AO$18)-1,AO$54,SUM(OFFSET(AO29,0,0,1,AO$54)/OFFSET(AO$20,0,0,1,AO$54)),0,1)*AO$20</f>
        <v>176.408028312624</v>
      </c>
      <c r="AP59" s="187">
        <f t="array" aca="1" ref="AP59" ca="1">-PMT((1+AP$19)/(1+AP$18)-1,AP$54,SUM(OFFSET(AP29,0,0,1,AP$54)/OFFSET(AP$20,0,0,1,AP$54)),0,1)*AP$20</f>
        <v>180.7300250062832</v>
      </c>
      <c r="AQ59" s="187">
        <f t="array" aca="1" ref="AQ59" ca="1">-PMT((1+AQ$19)/(1+AQ$18)-1,AQ$54,SUM(OFFSET(AQ29,0,0,1,AQ$54)/OFFSET(AQ$20,0,0,1,AQ$54)),0,1)*AQ$20</f>
        <v>185.15791061893714</v>
      </c>
      <c r="AR59" s="187">
        <f t="array" aca="1" ref="AR59" ca="1">-PMT((1+AR$19)/(1+AR$18)-1,AR$54,SUM(OFFSET(AR29,0,0,1,AR$54)/OFFSET(AR$20,0,0,1,AR$54)),0,1)*AR$20</f>
        <v>189.69427942910104</v>
      </c>
      <c r="AS59" s="187">
        <f t="array" aca="1" ref="AS59" ca="1">-PMT((1+AS$19)/(1+AS$18)-1,AS$54,SUM(OFFSET(AS29,0,0,1,AS$54)/OFFSET(AS$20,0,0,1,AS$54)),0,1)*AS$20</f>
        <v>194.34178927511402</v>
      </c>
      <c r="AT59" s="187">
        <f t="array" aca="1" ref="AT59" ca="1">-PMT((1+AT$19)/(1+AT$18)-1,AT$54,SUM(OFFSET(AT29,0,0,1,AT$54)/OFFSET(AT$20,0,0,1,AT$54)),0,1)*AT$20</f>
        <v>199.10316311235434</v>
      </c>
      <c r="AU59" s="187">
        <f t="array" aca="1" ref="AU59" ca="1">-PMT((1+AU$19)/(1+AU$18)-1,AU$54,SUM(OFFSET(AU29,0,0,1,AU$54)/OFFSET(AU$20,0,0,1,AU$54)),0,1)*AU$20</f>
        <v>203.98119060860702</v>
      </c>
      <c r="AV59" s="187">
        <f t="array" aca="1" ref="AV59" ca="1">-PMT((1+AV$19)/(1+AV$18)-1,AV$54,SUM(OFFSET(AV29,0,0,1,AV$54)/OFFSET(AV$20,0,0,1,AV$54)),0,1)*AV$20</f>
        <v>208.97872977851785</v>
      </c>
      <c r="AW59" s="187">
        <f t="array" aca="1" ref="AW59" ca="1">-PMT((1+AW$19)/(1+AW$18)-1,AW$54,SUM(OFFSET(AW29,0,0,1,AW$54)/OFFSET(AW$20,0,0,1,AW$54)),0,1)*AW$20</f>
        <v>214.09870865809162</v>
      </c>
      <c r="AX59" s="187">
        <f t="array" aca="1" ref="AX59" ca="1">-PMT((1+AX$19)/(1+AX$18)-1,AX$54,SUM(OFFSET(AX29,0,0,1,AX$54)/OFFSET(AX$20,0,0,1,AX$54)),0,1)*AX$20</f>
        <v>219.34412702021487</v>
      </c>
      <c r="AY59" s="187">
        <f t="array" aca="1" ref="AY59" ca="1">-PMT((1+AY$19)/(1+AY$18)-1,AY$54,SUM(OFFSET(AY29,0,0,1,AY$54)/OFFSET(AY$20,0,0,1,AY$54)),0,1)*AY$20</f>
        <v>224.71805813221013</v>
      </c>
      <c r="AZ59" s="187">
        <f t="array" aca="1" ref="AZ59" ca="1">-PMT((1+AZ$19)/(1+AZ$18)-1,AZ$54,SUM(OFFSET(AZ29,0,0,1,AZ$54)/OFFSET(AZ$20,0,0,1,AZ$54)),0,1)*AZ$20</f>
        <v>230.22365055644926</v>
      </c>
      <c r="BA59" s="187">
        <f t="array" aca="1" ref="BA59" ca="1">-PMT((1+BA$19)/(1+BA$18)-1,BA$54,SUM(OFFSET(BA29,0,0,1,BA$54)/OFFSET(BA$20,0,0,1,BA$54)),0,1)*BA$20</f>
        <v>235.86412999508227</v>
      </c>
      <c r="BB59" s="187">
        <f t="array" aca="1" ref="BB59" ca="1">-PMT((1+BB$19)/(1+BB$18)-1,BB$54,SUM(OFFSET(BB29,0,0,1,BB$54)/OFFSET(BB$20,0,0,1,BB$54)),0,1)*BB$20</f>
        <v>241.64280117996171</v>
      </c>
      <c r="BC59" s="187">
        <f t="array" aca="1" ref="BC59" ca="1">-PMT((1+BC$19)/(1+BC$18)-1,BC$54,SUM(OFFSET(BC29,0,0,1,BC$54)/OFFSET(BC$20,0,0,1,BC$54)),0,1)*BC$20</f>
        <v>247.56304980887083</v>
      </c>
      <c r="BD59" s="187">
        <f t="array" aca="1" ref="BD59" ca="1">-PMT((1+BD$19)/(1+BD$18)-1,BD$54,SUM(OFFSET(BD29,0,0,1,BD$54)/OFFSET(BD$20,0,0,1,BD$54)),0,1)*BD$20</f>
        <v>253.62834452918818</v>
      </c>
    </row>
    <row r="60" spans="1:56" outlineLevel="1" x14ac:dyDescent="0.2">
      <c r="B60" s="49" t="s">
        <v>155</v>
      </c>
      <c r="C60" s="10" t="s">
        <v>217</v>
      </c>
      <c r="D60" s="24">
        <v>4</v>
      </c>
      <c r="F60" s="74"/>
      <c r="G60" s="187">
        <f t="array" aca="1" ref="G60" ca="1">-PMT((1+G$19)/(1+G$18)-1,G$54,SUM(OFFSET(G30,0,0,1,G$54)/OFFSET(G$20,0,0,1,G$54)),0,1)*G$20</f>
        <v>72.886338906636922</v>
      </c>
      <c r="H60" s="187">
        <f t="array" aca="1" ref="H60" ca="1">-PMT((1+H$19)/(1+H$18)-1,H$54,SUM(OFFSET(H30,0,0,1,H$54)/OFFSET(H$20,0,0,1,H$54)),0,1)*H$20</f>
        <v>73.647644182745935</v>
      </c>
      <c r="I60" s="187">
        <f t="array" aca="1" ref="I60" ca="1">-PMT((1+I$19)/(1+I$18)-1,I$54,SUM(OFFSET(I30,0,0,1,I$54)/OFFSET(I$20,0,0,1,I$54)),0,1)*I$20</f>
        <v>81.903490972482999</v>
      </c>
      <c r="J60" s="187">
        <f t="array" aca="1" ref="J60" ca="1">-PMT((1+J$19)/(1+J$18)-1,J$54,SUM(OFFSET(J30,0,0,1,J$54)/OFFSET(J$20,0,0,1,J$54)),0,1)*J$20</f>
        <v>86.509199562253997</v>
      </c>
      <c r="K60" s="187">
        <f t="array" aca="1" ref="K60" ca="1">-PMT((1+K$19)/(1+K$18)-1,K$54,SUM(OFFSET(K30,0,0,1,K$54)/OFFSET(K$20,0,0,1,K$54)),0,1)*K$20</f>
        <v>82.035575639987044</v>
      </c>
      <c r="L60" s="187">
        <f t="array" aca="1" ref="L60" ca="1">-PMT((1+L$19)/(1+L$18)-1,L$54,SUM(OFFSET(L30,0,0,1,L$54)/OFFSET(L$20,0,0,1,L$54)),0,1)*L$20</f>
        <v>96.809325347357174</v>
      </c>
      <c r="M60" s="187">
        <f t="array" aca="1" ref="M60" ca="1">-PMT((1+M$19)/(1+M$18)-1,M$54,SUM(OFFSET(M30,0,0,1,M$54)/OFFSET(M$20,0,0,1,M$54)),0,1)*M$20</f>
        <v>94.547868679857544</v>
      </c>
      <c r="N60" s="187">
        <f t="array" aca="1" ref="N60" ca="1">-PMT((1+N$19)/(1+N$18)-1,N$54,SUM(OFFSET(N30,0,0,1,N$54)/OFFSET(N$20,0,0,1,N$54)),0,1)*N$20</f>
        <v>92.401350770111051</v>
      </c>
      <c r="O60" s="187">
        <f t="array" aca="1" ref="O60" ca="1">-PMT((1+O$19)/(1+O$18)-1,O$54,SUM(OFFSET(O30,0,0,1,O$54)/OFFSET(O$20,0,0,1,O$54)),0,1)*O$20</f>
        <v>94.017200389351871</v>
      </c>
      <c r="P60" s="187">
        <f t="array" aca="1" ref="P60" ca="1">-PMT((1+P$19)/(1+P$18)-1,P$54,SUM(OFFSET(P30,0,0,1,P$54)/OFFSET(P$20,0,0,1,P$54)),0,1)*P$20</f>
        <v>96.320621798890997</v>
      </c>
      <c r="Q60" s="187">
        <f t="array" aca="1" ref="Q60" ca="1">-PMT((1+Q$19)/(1+Q$18)-1,Q$54,SUM(OFFSET(Q30,0,0,1,Q$54)/OFFSET(Q$20,0,0,1,Q$54)),0,1)*Q$20</f>
        <v>98.680477032963822</v>
      </c>
      <c r="R60" s="187">
        <f t="array" aca="1" ref="R60" ca="1">-PMT((1+R$19)/(1+R$18)-1,R$54,SUM(OFFSET(R30,0,0,1,R$54)/OFFSET(R$20,0,0,1,R$54)),0,1)*R$20</f>
        <v>101.09814872027144</v>
      </c>
      <c r="S60" s="187">
        <f t="array" aca="1" ref="S60" ca="1">-PMT((1+S$19)/(1+S$18)-1,S$54,SUM(OFFSET(S30,0,0,1,S$54)/OFFSET(S$20,0,0,1,S$54)),0,1)*S$20</f>
        <v>103.57505336391812</v>
      </c>
      <c r="T60" s="187">
        <f t="array" aca="1" ref="T60" ca="1">-PMT((1+T$19)/(1+T$18)-1,T$54,SUM(OFFSET(T30,0,0,1,T$54)/OFFSET(T$20,0,0,1,T$54)),0,1)*T$20</f>
        <v>106.1126421713341</v>
      </c>
      <c r="U60" s="187">
        <f t="array" aca="1" ref="U60" ca="1">-PMT((1+U$19)/(1+U$18)-1,U$54,SUM(OFFSET(U30,0,0,1,U$54)/OFFSET(U$20,0,0,1,U$54)),0,1)*U$20</f>
        <v>108.71240190453179</v>
      </c>
      <c r="V60" s="187">
        <f t="array" aca="1" ref="V60" ca="1">-PMT((1+V$19)/(1+V$18)-1,V$54,SUM(OFFSET(V30,0,0,1,V$54)/OFFSET(V$20,0,0,1,V$54)),0,1)*V$20</f>
        <v>111.37585575119283</v>
      </c>
      <c r="W60" s="187">
        <f t="array" aca="1" ref="W60" ca="1">-PMT((1+W$19)/(1+W$18)-1,W$54,SUM(OFFSET(W30,0,0,1,W$54)/OFFSET(W$20,0,0,1,W$54)),0,1)*W$20</f>
        <v>114.10456421709705</v>
      </c>
      <c r="X60" s="187">
        <f t="array" aca="1" ref="X60" ca="1">-PMT((1+X$19)/(1+X$18)-1,X$54,SUM(OFFSET(X30,0,0,1,X$54)/OFFSET(X$20,0,0,1,X$54)),0,1)*X$20</f>
        <v>116.90012604041591</v>
      </c>
      <c r="Y60" s="187">
        <f t="array" aca="1" ref="Y60" ca="1">-PMT((1+Y$19)/(1+Y$18)-1,Y$54,SUM(OFFSET(Y30,0,0,1,Y$54)/OFFSET(Y$20,0,0,1,Y$54)),0,1)*Y$20</f>
        <v>119.76417912840608</v>
      </c>
      <c r="Z60" s="187">
        <f t="array" aca="1" ref="Z60" ca="1">-PMT((1+Z$19)/(1+Z$18)-1,Z$54,SUM(OFFSET(Z30,0,0,1,Z$54)/OFFSET(Z$20,0,0,1,Z$54)),0,1)*Z$20</f>
        <v>122.69840151705202</v>
      </c>
      <c r="AA60" s="187">
        <f t="array" aca="1" ref="AA60" ca="1">-PMT((1+AA$19)/(1+AA$18)-1,AA$54,SUM(OFFSET(AA30,0,0,1,AA$54)/OFFSET(AA$20,0,0,1,AA$54)),0,1)*AA$20</f>
        <v>125.7045123542198</v>
      </c>
      <c r="AB60" s="187">
        <f t="array" aca="1" ref="AB60" ca="1">-PMT((1+AB$19)/(1+AB$18)-1,AB$54,SUM(OFFSET(AB30,0,0,1,AB$54)/OFFSET(AB$20,0,0,1,AB$54)),0,1)*AB$20</f>
        <v>128.7842729068982</v>
      </c>
      <c r="AC60" s="187">
        <f t="array" aca="1" ref="AC60" ca="1">-PMT((1+AC$19)/(1+AC$18)-1,AC$54,SUM(OFFSET(AC30,0,0,1,AC$54)/OFFSET(AC$20,0,0,1,AC$54)),0,1)*AC$20</f>
        <v>131.93948759311721</v>
      </c>
      <c r="AD60" s="187">
        <f t="array" aca="1" ref="AD60" ca="1">-PMT((1+AD$19)/(1+AD$18)-1,AD$54,SUM(OFFSET(AD30,0,0,1,AD$54)/OFFSET(AD$20,0,0,1,AD$54)),0,1)*AD$20</f>
        <v>135.17200503914859</v>
      </c>
      <c r="AE60" s="187">
        <f t="array" aca="1" ref="AE60" ca="1">-PMT((1+AE$19)/(1+AE$18)-1,AE$54,SUM(OFFSET(AE30,0,0,1,AE$54)/OFFSET(AE$20,0,0,1,AE$54)),0,1)*AE$20</f>
        <v>138.48371916260771</v>
      </c>
      <c r="AF60" s="187">
        <f t="array" aca="1" ref="AF60" ca="1">-PMT((1+AF$19)/(1+AF$18)-1,AF$54,SUM(OFFSET(AF30,0,0,1,AF$54)/OFFSET(AF$20,0,0,1,AF$54)),0,1)*AF$20</f>
        <v>141.87657028209162</v>
      </c>
      <c r="AG60" s="187">
        <f t="array" aca="1" ref="AG60" ca="1">-PMT((1+AG$19)/(1+AG$18)-1,AG$54,SUM(OFFSET(AG30,0,0,1,AG$54)/OFFSET(AG$20,0,0,1,AG$54)),0,1)*AG$20</f>
        <v>145.35254625400282</v>
      </c>
      <c r="AH60" s="187">
        <f t="array" aca="1" ref="AH60" ca="1">-PMT((1+AH$19)/(1+AH$18)-1,AH$54,SUM(OFFSET(AH30,0,0,1,AH$54)/OFFSET(AH$20,0,0,1,AH$54)),0,1)*AH$20</f>
        <v>148.91368363722586</v>
      </c>
      <c r="AI60" s="187">
        <f t="array" aca="1" ref="AI60" ca="1">-PMT((1+AI$19)/(1+AI$18)-1,AI$54,SUM(OFFSET(AI30,0,0,1,AI$54)/OFFSET(AI$20,0,0,1,AI$54)),0,1)*AI$20</f>
        <v>152.56206888633793</v>
      </c>
      <c r="AJ60" s="187">
        <f t="array" aca="1" ref="AJ60" ca="1">-PMT((1+AJ$19)/(1+AJ$18)-1,AJ$54,SUM(OFFSET(AJ30,0,0,1,AJ$54)/OFFSET(AJ$20,0,0,1,AJ$54)),0,1)*AJ$20</f>
        <v>156.29983957405321</v>
      </c>
      <c r="AK60" s="187">
        <f t="array" aca="1" ref="AK60" ca="1">-PMT((1+AK$19)/(1+AK$18)-1,AK$54,SUM(OFFSET(AK30,0,0,1,AK$54)/OFFSET(AK$20,0,0,1,AK$54)),0,1)*AK$20</f>
        <v>160.12918564361752</v>
      </c>
      <c r="AL60" s="187">
        <f t="array" aca="1" ref="AL60" ca="1">-PMT((1+AL$19)/(1+AL$18)-1,AL$54,SUM(OFFSET(AL30,0,0,1,AL$54)/OFFSET(AL$20,0,0,1,AL$54)),0,1)*AL$20</f>
        <v>164.05235069188612</v>
      </c>
      <c r="AM60" s="187">
        <f t="array" aca="1" ref="AM60" ca="1">-PMT((1+AM$19)/(1+AM$18)-1,AM$54,SUM(OFFSET(AM30,0,0,1,AM$54)/OFFSET(AM$20,0,0,1,AM$54)),0,1)*AM$20</f>
        <v>168.07163328383734</v>
      </c>
      <c r="AN60" s="187">
        <f t="array" aca="1" ref="AN60" ca="1">-PMT((1+AN$19)/(1+AN$18)-1,AN$54,SUM(OFFSET(AN30,0,0,1,AN$54)/OFFSET(AN$20,0,0,1,AN$54)),0,1)*AN$20</f>
        <v>172.18938829929132</v>
      </c>
      <c r="AO60" s="187">
        <f t="array" aca="1" ref="AO60" ca="1">-PMT((1+AO$19)/(1+AO$18)-1,AO$54,SUM(OFFSET(AO30,0,0,1,AO$54)/OFFSET(AO$20,0,0,1,AO$54)),0,1)*AO$20</f>
        <v>176.408028312624</v>
      </c>
      <c r="AP60" s="187">
        <f t="array" aca="1" ref="AP60" ca="1">-PMT((1+AP$19)/(1+AP$18)-1,AP$54,SUM(OFFSET(AP30,0,0,1,AP$54)/OFFSET(AP$20,0,0,1,AP$54)),0,1)*AP$20</f>
        <v>180.7300250062832</v>
      </c>
      <c r="AQ60" s="187">
        <f t="array" aca="1" ref="AQ60" ca="1">-PMT((1+AQ$19)/(1+AQ$18)-1,AQ$54,SUM(OFFSET(AQ30,0,0,1,AQ$54)/OFFSET(AQ$20,0,0,1,AQ$54)),0,1)*AQ$20</f>
        <v>185.15791061893714</v>
      </c>
      <c r="AR60" s="187">
        <f t="array" aca="1" ref="AR60" ca="1">-PMT((1+AR$19)/(1+AR$18)-1,AR$54,SUM(OFFSET(AR30,0,0,1,AR$54)/OFFSET(AR$20,0,0,1,AR$54)),0,1)*AR$20</f>
        <v>189.69427942910104</v>
      </c>
      <c r="AS60" s="187">
        <f t="array" aca="1" ref="AS60" ca="1">-PMT((1+AS$19)/(1+AS$18)-1,AS$54,SUM(OFFSET(AS30,0,0,1,AS$54)/OFFSET(AS$20,0,0,1,AS$54)),0,1)*AS$20</f>
        <v>194.34178927511402</v>
      </c>
      <c r="AT60" s="187">
        <f t="array" aca="1" ref="AT60" ca="1">-PMT((1+AT$19)/(1+AT$18)-1,AT$54,SUM(OFFSET(AT30,0,0,1,AT$54)/OFFSET(AT$20,0,0,1,AT$54)),0,1)*AT$20</f>
        <v>199.10316311235434</v>
      </c>
      <c r="AU60" s="187">
        <f t="array" aca="1" ref="AU60" ca="1">-PMT((1+AU$19)/(1+AU$18)-1,AU$54,SUM(OFFSET(AU30,0,0,1,AU$54)/OFFSET(AU$20,0,0,1,AU$54)),0,1)*AU$20</f>
        <v>203.98119060860702</v>
      </c>
      <c r="AV60" s="187">
        <f t="array" aca="1" ref="AV60" ca="1">-PMT((1+AV$19)/(1+AV$18)-1,AV$54,SUM(OFFSET(AV30,0,0,1,AV$54)/OFFSET(AV$20,0,0,1,AV$54)),0,1)*AV$20</f>
        <v>208.97872977851785</v>
      </c>
      <c r="AW60" s="187">
        <f t="array" aca="1" ref="AW60" ca="1">-PMT((1+AW$19)/(1+AW$18)-1,AW$54,SUM(OFFSET(AW30,0,0,1,AW$54)/OFFSET(AW$20,0,0,1,AW$54)),0,1)*AW$20</f>
        <v>214.09870865809162</v>
      </c>
      <c r="AX60" s="187">
        <f t="array" aca="1" ref="AX60" ca="1">-PMT((1+AX$19)/(1+AX$18)-1,AX$54,SUM(OFFSET(AX30,0,0,1,AX$54)/OFFSET(AX$20,0,0,1,AX$54)),0,1)*AX$20</f>
        <v>219.34412702021487</v>
      </c>
      <c r="AY60" s="187">
        <f t="array" aca="1" ref="AY60" ca="1">-PMT((1+AY$19)/(1+AY$18)-1,AY$54,SUM(OFFSET(AY30,0,0,1,AY$54)/OFFSET(AY$20,0,0,1,AY$54)),0,1)*AY$20</f>
        <v>224.71805813221013</v>
      </c>
      <c r="AZ60" s="187">
        <f t="array" aca="1" ref="AZ60" ca="1">-PMT((1+AZ$19)/(1+AZ$18)-1,AZ$54,SUM(OFFSET(AZ30,0,0,1,AZ$54)/OFFSET(AZ$20,0,0,1,AZ$54)),0,1)*AZ$20</f>
        <v>230.22365055644926</v>
      </c>
      <c r="BA60" s="187">
        <f t="array" aca="1" ref="BA60" ca="1">-PMT((1+BA$19)/(1+BA$18)-1,BA$54,SUM(OFFSET(BA30,0,0,1,BA$54)/OFFSET(BA$20,0,0,1,BA$54)),0,1)*BA$20</f>
        <v>235.86412999508227</v>
      </c>
      <c r="BB60" s="187">
        <f t="array" aca="1" ref="BB60" ca="1">-PMT((1+BB$19)/(1+BB$18)-1,BB$54,SUM(OFFSET(BB30,0,0,1,BB$54)/OFFSET(BB$20,0,0,1,BB$54)),0,1)*BB$20</f>
        <v>241.64280117996171</v>
      </c>
      <c r="BC60" s="187">
        <f t="array" aca="1" ref="BC60" ca="1">-PMT((1+BC$19)/(1+BC$18)-1,BC$54,SUM(OFFSET(BC30,0,0,1,BC$54)/OFFSET(BC$20,0,0,1,BC$54)),0,1)*BC$20</f>
        <v>247.56304980887083</v>
      </c>
      <c r="BD60" s="187">
        <f t="array" aca="1" ref="BD60" ca="1">-PMT((1+BD$19)/(1+BD$18)-1,BD$54,SUM(OFFSET(BD30,0,0,1,BD$54)/OFFSET(BD$20,0,0,1,BD$54)),0,1)*BD$20</f>
        <v>253.62834452918818</v>
      </c>
    </row>
    <row r="61" spans="1:56" outlineLevel="1" x14ac:dyDescent="0.2">
      <c r="B61" s="49" t="s">
        <v>156</v>
      </c>
      <c r="C61" s="10" t="s">
        <v>217</v>
      </c>
      <c r="D61" s="24">
        <v>5</v>
      </c>
      <c r="F61" s="74"/>
      <c r="G61" s="187">
        <f t="array" aca="1" ref="G61" ca="1">-PMT((1+G$19)/(1+G$18)-1,G$54,SUM(OFFSET(G31,0,0,1,G$54)/OFFSET(G$20,0,0,1,G$54)),0,1)*G$20</f>
        <v>72.886338906636922</v>
      </c>
      <c r="H61" s="187">
        <f t="array" aca="1" ref="H61" ca="1">-PMT((1+H$19)/(1+H$18)-1,H$54,SUM(OFFSET(H31,0,0,1,H$54)/OFFSET(H$20,0,0,1,H$54)),0,1)*H$20</f>
        <v>73.647644182745935</v>
      </c>
      <c r="I61" s="187">
        <f t="array" aca="1" ref="I61" ca="1">-PMT((1+I$19)/(1+I$18)-1,I$54,SUM(OFFSET(I31,0,0,1,I$54)/OFFSET(I$20,0,0,1,I$54)),0,1)*I$20</f>
        <v>81.903490972482999</v>
      </c>
      <c r="J61" s="187">
        <f t="array" aca="1" ref="J61" ca="1">-PMT((1+J$19)/(1+J$18)-1,J$54,SUM(OFFSET(J31,0,0,1,J$54)/OFFSET(J$20,0,0,1,J$54)),0,1)*J$20</f>
        <v>86.509199562253997</v>
      </c>
      <c r="K61" s="187">
        <f t="array" aca="1" ref="K61" ca="1">-PMT((1+K$19)/(1+K$18)-1,K$54,SUM(OFFSET(K31,0,0,1,K$54)/OFFSET(K$20,0,0,1,K$54)),0,1)*K$20</f>
        <v>82.035575639987044</v>
      </c>
      <c r="L61" s="187">
        <f t="array" aca="1" ref="L61" ca="1">-PMT((1+L$19)/(1+L$18)-1,L$54,SUM(OFFSET(L31,0,0,1,L$54)/OFFSET(L$20,0,0,1,L$54)),0,1)*L$20</f>
        <v>96.809325347357174</v>
      </c>
      <c r="M61" s="187">
        <f t="array" aca="1" ref="M61" ca="1">-PMT((1+M$19)/(1+M$18)-1,M$54,SUM(OFFSET(M31,0,0,1,M$54)/OFFSET(M$20,0,0,1,M$54)),0,1)*M$20</f>
        <v>94.547868679857544</v>
      </c>
      <c r="N61" s="187">
        <f t="array" aca="1" ref="N61" ca="1">-PMT((1+N$19)/(1+N$18)-1,N$54,SUM(OFFSET(N31,0,0,1,N$54)/OFFSET(N$20,0,0,1,N$54)),0,1)*N$20</f>
        <v>92.401350770111051</v>
      </c>
      <c r="O61" s="187">
        <f t="array" aca="1" ref="O61" ca="1">-PMT((1+O$19)/(1+O$18)-1,O$54,SUM(OFFSET(O31,0,0,1,O$54)/OFFSET(O$20,0,0,1,O$54)),0,1)*O$20</f>
        <v>94.017200389351871</v>
      </c>
      <c r="P61" s="187">
        <f t="array" aca="1" ref="P61" ca="1">-PMT((1+P$19)/(1+P$18)-1,P$54,SUM(OFFSET(P31,0,0,1,P$54)/OFFSET(P$20,0,0,1,P$54)),0,1)*P$20</f>
        <v>96.320621798890997</v>
      </c>
      <c r="Q61" s="187">
        <f t="array" aca="1" ref="Q61" ca="1">-PMT((1+Q$19)/(1+Q$18)-1,Q$54,SUM(OFFSET(Q31,0,0,1,Q$54)/OFFSET(Q$20,0,0,1,Q$54)),0,1)*Q$20</f>
        <v>98.680477032963822</v>
      </c>
      <c r="R61" s="187">
        <f t="array" aca="1" ref="R61" ca="1">-PMT((1+R$19)/(1+R$18)-1,R$54,SUM(OFFSET(R31,0,0,1,R$54)/OFFSET(R$20,0,0,1,R$54)),0,1)*R$20</f>
        <v>101.09814872027144</v>
      </c>
      <c r="S61" s="187">
        <f t="array" aca="1" ref="S61" ca="1">-PMT((1+S$19)/(1+S$18)-1,S$54,SUM(OFFSET(S31,0,0,1,S$54)/OFFSET(S$20,0,0,1,S$54)),0,1)*S$20</f>
        <v>103.57505336391812</v>
      </c>
      <c r="T61" s="187">
        <f t="array" aca="1" ref="T61" ca="1">-PMT((1+T$19)/(1+T$18)-1,T$54,SUM(OFFSET(T31,0,0,1,T$54)/OFFSET(T$20,0,0,1,T$54)),0,1)*T$20</f>
        <v>106.1126421713341</v>
      </c>
      <c r="U61" s="187">
        <f t="array" aca="1" ref="U61" ca="1">-PMT((1+U$19)/(1+U$18)-1,U$54,SUM(OFFSET(U31,0,0,1,U$54)/OFFSET(U$20,0,0,1,U$54)),0,1)*U$20</f>
        <v>108.71240190453179</v>
      </c>
      <c r="V61" s="187">
        <f t="array" aca="1" ref="V61" ca="1">-PMT((1+V$19)/(1+V$18)-1,V$54,SUM(OFFSET(V31,0,0,1,V$54)/OFFSET(V$20,0,0,1,V$54)),0,1)*V$20</f>
        <v>111.37585575119283</v>
      </c>
      <c r="W61" s="187">
        <f t="array" aca="1" ref="W61" ca="1">-PMT((1+W$19)/(1+W$18)-1,W$54,SUM(OFFSET(W31,0,0,1,W$54)/OFFSET(W$20,0,0,1,W$54)),0,1)*W$20</f>
        <v>114.10456421709705</v>
      </c>
      <c r="X61" s="187">
        <f t="array" aca="1" ref="X61" ca="1">-PMT((1+X$19)/(1+X$18)-1,X$54,SUM(OFFSET(X31,0,0,1,X$54)/OFFSET(X$20,0,0,1,X$54)),0,1)*X$20</f>
        <v>116.90012604041591</v>
      </c>
      <c r="Y61" s="187">
        <f t="array" aca="1" ref="Y61" ca="1">-PMT((1+Y$19)/(1+Y$18)-1,Y$54,SUM(OFFSET(Y31,0,0,1,Y$54)/OFFSET(Y$20,0,0,1,Y$54)),0,1)*Y$20</f>
        <v>119.76417912840608</v>
      </c>
      <c r="Z61" s="187">
        <f t="array" aca="1" ref="Z61" ca="1">-PMT((1+Z$19)/(1+Z$18)-1,Z$54,SUM(OFFSET(Z31,0,0,1,Z$54)/OFFSET(Z$20,0,0,1,Z$54)),0,1)*Z$20</f>
        <v>122.69840151705202</v>
      </c>
      <c r="AA61" s="187">
        <f t="array" aca="1" ref="AA61" ca="1">-PMT((1+AA$19)/(1+AA$18)-1,AA$54,SUM(OFFSET(AA31,0,0,1,AA$54)/OFFSET(AA$20,0,0,1,AA$54)),0,1)*AA$20</f>
        <v>125.7045123542198</v>
      </c>
      <c r="AB61" s="187">
        <f t="array" aca="1" ref="AB61" ca="1">-PMT((1+AB$19)/(1+AB$18)-1,AB$54,SUM(OFFSET(AB31,0,0,1,AB$54)/OFFSET(AB$20,0,0,1,AB$54)),0,1)*AB$20</f>
        <v>128.7842729068982</v>
      </c>
      <c r="AC61" s="187">
        <f t="array" aca="1" ref="AC61" ca="1">-PMT((1+AC$19)/(1+AC$18)-1,AC$54,SUM(OFFSET(AC31,0,0,1,AC$54)/OFFSET(AC$20,0,0,1,AC$54)),0,1)*AC$20</f>
        <v>131.93948759311721</v>
      </c>
      <c r="AD61" s="187">
        <f t="array" aca="1" ref="AD61" ca="1">-PMT((1+AD$19)/(1+AD$18)-1,AD$54,SUM(OFFSET(AD31,0,0,1,AD$54)/OFFSET(AD$20,0,0,1,AD$54)),0,1)*AD$20</f>
        <v>135.17200503914859</v>
      </c>
      <c r="AE61" s="187">
        <f t="array" aca="1" ref="AE61" ca="1">-PMT((1+AE$19)/(1+AE$18)-1,AE$54,SUM(OFFSET(AE31,0,0,1,AE$54)/OFFSET(AE$20,0,0,1,AE$54)),0,1)*AE$20</f>
        <v>138.48371916260771</v>
      </c>
      <c r="AF61" s="187">
        <f t="array" aca="1" ref="AF61" ca="1">-PMT((1+AF$19)/(1+AF$18)-1,AF$54,SUM(OFFSET(AF31,0,0,1,AF$54)/OFFSET(AF$20,0,0,1,AF$54)),0,1)*AF$20</f>
        <v>141.87657028209162</v>
      </c>
      <c r="AG61" s="187">
        <f t="array" aca="1" ref="AG61" ca="1">-PMT((1+AG$19)/(1+AG$18)-1,AG$54,SUM(OFFSET(AG31,0,0,1,AG$54)/OFFSET(AG$20,0,0,1,AG$54)),0,1)*AG$20</f>
        <v>145.35254625400282</v>
      </c>
      <c r="AH61" s="187">
        <f t="array" aca="1" ref="AH61" ca="1">-PMT((1+AH$19)/(1+AH$18)-1,AH$54,SUM(OFFSET(AH31,0,0,1,AH$54)/OFFSET(AH$20,0,0,1,AH$54)),0,1)*AH$20</f>
        <v>148.91368363722586</v>
      </c>
      <c r="AI61" s="187">
        <f t="array" aca="1" ref="AI61" ca="1">-PMT((1+AI$19)/(1+AI$18)-1,AI$54,SUM(OFFSET(AI31,0,0,1,AI$54)/OFFSET(AI$20,0,0,1,AI$54)),0,1)*AI$20</f>
        <v>152.56206888633793</v>
      </c>
      <c r="AJ61" s="187">
        <f t="array" aca="1" ref="AJ61" ca="1">-PMT((1+AJ$19)/(1+AJ$18)-1,AJ$54,SUM(OFFSET(AJ31,0,0,1,AJ$54)/OFFSET(AJ$20,0,0,1,AJ$54)),0,1)*AJ$20</f>
        <v>156.29983957405321</v>
      </c>
      <c r="AK61" s="187">
        <f t="array" aca="1" ref="AK61" ca="1">-PMT((1+AK$19)/(1+AK$18)-1,AK$54,SUM(OFFSET(AK31,0,0,1,AK$54)/OFFSET(AK$20,0,0,1,AK$54)),0,1)*AK$20</f>
        <v>160.12918564361752</v>
      </c>
      <c r="AL61" s="187">
        <f t="array" aca="1" ref="AL61" ca="1">-PMT((1+AL$19)/(1+AL$18)-1,AL$54,SUM(OFFSET(AL31,0,0,1,AL$54)/OFFSET(AL$20,0,0,1,AL$54)),0,1)*AL$20</f>
        <v>164.05235069188612</v>
      </c>
      <c r="AM61" s="187">
        <f t="array" aca="1" ref="AM61" ca="1">-PMT((1+AM$19)/(1+AM$18)-1,AM$54,SUM(OFFSET(AM31,0,0,1,AM$54)/OFFSET(AM$20,0,0,1,AM$54)),0,1)*AM$20</f>
        <v>168.07163328383734</v>
      </c>
      <c r="AN61" s="187">
        <f t="array" aca="1" ref="AN61" ca="1">-PMT((1+AN$19)/(1+AN$18)-1,AN$54,SUM(OFFSET(AN31,0,0,1,AN$54)/OFFSET(AN$20,0,0,1,AN$54)),0,1)*AN$20</f>
        <v>172.18938829929132</v>
      </c>
      <c r="AO61" s="187">
        <f t="array" aca="1" ref="AO61" ca="1">-PMT((1+AO$19)/(1+AO$18)-1,AO$54,SUM(OFFSET(AO31,0,0,1,AO$54)/OFFSET(AO$20,0,0,1,AO$54)),0,1)*AO$20</f>
        <v>176.408028312624</v>
      </c>
      <c r="AP61" s="187">
        <f t="array" aca="1" ref="AP61" ca="1">-PMT((1+AP$19)/(1+AP$18)-1,AP$54,SUM(OFFSET(AP31,0,0,1,AP$54)/OFFSET(AP$20,0,0,1,AP$54)),0,1)*AP$20</f>
        <v>180.7300250062832</v>
      </c>
      <c r="AQ61" s="187">
        <f t="array" aca="1" ref="AQ61" ca="1">-PMT((1+AQ$19)/(1+AQ$18)-1,AQ$54,SUM(OFFSET(AQ31,0,0,1,AQ$54)/OFFSET(AQ$20,0,0,1,AQ$54)),0,1)*AQ$20</f>
        <v>185.15791061893714</v>
      </c>
      <c r="AR61" s="187">
        <f t="array" aca="1" ref="AR61" ca="1">-PMT((1+AR$19)/(1+AR$18)-1,AR$54,SUM(OFFSET(AR31,0,0,1,AR$54)/OFFSET(AR$20,0,0,1,AR$54)),0,1)*AR$20</f>
        <v>189.69427942910104</v>
      </c>
      <c r="AS61" s="187">
        <f t="array" aca="1" ref="AS61" ca="1">-PMT((1+AS$19)/(1+AS$18)-1,AS$54,SUM(OFFSET(AS31,0,0,1,AS$54)/OFFSET(AS$20,0,0,1,AS$54)),0,1)*AS$20</f>
        <v>194.34178927511402</v>
      </c>
      <c r="AT61" s="187">
        <f t="array" aca="1" ref="AT61" ca="1">-PMT((1+AT$19)/(1+AT$18)-1,AT$54,SUM(OFFSET(AT31,0,0,1,AT$54)/OFFSET(AT$20,0,0,1,AT$54)),0,1)*AT$20</f>
        <v>199.10316311235434</v>
      </c>
      <c r="AU61" s="187">
        <f t="array" aca="1" ref="AU61" ca="1">-PMT((1+AU$19)/(1+AU$18)-1,AU$54,SUM(OFFSET(AU31,0,0,1,AU$54)/OFFSET(AU$20,0,0,1,AU$54)),0,1)*AU$20</f>
        <v>203.98119060860702</v>
      </c>
      <c r="AV61" s="187">
        <f t="array" aca="1" ref="AV61" ca="1">-PMT((1+AV$19)/(1+AV$18)-1,AV$54,SUM(OFFSET(AV31,0,0,1,AV$54)/OFFSET(AV$20,0,0,1,AV$54)),0,1)*AV$20</f>
        <v>208.97872977851785</v>
      </c>
      <c r="AW61" s="187">
        <f t="array" aca="1" ref="AW61" ca="1">-PMT((1+AW$19)/(1+AW$18)-1,AW$54,SUM(OFFSET(AW31,0,0,1,AW$54)/OFFSET(AW$20,0,0,1,AW$54)),0,1)*AW$20</f>
        <v>214.09870865809162</v>
      </c>
      <c r="AX61" s="187">
        <f t="array" aca="1" ref="AX61" ca="1">-PMT((1+AX$19)/(1+AX$18)-1,AX$54,SUM(OFFSET(AX31,0,0,1,AX$54)/OFFSET(AX$20,0,0,1,AX$54)),0,1)*AX$20</f>
        <v>219.34412702021487</v>
      </c>
      <c r="AY61" s="187">
        <f t="array" aca="1" ref="AY61" ca="1">-PMT((1+AY$19)/(1+AY$18)-1,AY$54,SUM(OFFSET(AY31,0,0,1,AY$54)/OFFSET(AY$20,0,0,1,AY$54)),0,1)*AY$20</f>
        <v>224.71805813221013</v>
      </c>
      <c r="AZ61" s="187">
        <f t="array" aca="1" ref="AZ61" ca="1">-PMT((1+AZ$19)/(1+AZ$18)-1,AZ$54,SUM(OFFSET(AZ31,0,0,1,AZ$54)/OFFSET(AZ$20,0,0,1,AZ$54)),0,1)*AZ$20</f>
        <v>230.22365055644926</v>
      </c>
      <c r="BA61" s="187">
        <f t="array" aca="1" ref="BA61" ca="1">-PMT((1+BA$19)/(1+BA$18)-1,BA$54,SUM(OFFSET(BA31,0,0,1,BA$54)/OFFSET(BA$20,0,0,1,BA$54)),0,1)*BA$20</f>
        <v>235.86412999508227</v>
      </c>
      <c r="BB61" s="187">
        <f t="array" aca="1" ref="BB61" ca="1">-PMT((1+BB$19)/(1+BB$18)-1,BB$54,SUM(OFFSET(BB31,0,0,1,BB$54)/OFFSET(BB$20,0,0,1,BB$54)),0,1)*BB$20</f>
        <v>241.64280117996171</v>
      </c>
      <c r="BC61" s="187">
        <f t="array" aca="1" ref="BC61" ca="1">-PMT((1+BC$19)/(1+BC$18)-1,BC$54,SUM(OFFSET(BC31,0,0,1,BC$54)/OFFSET(BC$20,0,0,1,BC$54)),0,1)*BC$20</f>
        <v>247.56304980887083</v>
      </c>
      <c r="BD61" s="187">
        <f t="array" aca="1" ref="BD61" ca="1">-PMT((1+BD$19)/(1+BD$18)-1,BD$54,SUM(OFFSET(BD31,0,0,1,BD$54)/OFFSET(BD$20,0,0,1,BD$54)),0,1)*BD$20</f>
        <v>253.62834452918818</v>
      </c>
    </row>
    <row r="62" spans="1:56" outlineLevel="1" x14ac:dyDescent="0.2">
      <c r="B62" s="49" t="s">
        <v>157</v>
      </c>
      <c r="C62" s="10" t="s">
        <v>217</v>
      </c>
      <c r="D62" s="24">
        <v>6</v>
      </c>
      <c r="F62" s="74"/>
      <c r="G62" s="187">
        <f t="array" aca="1" ref="G62" ca="1">-PMT((1+G$19)/(1+G$18)-1,G$54,SUM(OFFSET(G32,0,0,1,G$54)/OFFSET(G$20,0,0,1,G$54)),0,1)*G$20</f>
        <v>20.230339748495329</v>
      </c>
      <c r="H62" s="187">
        <f t="array" aca="1" ref="H62" ca="1">-PMT((1+H$19)/(1+H$18)-1,H$54,SUM(OFFSET(H32,0,0,1,H$54)/OFFSET(H$20,0,0,1,H$54)),0,1)*H$20</f>
        <v>21.226058117859775</v>
      </c>
      <c r="I62" s="187">
        <f t="array" aca="1" ref="I62" ca="1">-PMT((1+I$19)/(1+I$18)-1,I$54,SUM(OFFSET(I32,0,0,1,I$54)/OFFSET(I$20,0,0,1,I$54)),0,1)*I$20</f>
        <v>23.720556168133538</v>
      </c>
      <c r="J62" s="187">
        <f t="array" aca="1" ref="J62" ca="1">-PMT((1+J$19)/(1+J$18)-1,J$54,SUM(OFFSET(J32,0,0,1,J$54)/OFFSET(J$20,0,0,1,J$54)),0,1)*J$20</f>
        <v>25.674063848744662</v>
      </c>
      <c r="K62" s="187">
        <f t="array" aca="1" ref="K62" ca="1">-PMT((1+K$19)/(1+K$18)-1,K$54,SUM(OFFSET(K32,0,0,1,K$54)/OFFSET(K$20,0,0,1,K$54)),0,1)*K$20</f>
        <v>21.435717910303637</v>
      </c>
      <c r="L62" s="187">
        <f t="array" aca="1" ref="L62" ca="1">-PMT((1+L$19)/(1+L$18)-1,L$54,SUM(OFFSET(L32,0,0,1,L$54)/OFFSET(L$20,0,0,1,L$54)),0,1)*L$20</f>
        <v>25.254789945384825</v>
      </c>
      <c r="M62" s="187">
        <f t="array" aca="1" ref="M62" ca="1">-PMT((1+M$19)/(1+M$18)-1,M$54,SUM(OFFSET(M32,0,0,1,M$54)/OFFSET(M$20,0,0,1,M$54)),0,1)*M$20</f>
        <v>24.664840445134001</v>
      </c>
      <c r="N62" s="187">
        <f t="array" aca="1" ref="N62" ca="1">-PMT((1+N$19)/(1+N$18)-1,N$54,SUM(OFFSET(N32,0,0,1,N$54)/OFFSET(N$20,0,0,1,N$54)),0,1)*N$20</f>
        <v>24.104875186310572</v>
      </c>
      <c r="O62" s="187">
        <f t="array" aca="1" ref="O62" ca="1">-PMT((1+O$19)/(1+O$18)-1,O$54,SUM(OFFSET(O32,0,0,1,O$54)/OFFSET(O$20,0,0,1,O$54)),0,1)*O$20</f>
        <v>24.526404233960029</v>
      </c>
      <c r="P62" s="187">
        <f t="array" aca="1" ref="P62" ca="1">-PMT((1+P$19)/(1+P$18)-1,P$54,SUM(OFFSET(P32,0,0,1,P$54)/OFFSET(P$20,0,0,1,P$54)),0,1)*P$20</f>
        <v>25.127301137692044</v>
      </c>
      <c r="Q62" s="187">
        <f t="array" aca="1" ref="Q62" ca="1">-PMT((1+Q$19)/(1+Q$18)-1,Q$54,SUM(OFFSET(Q32,0,0,1,Q$54)/OFFSET(Q$20,0,0,1,Q$54)),0,1)*Q$20</f>
        <v>25.742920015565502</v>
      </c>
      <c r="R62" s="187">
        <f t="array" aca="1" ref="R62" ca="1">-PMT((1+R$19)/(1+R$18)-1,R$54,SUM(OFFSET(R32,0,0,1,R$54)/OFFSET(R$20,0,0,1,R$54)),0,1)*R$20</f>
        <v>26.373621555946858</v>
      </c>
      <c r="S62" s="187">
        <f t="array" aca="1" ref="S62" ca="1">-PMT((1+S$19)/(1+S$18)-1,S$54,SUM(OFFSET(S32,0,0,1,S$54)/OFFSET(S$20,0,0,1,S$54)),0,1)*S$20</f>
        <v>27.019775284067553</v>
      </c>
      <c r="T62" s="187">
        <f t="array" aca="1" ref="T62" ca="1">-PMT((1+T$19)/(1+T$18)-1,T$54,SUM(OFFSET(T32,0,0,1,T$54)/OFFSET(T$20,0,0,1,T$54)),0,1)*T$20</f>
        <v>27.681759778527212</v>
      </c>
      <c r="U62" s="187">
        <f t="array" aca="1" ref="U62" ca="1">-PMT((1+U$19)/(1+U$18)-1,U$54,SUM(OFFSET(U32,0,0,1,U$54)/OFFSET(U$20,0,0,1,U$54)),0,1)*U$20</f>
        <v>28.359962893101116</v>
      </c>
      <c r="V62" s="187">
        <f t="array" aca="1" ref="V62" ca="1">-PMT((1+V$19)/(1+V$18)-1,V$54,SUM(OFFSET(V32,0,0,1,V$54)/OFFSET(V$20,0,0,1,V$54)),0,1)*V$20</f>
        <v>29.0547819839821</v>
      </c>
      <c r="W62" s="187">
        <f t="array" aca="1" ref="W62" ca="1">-PMT((1+W$19)/(1+W$18)-1,W$54,SUM(OFFSET(W32,0,0,1,W$54)/OFFSET(W$20,0,0,1,W$54)),0,1)*W$20</f>
        <v>29.766624142589656</v>
      </c>
      <c r="X62" s="187">
        <f t="array" aca="1" ref="X62" ca="1">-PMT((1+X$19)/(1+X$18)-1,X$54,SUM(OFFSET(X32,0,0,1,X$54)/OFFSET(X$20,0,0,1,X$54)),0,1)*X$20</f>
        <v>30.495906434083103</v>
      </c>
      <c r="Y62" s="187">
        <f t="array" aca="1" ref="Y62" ca="1">-PMT((1+Y$19)/(1+Y$18)-1,Y$54,SUM(OFFSET(Y32,0,0,1,Y$54)/OFFSET(Y$20,0,0,1,Y$54)),0,1)*Y$20</f>
        <v>31.243056141718135</v>
      </c>
      <c r="Z62" s="187">
        <f t="array" aca="1" ref="Z62" ca="1">-PMT((1+Z$19)/(1+Z$18)-1,Z$54,SUM(OFFSET(Z32,0,0,1,Z$54)/OFFSET(Z$20,0,0,1,Z$54)),0,1)*Z$20</f>
        <v>32.008511017190237</v>
      </c>
      <c r="AA62" s="187">
        <f t="array" aca="1" ref="AA62" ca="1">-PMT((1+AA$19)/(1+AA$18)-1,AA$54,SUM(OFFSET(AA32,0,0,1,AA$54)/OFFSET(AA$20,0,0,1,AA$54)),0,1)*AA$20</f>
        <v>32.792719537111388</v>
      </c>
      <c r="AB62" s="187">
        <f t="array" aca="1" ref="AB62" ca="1">-PMT((1+AB$19)/(1+AB$18)-1,AB$54,SUM(OFFSET(AB32,0,0,1,AB$54)/OFFSET(AB$20,0,0,1,AB$54)),0,1)*AB$20</f>
        <v>33.596141165770625</v>
      </c>
      <c r="AC62" s="187">
        <f t="array" aca="1" ref="AC62" ca="1">-PMT((1+AC$19)/(1+AC$18)-1,AC$54,SUM(OFFSET(AC32,0,0,1,AC$54)/OFFSET(AC$20,0,0,1,AC$54)),0,1)*AC$20</f>
        <v>34.419246624331997</v>
      </c>
      <c r="AD62" s="187">
        <f t="array" aca="1" ref="AD62" ca="1">-PMT((1+AD$19)/(1+AD$18)-1,AD$54,SUM(OFFSET(AD32,0,0,1,AD$54)/OFFSET(AD$20,0,0,1,AD$54)),0,1)*AD$20</f>
        <v>35.262518166628119</v>
      </c>
      <c r="AE62" s="187">
        <f t="array" aca="1" ref="AE62" ca="1">-PMT((1+AE$19)/(1+AE$18)-1,AE$54,SUM(OFFSET(AE32,0,0,1,AE$54)/OFFSET(AE$20,0,0,1,AE$54)),0,1)*AE$20</f>
        <v>36.126449861710505</v>
      </c>
      <c r="AF62" s="187">
        <f t="array" aca="1" ref="AF62" ca="1">-PMT((1+AF$19)/(1+AF$18)-1,AF$54,SUM(OFFSET(AF32,0,0,1,AF$54)/OFFSET(AF$20,0,0,1,AF$54)),0,1)*AF$20</f>
        <v>37.011547883322415</v>
      </c>
      <c r="AG62" s="187">
        <f t="array" aca="1" ref="AG62" ca="1">-PMT((1+AG$19)/(1+AG$18)-1,AG$54,SUM(OFFSET(AG32,0,0,1,AG$54)/OFFSET(AG$20,0,0,1,AG$54)),0,1)*AG$20</f>
        <v>37.918330806463828</v>
      </c>
      <c r="AH62" s="187">
        <f t="array" aca="1" ref="AH62" ca="1">-PMT((1+AH$19)/(1+AH$18)-1,AH$54,SUM(OFFSET(AH32,0,0,1,AH$54)/OFFSET(AH$20,0,0,1,AH$54)),0,1)*AH$20</f>
        <v>38.847329911222182</v>
      </c>
      <c r="AI62" s="187">
        <f t="array" aca="1" ref="AI62" ca="1">-PMT((1+AI$19)/(1+AI$18)-1,AI$54,SUM(OFFSET(AI32,0,0,1,AI$54)/OFFSET(AI$20,0,0,1,AI$54)),0,1)*AI$20</f>
        <v>39.799089494047131</v>
      </c>
      <c r="AJ62" s="187">
        <f t="array" aca="1" ref="AJ62" ca="1">-PMT((1+AJ$19)/(1+AJ$18)-1,AJ$54,SUM(OFFSET(AJ32,0,0,1,AJ$54)/OFFSET(AJ$20,0,0,1,AJ$54)),0,1)*AJ$20</f>
        <v>40.774167186651283</v>
      </c>
      <c r="AK62" s="187">
        <f t="array" aca="1" ref="AK62" ca="1">-PMT((1+AK$19)/(1+AK$18)-1,AK$54,SUM(OFFSET(AK32,0,0,1,AK$54)/OFFSET(AK$20,0,0,1,AK$54)),0,1)*AK$20</f>
        <v>41.773134282724229</v>
      </c>
      <c r="AL62" s="187">
        <f t="array" aca="1" ref="AL62" ca="1">-PMT((1+AL$19)/(1+AL$18)-1,AL$54,SUM(OFFSET(AL32,0,0,1,AL$54)/OFFSET(AL$20,0,0,1,AL$54)),0,1)*AL$20</f>
        <v>42.796576072650971</v>
      </c>
      <c r="AM62" s="187">
        <f t="array" aca="1" ref="AM62" ca="1">-PMT((1+AM$19)/(1+AM$18)-1,AM$54,SUM(OFFSET(AM32,0,0,1,AM$54)/OFFSET(AM$20,0,0,1,AM$54)),0,1)*AM$20</f>
        <v>43.845092186430932</v>
      </c>
      <c r="AN62" s="187">
        <f t="array" aca="1" ref="AN62" ca="1">-PMT((1+AN$19)/(1+AN$18)-1,AN$54,SUM(OFFSET(AN32,0,0,1,AN$54)/OFFSET(AN$20,0,0,1,AN$54)),0,1)*AN$20</f>
        <v>44.919296944998479</v>
      </c>
      <c r="AO62" s="187">
        <f t="array" aca="1" ref="AO62" ca="1">-PMT((1+AO$19)/(1+AO$18)-1,AO$54,SUM(OFFSET(AO32,0,0,1,AO$54)/OFFSET(AO$20,0,0,1,AO$54)),0,1)*AO$20</f>
        <v>46.019819720150949</v>
      </c>
      <c r="AP62" s="187">
        <f t="array" aca="1" ref="AP62" ca="1">-PMT((1+AP$19)/(1+AP$18)-1,AP$54,SUM(OFFSET(AP32,0,0,1,AP$54)/OFFSET(AP$20,0,0,1,AP$54)),0,1)*AP$20</f>
        <v>47.147305303294637</v>
      </c>
      <c r="AQ62" s="187">
        <f t="array" aca="1" ref="AQ62" ca="1">-PMT((1+AQ$19)/(1+AQ$18)-1,AQ$54,SUM(OFFSET(AQ32,0,0,1,AQ$54)/OFFSET(AQ$20,0,0,1,AQ$54)),0,1)*AQ$20</f>
        <v>48.302414283225339</v>
      </c>
      <c r="AR62" s="187">
        <f t="array" aca="1" ref="AR62" ca="1">-PMT((1+AR$19)/(1+AR$18)-1,AR$54,SUM(OFFSET(AR32,0,0,1,AR$54)/OFFSET(AR$20,0,0,1,AR$54)),0,1)*AR$20</f>
        <v>49.48582343316437</v>
      </c>
      <c r="AS62" s="187">
        <f t="array" aca="1" ref="AS62" ca="1">-PMT((1+AS$19)/(1+AS$18)-1,AS$54,SUM(OFFSET(AS32,0,0,1,AS$54)/OFFSET(AS$20,0,0,1,AS$54)),0,1)*AS$20</f>
        <v>50.698226107276895</v>
      </c>
      <c r="AT62" s="187">
        <f t="array" aca="1" ref="AT62" ca="1">-PMT((1+AT$19)/(1+AT$18)-1,AT$54,SUM(OFFSET(AT32,0,0,1,AT$54)/OFFSET(AT$20,0,0,1,AT$54)),0,1)*AT$20</f>
        <v>51.940332646905183</v>
      </c>
      <c r="AU62" s="187">
        <f t="array" aca="1" ref="AU62" ca="1">-PMT((1+AU$19)/(1+AU$18)-1,AU$54,SUM(OFFSET(AU32,0,0,1,AU$54)/OFFSET(AU$20,0,0,1,AU$54)),0,1)*AU$20</f>
        <v>53.212870796754366</v>
      </c>
      <c r="AV62" s="187">
        <f t="array" aca="1" ref="AV62" ca="1">-PMT((1+AV$19)/(1+AV$18)-1,AV$54,SUM(OFFSET(AV32,0,0,1,AV$54)/OFFSET(AV$20,0,0,1,AV$54)),0,1)*AV$20</f>
        <v>54.516586131274813</v>
      </c>
      <c r="AW62" s="187">
        <f t="array" aca="1" ref="AW62" ca="1">-PMT((1+AW$19)/(1+AW$18)-1,AW$54,SUM(OFFSET(AW32,0,0,1,AW$54)/OFFSET(AW$20,0,0,1,AW$54)),0,1)*AW$20</f>
        <v>55.852242491491069</v>
      </c>
      <c r="AX62" s="187">
        <f t="array" aca="1" ref="AX62" ca="1">-PMT((1+AX$19)/(1+AX$18)-1,AX$54,SUM(OFFSET(AX32,0,0,1,AX$54)/OFFSET(AX$20,0,0,1,AX$54)),0,1)*AX$20</f>
        <v>57.220622432532622</v>
      </c>
      <c r="AY62" s="187">
        <f t="array" aca="1" ref="AY62" ca="1">-PMT((1+AY$19)/(1+AY$18)-1,AY$54,SUM(OFFSET(AY32,0,0,1,AY$54)/OFFSET(AY$20,0,0,1,AY$54)),0,1)*AY$20</f>
        <v>58.622527682129665</v>
      </c>
      <c r="AZ62" s="187">
        <f t="array" aca="1" ref="AZ62" ca="1">-PMT((1+AZ$19)/(1+AZ$18)-1,AZ$54,SUM(OFFSET(AZ32,0,0,1,AZ$54)/OFFSET(AZ$20,0,0,1,AZ$54)),0,1)*AZ$20</f>
        <v>60.05877961034183</v>
      </c>
      <c r="BA62" s="187">
        <f t="array" aca="1" ref="BA62" ca="1">-PMT((1+BA$19)/(1+BA$18)-1,BA$54,SUM(OFFSET(BA32,0,0,1,BA$54)/OFFSET(BA$20,0,0,1,BA$54)),0,1)*BA$20</f>
        <v>61.530219710795194</v>
      </c>
      <c r="BB62" s="187">
        <f t="array" aca="1" ref="BB62" ca="1">-PMT((1+BB$19)/(1+BB$18)-1,BB$54,SUM(OFFSET(BB32,0,0,1,BB$54)/OFFSET(BB$20,0,0,1,BB$54)),0,1)*BB$20</f>
        <v>63.037710093709656</v>
      </c>
      <c r="BC62" s="187">
        <f t="array" aca="1" ref="BC62" ca="1">-PMT((1+BC$19)/(1+BC$18)-1,BC$54,SUM(OFFSET(BC32,0,0,1,BC$54)/OFFSET(BC$20,0,0,1,BC$54)),0,1)*BC$20</f>
        <v>64.582133991005549</v>
      </c>
      <c r="BD62" s="187">
        <f t="array" aca="1" ref="BD62" ca="1">-PMT((1+BD$19)/(1+BD$18)-1,BD$54,SUM(OFFSET(BD32,0,0,1,BD$54)/OFFSET(BD$20,0,0,1,BD$54)),0,1)*BD$20</f>
        <v>66.164396273785187</v>
      </c>
    </row>
    <row r="63" spans="1:56" outlineLevel="1" x14ac:dyDescent="0.2">
      <c r="B63" s="49" t="s">
        <v>158</v>
      </c>
      <c r="C63" s="10" t="s">
        <v>217</v>
      </c>
      <c r="D63" s="24">
        <v>7</v>
      </c>
      <c r="F63" s="74"/>
      <c r="G63" s="187">
        <f t="array" aca="1" ref="G63" ca="1">-PMT((1+G$19)/(1+G$18)-1,G$54,SUM(OFFSET(G33,0,0,1,G$54)/OFFSET(G$20,0,0,1,G$54)),0,1)*G$20</f>
        <v>17.598649734813133</v>
      </c>
      <c r="H63" s="187">
        <f t="array" aca="1" ref="H63" ca="1">-PMT((1+H$19)/(1+H$18)-1,H$54,SUM(OFFSET(H33,0,0,1,H$54)/OFFSET(H$20,0,0,1,H$54)),0,1)*H$20</f>
        <v>19.073724681530809</v>
      </c>
      <c r="I63" s="187">
        <f t="array" aca="1" ref="I63" ca="1">-PMT((1+I$19)/(1+I$18)-1,I$54,SUM(OFFSET(I33,0,0,1,I$54)/OFFSET(I$20,0,0,1,I$54)),0,1)*I$20</f>
        <v>21.826873633878684</v>
      </c>
      <c r="J63" s="187">
        <f t="array" aca="1" ref="J63" ca="1">-PMT((1+J$19)/(1+J$18)-1,J$54,SUM(OFFSET(J33,0,0,1,J$54)/OFFSET(J$20,0,0,1,J$54)),0,1)*J$20</f>
        <v>23.514633039957932</v>
      </c>
      <c r="K63" s="187">
        <f t="array" aca="1" ref="K63" ca="1">-PMT((1+K$19)/(1+K$18)-1,K$54,SUM(OFFSET(K33,0,0,1,K$54)/OFFSET(K$20,0,0,1,K$54)),0,1)*K$20</f>
        <v>19.260918733134805</v>
      </c>
      <c r="L63" s="187">
        <f t="array" aca="1" ref="L63" ca="1">-PMT((1+L$19)/(1+L$18)-1,L$54,SUM(OFFSET(L33,0,0,1,L$54)/OFFSET(L$20,0,0,1,L$54)),0,1)*L$20</f>
        <v>22.560423662221414</v>
      </c>
      <c r="M63" s="187">
        <f t="array" aca="1" ref="M63" ca="1">-PMT((1+M$19)/(1+M$18)-1,M$54,SUM(OFFSET(M33,0,0,1,M$54)/OFFSET(M$20,0,0,1,M$54)),0,1)*M$20</f>
        <v>22.033414303055995</v>
      </c>
      <c r="N63" s="187">
        <f t="array" aca="1" ref="N63" ca="1">-PMT((1+N$19)/(1+N$18)-1,N$54,SUM(OFFSET(N33,0,0,1,N$54)/OFFSET(N$20,0,0,1,N$54)),0,1)*N$20</f>
        <v>21.533190246451216</v>
      </c>
      <c r="O63" s="187">
        <f t="array" aca="1" ref="O63" ca="1">-PMT((1+O$19)/(1+O$18)-1,O$54,SUM(OFFSET(O33,0,0,1,O$54)/OFFSET(O$20,0,0,1,O$54)),0,1)*O$20</f>
        <v>21.909747482582265</v>
      </c>
      <c r="P63" s="187">
        <f t="array" aca="1" ref="P63" ca="1">-PMT((1+P$19)/(1+P$18)-1,P$54,SUM(OFFSET(P33,0,0,1,P$54)/OFFSET(P$20,0,0,1,P$54)),0,1)*P$20</f>
        <v>22.446536295905528</v>
      </c>
      <c r="Q63" s="187">
        <f t="array" aca="1" ref="Q63" ca="1">-PMT((1+Q$19)/(1+Q$18)-1,Q$54,SUM(OFFSET(Q33,0,0,1,Q$54)/OFFSET(Q$20,0,0,1,Q$54)),0,1)*Q$20</f>
        <v>22.996476435155213</v>
      </c>
      <c r="R63" s="187">
        <f t="array" aca="1" ref="R63" ca="1">-PMT((1+R$19)/(1+R$18)-1,R$54,SUM(OFFSET(R33,0,0,1,R$54)/OFFSET(R$20,0,0,1,R$54)),0,1)*R$20</f>
        <v>23.559890107816525</v>
      </c>
      <c r="S63" s="187">
        <f t="array" aca="1" ref="S63" ca="1">-PMT((1+S$19)/(1+S$18)-1,S$54,SUM(OFFSET(S33,0,0,1,S$54)/OFFSET(S$20,0,0,1,S$54)),0,1)*S$20</f>
        <v>24.137107415458022</v>
      </c>
      <c r="T63" s="187">
        <f t="array" aca="1" ref="T63" ca="1">-PMT((1+T$19)/(1+T$18)-1,T$54,SUM(OFFSET(T33,0,0,1,T$54)/OFFSET(T$20,0,0,1,T$54)),0,1)*T$20</f>
        <v>24.72846654713674</v>
      </c>
      <c r="U63" s="187">
        <f t="array" aca="1" ref="U63" ca="1">-PMT((1+U$19)/(1+U$18)-1,U$54,SUM(OFFSET(U33,0,0,1,U$54)/OFFSET(U$20,0,0,1,U$54)),0,1)*U$20</f>
        <v>25.334313977541591</v>
      </c>
      <c r="V63" s="187">
        <f t="array" aca="1" ref="V63" ca="1">-PMT((1+V$19)/(1+V$18)-1,V$54,SUM(OFFSET(V33,0,0,1,V$54)/OFFSET(V$20,0,0,1,V$54)),0,1)*V$20</f>
        <v>25.955004669991354</v>
      </c>
      <c r="W63" s="187">
        <f t="array" aca="1" ref="W63" ca="1">-PMT((1+W$19)/(1+W$18)-1,W$54,SUM(OFFSET(W33,0,0,1,W$54)/OFFSET(W$20,0,0,1,W$54)),0,1)*W$20</f>
        <v>26.590902284406141</v>
      </c>
      <c r="X63" s="187">
        <f t="array" aca="1" ref="X63" ca="1">-PMT((1+X$19)/(1+X$18)-1,X$54,SUM(OFFSET(X33,0,0,1,X$54)/OFFSET(X$20,0,0,1,X$54)),0,1)*X$20</f>
        <v>27.24237939037409</v>
      </c>
      <c r="Y63" s="187">
        <f t="array" aca="1" ref="Y63" ca="1">-PMT((1+Y$19)/(1+Y$18)-1,Y$54,SUM(OFFSET(Y33,0,0,1,Y$54)/OFFSET(Y$20,0,0,1,Y$54)),0,1)*Y$20</f>
        <v>27.909817685438256</v>
      </c>
      <c r="Z63" s="187">
        <f t="array" aca="1" ref="Z63" ca="1">-PMT((1+Z$19)/(1+Z$18)-1,Z$54,SUM(OFFSET(Z33,0,0,1,Z$54)/OFFSET(Z$20,0,0,1,Z$54)),0,1)*Z$20</f>
        <v>28.593608218731486</v>
      </c>
      <c r="AA63" s="187">
        <f t="array" aca="1" ref="AA63" ca="1">-PMT((1+AA$19)/(1+AA$18)-1,AA$54,SUM(OFFSET(AA33,0,0,1,AA$54)/OFFSET(AA$20,0,0,1,AA$54)),0,1)*AA$20</f>
        <v>29.29415162009041</v>
      </c>
      <c r="AB63" s="187">
        <f t="array" aca="1" ref="AB63" ca="1">-PMT((1+AB$19)/(1+AB$18)-1,AB$54,SUM(OFFSET(AB33,0,0,1,AB$54)/OFFSET(AB$20,0,0,1,AB$54)),0,1)*AB$20</f>
        <v>30.01185833478263</v>
      </c>
      <c r="AC63" s="187">
        <f t="array" aca="1" ref="AC63" ca="1">-PMT((1+AC$19)/(1+AC$18)-1,AC$54,SUM(OFFSET(AC33,0,0,1,AC$54)/OFFSET(AC$20,0,0,1,AC$54)),0,1)*AC$20</f>
        <v>30.747148863984798</v>
      </c>
      <c r="AD63" s="187">
        <f t="array" aca="1" ref="AD63" ca="1">-PMT((1+AD$19)/(1+AD$18)-1,AD$54,SUM(OFFSET(AD33,0,0,1,AD$54)/OFFSET(AD$20,0,0,1,AD$54)),0,1)*AD$20</f>
        <v>31.500454011152421</v>
      </c>
      <c r="AE63" s="187">
        <f t="array" aca="1" ref="AE63" ca="1">-PMT((1+AE$19)/(1+AE$18)-1,AE$54,SUM(OFFSET(AE33,0,0,1,AE$54)/OFFSET(AE$20,0,0,1,AE$54)),0,1)*AE$20</f>
        <v>32.272215134425657</v>
      </c>
      <c r="AF63" s="187">
        <f t="array" aca="1" ref="AF63" ca="1">-PMT((1+AF$19)/(1+AF$18)-1,AF$54,SUM(OFFSET(AF33,0,0,1,AF$54)/OFFSET(AF$20,0,0,1,AF$54)),0,1)*AF$20</f>
        <v>33.062884405219094</v>
      </c>
      <c r="AG63" s="187">
        <f t="array" aca="1" ref="AG63" ca="1">-PMT((1+AG$19)/(1+AG$18)-1,AG$54,SUM(OFFSET(AG33,0,0,1,AG$54)/OFFSET(AG$20,0,0,1,AG$54)),0,1)*AG$20</f>
        <v>33.872925073146952</v>
      </c>
      <c r="AH63" s="187">
        <f t="array" aca="1" ref="AH63" ca="1">-PMT((1+AH$19)/(1+AH$18)-1,AH$54,SUM(OFFSET(AH33,0,0,1,AH$54)/OFFSET(AH$20,0,0,1,AH$54)),0,1)*AH$20</f>
        <v>34.702811737439056</v>
      </c>
      <c r="AI63" s="187">
        <f t="array" aca="1" ref="AI63" ca="1">-PMT((1+AI$19)/(1+AI$18)-1,AI$54,SUM(OFFSET(AI33,0,0,1,AI$54)/OFFSET(AI$20,0,0,1,AI$54)),0,1)*AI$20</f>
        <v>35.553030625006315</v>
      </c>
      <c r="AJ63" s="187">
        <f t="array" aca="1" ref="AJ63" ca="1">-PMT((1+AJ$19)/(1+AJ$18)-1,AJ$54,SUM(OFFSET(AJ33,0,0,1,AJ$54)/OFFSET(AJ$20,0,0,1,AJ$54)),0,1)*AJ$20</f>
        <v>36.424079875318967</v>
      </c>
      <c r="AK63" s="187">
        <f t="array" aca="1" ref="AK63" ca="1">-PMT((1+AK$19)/(1+AK$18)-1,AK$54,SUM(OFFSET(AK33,0,0,1,AK$54)/OFFSET(AK$20,0,0,1,AK$54)),0,1)*AK$20</f>
        <v>37.316469832264275</v>
      </c>
      <c r="AL63" s="187">
        <f t="array" aca="1" ref="AL63" ca="1">-PMT((1+AL$19)/(1+AL$18)-1,AL$54,SUM(OFFSET(AL33,0,0,1,AL$54)/OFFSET(AL$20,0,0,1,AL$54)),0,1)*AL$20</f>
        <v>38.23072334315475</v>
      </c>
      <c r="AM63" s="187">
        <f t="array" aca="1" ref="AM63" ca="1">-PMT((1+AM$19)/(1+AM$18)-1,AM$54,SUM(OFFSET(AM33,0,0,1,AM$54)/OFFSET(AM$20,0,0,1,AM$54)),0,1)*AM$20</f>
        <v>39.167376065062044</v>
      </c>
      <c r="AN63" s="187">
        <f t="array" aca="1" ref="AN63" ca="1">-PMT((1+AN$19)/(1+AN$18)-1,AN$54,SUM(OFFSET(AN33,0,0,1,AN$54)/OFFSET(AN$20,0,0,1,AN$54)),0,1)*AN$20</f>
        <v>40.126976778656058</v>
      </c>
      <c r="AO63" s="187">
        <f t="array" aca="1" ref="AO63" ca="1">-PMT((1+AO$19)/(1+AO$18)-1,AO$54,SUM(OFFSET(AO33,0,0,1,AO$54)/OFFSET(AO$20,0,0,1,AO$54)),0,1)*AO$20</f>
        <v>41.110087709733136</v>
      </c>
      <c r="AP63" s="187">
        <f t="array" aca="1" ref="AP63" ca="1">-PMT((1+AP$19)/(1+AP$18)-1,AP$54,SUM(OFFSET(AP33,0,0,1,AP$54)/OFFSET(AP$20,0,0,1,AP$54)),0,1)*AP$20</f>
        <v>42.117284858621588</v>
      </c>
      <c r="AQ63" s="187">
        <f t="array" aca="1" ref="AQ63" ca="1">-PMT((1+AQ$19)/(1+AQ$18)-1,AQ$54,SUM(OFFSET(AQ33,0,0,1,AQ$54)/OFFSET(AQ$20,0,0,1,AQ$54)),0,1)*AQ$20</f>
        <v>43.149158337657816</v>
      </c>
      <c r="AR63" s="187">
        <f t="array" aca="1" ref="AR63" ca="1">-PMT((1+AR$19)/(1+AR$18)-1,AR$54,SUM(OFFSET(AR33,0,0,1,AR$54)/OFFSET(AR$20,0,0,1,AR$54)),0,1)*AR$20</f>
        <v>44.206312716930427</v>
      </c>
      <c r="AS63" s="187">
        <f t="array" aca="1" ref="AS63" ca="1">-PMT((1+AS$19)/(1+AS$18)-1,AS$54,SUM(OFFSET(AS33,0,0,1,AS$54)/OFFSET(AS$20,0,0,1,AS$54)),0,1)*AS$20</f>
        <v>45.289367378495221</v>
      </c>
      <c r="AT63" s="187">
        <f t="array" aca="1" ref="AT63" ca="1">-PMT((1+AT$19)/(1+AT$18)-1,AT$54,SUM(OFFSET(AT33,0,0,1,AT$54)/OFFSET(AT$20,0,0,1,AT$54)),0,1)*AT$20</f>
        <v>46.398956879268368</v>
      </c>
      <c r="AU63" s="187">
        <f t="array" aca="1" ref="AU63" ca="1">-PMT((1+AU$19)/(1+AU$18)-1,AU$54,SUM(OFFSET(AU33,0,0,1,AU$54)/OFFSET(AU$20,0,0,1,AU$54)),0,1)*AU$20</f>
        <v>47.535731322810442</v>
      </c>
      <c r="AV63" s="187">
        <f t="array" aca="1" ref="AV63" ca="1">-PMT((1+AV$19)/(1+AV$18)-1,AV$54,SUM(OFFSET(AV33,0,0,1,AV$54)/OFFSET(AV$20,0,0,1,AV$54)),0,1)*AV$20</f>
        <v>48.700356740219284</v>
      </c>
      <c r="AW63" s="187">
        <f t="array" aca="1" ref="AW63" ca="1">-PMT((1+AW$19)/(1+AW$18)-1,AW$54,SUM(OFFSET(AW33,0,0,1,AW$54)/OFFSET(AW$20,0,0,1,AW$54)),0,1)*AW$20</f>
        <v>49.893515480354658</v>
      </c>
      <c r="AX63" s="187">
        <f t="array" aca="1" ref="AX63" ca="1">-PMT((1+AX$19)/(1+AX$18)-1,AX$54,SUM(OFFSET(AX33,0,0,1,AX$54)/OFFSET(AX$20,0,0,1,AX$54)),0,1)*AX$20</f>
        <v>51.115906609623359</v>
      </c>
      <c r="AY63" s="187">
        <f t="array" aca="1" ref="AY63" ca="1">-PMT((1+AY$19)/(1+AY$18)-1,AY$54,SUM(OFFSET(AY33,0,0,1,AY$54)/OFFSET(AY$20,0,0,1,AY$54)),0,1)*AY$20</f>
        <v>52.36824632155912</v>
      </c>
      <c r="AZ63" s="187">
        <f t="array" aca="1" ref="AZ63" ca="1">-PMT((1+AZ$19)/(1+AZ$18)-1,AZ$54,SUM(OFFSET(AZ33,0,0,1,AZ$54)/OFFSET(AZ$20,0,0,1,AZ$54)),0,1)*AZ$20</f>
        <v>53.651268356437321</v>
      </c>
      <c r="BA63" s="187">
        <f t="array" aca="1" ref="BA63" ca="1">-PMT((1+BA$19)/(1+BA$18)-1,BA$54,SUM(OFFSET(BA33,0,0,1,BA$54)/OFFSET(BA$20,0,0,1,BA$54)),0,1)*BA$20</f>
        <v>54.965724431170031</v>
      </c>
      <c r="BB63" s="187">
        <f t="array" aca="1" ref="BB63" ca="1">-PMT((1+BB$19)/(1+BB$18)-1,BB$54,SUM(OFFSET(BB33,0,0,1,BB$54)/OFFSET(BB$20,0,0,1,BB$54)),0,1)*BB$20</f>
        <v>56.312384679733682</v>
      </c>
      <c r="BC63" s="187">
        <f t="array" aca="1" ref="BC63" ca="1">-PMT((1+BC$19)/(1+BC$18)-1,BC$54,SUM(OFFSET(BC33,0,0,1,BC$54)/OFFSET(BC$20,0,0,1,BC$54)),0,1)*BC$20</f>
        <v>57.692038104387166</v>
      </c>
      <c r="BD63" s="187">
        <f t="array" aca="1" ref="BD63" ca="1">-PMT((1+BD$19)/(1+BD$18)-1,BD$54,SUM(OFFSET(BD33,0,0,1,BD$54)/OFFSET(BD$20,0,0,1,BD$54)),0,1)*BD$20</f>
        <v>59.105493037944647</v>
      </c>
    </row>
    <row r="64" spans="1:56" outlineLevel="1" x14ac:dyDescent="0.2">
      <c r="B64" s="49"/>
    </row>
    <row r="66" spans="1:56" x14ac:dyDescent="0.2">
      <c r="A66" s="69">
        <f ca="1">MAX($A$1:A65)+subsection</f>
        <v>9.0599999999999987</v>
      </c>
      <c r="B66" s="6" t="s">
        <v>285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8" spans="1:56" outlineLevel="1" x14ac:dyDescent="0.2">
      <c r="B68" s="50" t="s">
        <v>283</v>
      </c>
      <c r="C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56" outlineLevel="1" x14ac:dyDescent="0.2">
      <c r="C69" s="2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56" outlineLevel="1" x14ac:dyDescent="0.2">
      <c r="B70" s="1" t="s">
        <v>284</v>
      </c>
      <c r="C70" s="24" t="s">
        <v>72</v>
      </c>
      <c r="G70" s="209">
        <f t="shared" ref="G70:AL70" si="14">MIN(Annualisation_Years,COUNT(Years)-G$12+1)</f>
        <v>15</v>
      </c>
      <c r="H70" s="209">
        <f t="shared" si="14"/>
        <v>15</v>
      </c>
      <c r="I70" s="209">
        <f t="shared" si="14"/>
        <v>15</v>
      </c>
      <c r="J70" s="209">
        <f t="shared" si="14"/>
        <v>15</v>
      </c>
      <c r="K70" s="209">
        <f t="shared" si="14"/>
        <v>15</v>
      </c>
      <c r="L70" s="209">
        <f t="shared" si="14"/>
        <v>15</v>
      </c>
      <c r="M70" s="209">
        <f t="shared" si="14"/>
        <v>15</v>
      </c>
      <c r="N70" s="209">
        <f t="shared" si="14"/>
        <v>15</v>
      </c>
      <c r="O70" s="209">
        <f t="shared" si="14"/>
        <v>15</v>
      </c>
      <c r="P70" s="209">
        <f t="shared" si="14"/>
        <v>15</v>
      </c>
      <c r="Q70" s="209">
        <f t="shared" si="14"/>
        <v>15</v>
      </c>
      <c r="R70" s="209">
        <f t="shared" si="14"/>
        <v>15</v>
      </c>
      <c r="S70" s="209">
        <f t="shared" si="14"/>
        <v>15</v>
      </c>
      <c r="T70" s="209">
        <f t="shared" si="14"/>
        <v>15</v>
      </c>
      <c r="U70" s="209">
        <f t="shared" si="14"/>
        <v>15</v>
      </c>
      <c r="V70" s="209">
        <f t="shared" si="14"/>
        <v>15</v>
      </c>
      <c r="W70" s="209">
        <f t="shared" si="14"/>
        <v>15</v>
      </c>
      <c r="X70" s="209">
        <f t="shared" si="14"/>
        <v>15</v>
      </c>
      <c r="Y70" s="209">
        <f t="shared" si="14"/>
        <v>15</v>
      </c>
      <c r="Z70" s="209">
        <f t="shared" si="14"/>
        <v>15</v>
      </c>
      <c r="AA70" s="209">
        <f t="shared" si="14"/>
        <v>15</v>
      </c>
      <c r="AB70" s="209">
        <f t="shared" si="14"/>
        <v>15</v>
      </c>
      <c r="AC70" s="209">
        <f t="shared" si="14"/>
        <v>15</v>
      </c>
      <c r="AD70" s="209">
        <f t="shared" si="14"/>
        <v>15</v>
      </c>
      <c r="AE70" s="209">
        <f t="shared" si="14"/>
        <v>15</v>
      </c>
      <c r="AF70" s="209">
        <f t="shared" si="14"/>
        <v>15</v>
      </c>
      <c r="AG70" s="209">
        <f t="shared" si="14"/>
        <v>15</v>
      </c>
      <c r="AH70" s="209">
        <f t="shared" si="14"/>
        <v>15</v>
      </c>
      <c r="AI70" s="209">
        <f t="shared" si="14"/>
        <v>15</v>
      </c>
      <c r="AJ70" s="209">
        <f t="shared" si="14"/>
        <v>15</v>
      </c>
      <c r="AK70" s="209">
        <f t="shared" si="14"/>
        <v>15</v>
      </c>
      <c r="AL70" s="209">
        <f t="shared" si="14"/>
        <v>15</v>
      </c>
      <c r="AM70" s="209">
        <f t="shared" ref="AM70:BD70" si="15">MIN(Annualisation_Years,COUNT(Years)-AM$12+1)</f>
        <v>15</v>
      </c>
      <c r="AN70" s="209">
        <f t="shared" si="15"/>
        <v>15</v>
      </c>
      <c r="AO70" s="209">
        <f t="shared" si="15"/>
        <v>15</v>
      </c>
      <c r="AP70" s="209">
        <f t="shared" si="15"/>
        <v>15</v>
      </c>
      <c r="AQ70" s="209">
        <f t="shared" si="15"/>
        <v>14</v>
      </c>
      <c r="AR70" s="209">
        <f t="shared" si="15"/>
        <v>13</v>
      </c>
      <c r="AS70" s="209">
        <f t="shared" si="15"/>
        <v>12</v>
      </c>
      <c r="AT70" s="209">
        <f t="shared" si="15"/>
        <v>11</v>
      </c>
      <c r="AU70" s="209">
        <f t="shared" si="15"/>
        <v>10</v>
      </c>
      <c r="AV70" s="209">
        <f t="shared" si="15"/>
        <v>9</v>
      </c>
      <c r="AW70" s="209">
        <f t="shared" si="15"/>
        <v>8</v>
      </c>
      <c r="AX70" s="209">
        <f t="shared" si="15"/>
        <v>7</v>
      </c>
      <c r="AY70" s="209">
        <f t="shared" si="15"/>
        <v>6</v>
      </c>
      <c r="AZ70" s="209">
        <f t="shared" si="15"/>
        <v>5</v>
      </c>
      <c r="BA70" s="209">
        <f t="shared" si="15"/>
        <v>4</v>
      </c>
      <c r="BB70" s="209">
        <f t="shared" si="15"/>
        <v>3</v>
      </c>
      <c r="BC70" s="209">
        <f t="shared" si="15"/>
        <v>2</v>
      </c>
      <c r="BD70" s="209">
        <f t="shared" si="15"/>
        <v>1</v>
      </c>
    </row>
    <row r="71" spans="1:56" outlineLevel="1" x14ac:dyDescent="0.2">
      <c r="C71" s="24"/>
      <c r="J71" s="208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</row>
    <row r="72" spans="1:56" outlineLevel="1" x14ac:dyDescent="0.2">
      <c r="B72" s="48" t="s">
        <v>149</v>
      </c>
      <c r="C72" s="24"/>
      <c r="D72" s="54" t="s">
        <v>279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</row>
    <row r="73" spans="1:56" outlineLevel="1" x14ac:dyDescent="0.2">
      <c r="B73" s="49" t="s">
        <v>151</v>
      </c>
      <c r="C73" s="10" t="s">
        <v>217</v>
      </c>
      <c r="D73" s="24">
        <v>1</v>
      </c>
      <c r="G73" s="187">
        <f t="shared" ref="G73:AL73" si="16">-PMT((1+G$19)/(1+G$18)-1,G$70,G41,0,1)</f>
        <v>165.1650080808738</v>
      </c>
      <c r="H73" s="187">
        <f t="shared" si="16"/>
        <v>163.66500592696454</v>
      </c>
      <c r="I73" s="187">
        <f t="shared" si="16"/>
        <v>167.65629724381003</v>
      </c>
      <c r="J73" s="187">
        <f t="shared" si="16"/>
        <v>166.07931176433956</v>
      </c>
      <c r="K73" s="187">
        <f t="shared" si="16"/>
        <v>148.57771181742854</v>
      </c>
      <c r="L73" s="187">
        <f t="shared" si="16"/>
        <v>161.11185903876546</v>
      </c>
      <c r="M73" s="187">
        <f t="shared" si="16"/>
        <v>159.16676700402786</v>
      </c>
      <c r="N73" s="187">
        <f t="shared" si="16"/>
        <v>158.09339609036266</v>
      </c>
      <c r="O73" s="187">
        <f t="shared" si="16"/>
        <v>163.26384090370567</v>
      </c>
      <c r="P73" s="187">
        <f t="shared" si="16"/>
        <v>169.33982278484376</v>
      </c>
      <c r="Q73" s="187">
        <f t="shared" si="16"/>
        <v>175.21135496153445</v>
      </c>
      <c r="R73" s="187">
        <f t="shared" si="16"/>
        <v>180.85984895140359</v>
      </c>
      <c r="S73" s="187">
        <f t="shared" si="16"/>
        <v>186.26510257373911</v>
      </c>
      <c r="T73" s="187">
        <f t="shared" si="16"/>
        <v>191.40393048197353</v>
      </c>
      <c r="U73" s="187">
        <f t="shared" si="16"/>
        <v>196.25134037499384</v>
      </c>
      <c r="V73" s="187">
        <f t="shared" si="16"/>
        <v>200.79247202153823</v>
      </c>
      <c r="W73" s="187">
        <f t="shared" si="16"/>
        <v>205.00177014260825</v>
      </c>
      <c r="X73" s="187">
        <f t="shared" si="16"/>
        <v>208.83712408530772</v>
      </c>
      <c r="Y73" s="187">
        <f t="shared" si="16"/>
        <v>212.26645307120228</v>
      </c>
      <c r="Z73" s="187">
        <f t="shared" si="16"/>
        <v>215.60637793035838</v>
      </c>
      <c r="AA73" s="187">
        <f t="shared" si="16"/>
        <v>218.48822239771397</v>
      </c>
      <c r="AB73" s="187">
        <f t="shared" si="16"/>
        <v>220.87535063759989</v>
      </c>
      <c r="AC73" s="187">
        <f t="shared" si="16"/>
        <v>222.72928340605614</v>
      </c>
      <c r="AD73" s="187">
        <f t="shared" si="16"/>
        <v>224.00962762684625</v>
      </c>
      <c r="AE73" s="187">
        <f t="shared" si="16"/>
        <v>229.38575535595734</v>
      </c>
      <c r="AF73" s="187">
        <f t="shared" si="16"/>
        <v>234.3323451853592</v>
      </c>
      <c r="AG73" s="187">
        <f t="shared" si="16"/>
        <v>238.87098332397198</v>
      </c>
      <c r="AH73" s="187">
        <f t="shared" si="16"/>
        <v>243.09901988801715</v>
      </c>
      <c r="AI73" s="187">
        <f t="shared" si="16"/>
        <v>247.03756956004258</v>
      </c>
      <c r="AJ73" s="187">
        <f t="shared" si="16"/>
        <v>250.64347107262736</v>
      </c>
      <c r="AK73" s="187">
        <f t="shared" si="16"/>
        <v>253.80478985696206</v>
      </c>
      <c r="AL73" s="187">
        <f t="shared" si="16"/>
        <v>256.66585666360152</v>
      </c>
      <c r="AM73" s="187">
        <f t="shared" ref="AM73:BD73" si="17">-PMT((1+AM$19)/(1+AM$18)-1,AM$70,AM41,0,1)</f>
        <v>259.35576881521774</v>
      </c>
      <c r="AN73" s="187">
        <f t="shared" si="17"/>
        <v>261.75199546946988</v>
      </c>
      <c r="AO73" s="187">
        <f t="shared" si="17"/>
        <v>263.77746394748783</v>
      </c>
      <c r="AP73" s="187">
        <f t="shared" si="17"/>
        <v>265.34292142697933</v>
      </c>
      <c r="AQ73" s="187">
        <f t="shared" si="17"/>
        <v>277.98966336492185</v>
      </c>
      <c r="AR73" s="187">
        <f t="shared" si="17"/>
        <v>291.87066304657827</v>
      </c>
      <c r="AS73" s="187">
        <f t="shared" si="17"/>
        <v>307.18421804342154</v>
      </c>
      <c r="AT73" s="187">
        <f t="shared" si="17"/>
        <v>324.1815385464617</v>
      </c>
      <c r="AU73" s="187">
        <f t="shared" si="17"/>
        <v>343.18731250407899</v>
      </c>
      <c r="AV73" s="187">
        <f t="shared" si="17"/>
        <v>364.62995640881883</v>
      </c>
      <c r="AW73" s="187">
        <f t="shared" si="17"/>
        <v>389.09056221982343</v>
      </c>
      <c r="AX73" s="187">
        <f t="shared" si="17"/>
        <v>417.38896809104261</v>
      </c>
      <c r="AY73" s="187">
        <f t="shared" si="17"/>
        <v>450.72084589563514</v>
      </c>
      <c r="AZ73" s="187">
        <f t="shared" si="17"/>
        <v>490.9386537251284</v>
      </c>
      <c r="BA73" s="187">
        <f t="shared" si="17"/>
        <v>541.15112705146385</v>
      </c>
      <c r="BB73" s="187">
        <f t="shared" si="17"/>
        <v>607.15118647044039</v>
      </c>
      <c r="BC73" s="187">
        <f t="shared" si="17"/>
        <v>701.73446589377102</v>
      </c>
      <c r="BD73" s="187">
        <f t="shared" si="17"/>
        <v>863.43607016481462</v>
      </c>
    </row>
    <row r="74" spans="1:56" outlineLevel="1" x14ac:dyDescent="0.2">
      <c r="B74" s="49" t="s">
        <v>153</v>
      </c>
      <c r="C74" s="10" t="s">
        <v>217</v>
      </c>
      <c r="D74" s="24">
        <v>2</v>
      </c>
      <c r="G74" s="187">
        <f t="shared" ref="G74:AL74" si="18">-PMT((1+G$19)/(1+G$18)-1,G$70,G42,0,1)</f>
        <v>165.1650080808738</v>
      </c>
      <c r="H74" s="187">
        <f t="shared" si="18"/>
        <v>163.66500592696454</v>
      </c>
      <c r="I74" s="187">
        <f t="shared" si="18"/>
        <v>167.65629724381003</v>
      </c>
      <c r="J74" s="187">
        <f t="shared" si="18"/>
        <v>166.07931176433956</v>
      </c>
      <c r="K74" s="187">
        <f t="shared" si="18"/>
        <v>148.57771181742854</v>
      </c>
      <c r="L74" s="187">
        <f t="shared" si="18"/>
        <v>161.11185903876546</v>
      </c>
      <c r="M74" s="187">
        <f t="shared" si="18"/>
        <v>159.16676700402786</v>
      </c>
      <c r="N74" s="187">
        <f t="shared" si="18"/>
        <v>158.09339609036266</v>
      </c>
      <c r="O74" s="187">
        <f t="shared" si="18"/>
        <v>163.26384090370567</v>
      </c>
      <c r="P74" s="187">
        <f t="shared" si="18"/>
        <v>169.33982278484376</v>
      </c>
      <c r="Q74" s="187">
        <f t="shared" si="18"/>
        <v>175.21135496153445</v>
      </c>
      <c r="R74" s="187">
        <f t="shared" si="18"/>
        <v>180.85984895140359</v>
      </c>
      <c r="S74" s="187">
        <f t="shared" si="18"/>
        <v>186.26510257373911</v>
      </c>
      <c r="T74" s="187">
        <f t="shared" si="18"/>
        <v>191.40393048197353</v>
      </c>
      <c r="U74" s="187">
        <f t="shared" si="18"/>
        <v>196.25134037499384</v>
      </c>
      <c r="V74" s="187">
        <f t="shared" si="18"/>
        <v>200.79247202153823</v>
      </c>
      <c r="W74" s="187">
        <f t="shared" si="18"/>
        <v>205.00177014260825</v>
      </c>
      <c r="X74" s="187">
        <f t="shared" si="18"/>
        <v>208.83712408530772</v>
      </c>
      <c r="Y74" s="187">
        <f t="shared" si="18"/>
        <v>212.26645307120228</v>
      </c>
      <c r="Z74" s="187">
        <f t="shared" si="18"/>
        <v>215.60637793035838</v>
      </c>
      <c r="AA74" s="187">
        <f t="shared" si="18"/>
        <v>218.48822239771397</v>
      </c>
      <c r="AB74" s="187">
        <f t="shared" si="18"/>
        <v>220.87535063759989</v>
      </c>
      <c r="AC74" s="187">
        <f t="shared" si="18"/>
        <v>222.72928340605614</v>
      </c>
      <c r="AD74" s="187">
        <f t="shared" si="18"/>
        <v>224.00962762684625</v>
      </c>
      <c r="AE74" s="187">
        <f t="shared" si="18"/>
        <v>229.38575535595734</v>
      </c>
      <c r="AF74" s="187">
        <f t="shared" si="18"/>
        <v>234.3323451853592</v>
      </c>
      <c r="AG74" s="187">
        <f t="shared" si="18"/>
        <v>238.87098332397198</v>
      </c>
      <c r="AH74" s="187">
        <f t="shared" si="18"/>
        <v>243.09901988801715</v>
      </c>
      <c r="AI74" s="187">
        <f t="shared" si="18"/>
        <v>247.03756956004258</v>
      </c>
      <c r="AJ74" s="187">
        <f t="shared" si="18"/>
        <v>250.64347107262736</v>
      </c>
      <c r="AK74" s="187">
        <f t="shared" si="18"/>
        <v>253.80478985696206</v>
      </c>
      <c r="AL74" s="187">
        <f t="shared" si="18"/>
        <v>256.66585666360152</v>
      </c>
      <c r="AM74" s="187">
        <f t="shared" ref="AM74:BD74" si="19">-PMT((1+AM$19)/(1+AM$18)-1,AM$70,AM42,0,1)</f>
        <v>259.35576881521774</v>
      </c>
      <c r="AN74" s="187">
        <f t="shared" si="19"/>
        <v>261.75199546946988</v>
      </c>
      <c r="AO74" s="187">
        <f t="shared" si="19"/>
        <v>263.77746394748783</v>
      </c>
      <c r="AP74" s="187">
        <f t="shared" si="19"/>
        <v>265.34292142697933</v>
      </c>
      <c r="AQ74" s="187">
        <f t="shared" si="19"/>
        <v>277.98966336492185</v>
      </c>
      <c r="AR74" s="187">
        <f t="shared" si="19"/>
        <v>291.87066304657827</v>
      </c>
      <c r="AS74" s="187">
        <f t="shared" si="19"/>
        <v>307.18421804342154</v>
      </c>
      <c r="AT74" s="187">
        <f t="shared" si="19"/>
        <v>324.1815385464617</v>
      </c>
      <c r="AU74" s="187">
        <f t="shared" si="19"/>
        <v>343.18731250407899</v>
      </c>
      <c r="AV74" s="187">
        <f t="shared" si="19"/>
        <v>364.62995640881883</v>
      </c>
      <c r="AW74" s="187">
        <f t="shared" si="19"/>
        <v>389.09056221982343</v>
      </c>
      <c r="AX74" s="187">
        <f t="shared" si="19"/>
        <v>417.38896809104261</v>
      </c>
      <c r="AY74" s="187">
        <f t="shared" si="19"/>
        <v>450.72084589563514</v>
      </c>
      <c r="AZ74" s="187">
        <f t="shared" si="19"/>
        <v>490.9386537251284</v>
      </c>
      <c r="BA74" s="187">
        <f t="shared" si="19"/>
        <v>541.15112705146385</v>
      </c>
      <c r="BB74" s="187">
        <f t="shared" si="19"/>
        <v>607.15118647044039</v>
      </c>
      <c r="BC74" s="187">
        <f t="shared" si="19"/>
        <v>701.73446589377102</v>
      </c>
      <c r="BD74" s="187">
        <f t="shared" si="19"/>
        <v>863.43607016481462</v>
      </c>
    </row>
    <row r="75" spans="1:56" outlineLevel="1" x14ac:dyDescent="0.2">
      <c r="B75" s="49" t="s">
        <v>154</v>
      </c>
      <c r="C75" s="10" t="s">
        <v>217</v>
      </c>
      <c r="D75" s="24">
        <v>3</v>
      </c>
      <c r="F75" s="74"/>
      <c r="G75" s="187">
        <f t="shared" ref="G75:AL75" si="20">-PMT((1+G$19)/(1+G$18)-1,G$70,G43,0,1)</f>
        <v>165.1650080808738</v>
      </c>
      <c r="H75" s="187">
        <f t="shared" si="20"/>
        <v>163.66500592696454</v>
      </c>
      <c r="I75" s="187">
        <f t="shared" si="20"/>
        <v>167.65629724381003</v>
      </c>
      <c r="J75" s="187">
        <f t="shared" si="20"/>
        <v>166.07931176433956</v>
      </c>
      <c r="K75" s="187">
        <f t="shared" si="20"/>
        <v>148.57771181742854</v>
      </c>
      <c r="L75" s="187">
        <f t="shared" si="20"/>
        <v>161.11185903876546</v>
      </c>
      <c r="M75" s="187">
        <f t="shared" si="20"/>
        <v>159.16676700402786</v>
      </c>
      <c r="N75" s="187">
        <f t="shared" si="20"/>
        <v>158.09339609036266</v>
      </c>
      <c r="O75" s="187">
        <f t="shared" si="20"/>
        <v>163.26384090370567</v>
      </c>
      <c r="P75" s="187">
        <f t="shared" si="20"/>
        <v>169.33982278484376</v>
      </c>
      <c r="Q75" s="187">
        <f t="shared" si="20"/>
        <v>175.21135496153445</v>
      </c>
      <c r="R75" s="187">
        <f t="shared" si="20"/>
        <v>180.85984895140359</v>
      </c>
      <c r="S75" s="187">
        <f t="shared" si="20"/>
        <v>186.26510257373911</v>
      </c>
      <c r="T75" s="187">
        <f t="shared" si="20"/>
        <v>191.40393048197353</v>
      </c>
      <c r="U75" s="187">
        <f t="shared" si="20"/>
        <v>196.25134037499384</v>
      </c>
      <c r="V75" s="187">
        <f t="shared" si="20"/>
        <v>200.79247202153823</v>
      </c>
      <c r="W75" s="187">
        <f t="shared" si="20"/>
        <v>205.00177014260825</v>
      </c>
      <c r="X75" s="187">
        <f t="shared" si="20"/>
        <v>208.83712408530772</v>
      </c>
      <c r="Y75" s="187">
        <f t="shared" si="20"/>
        <v>212.26645307120228</v>
      </c>
      <c r="Z75" s="187">
        <f t="shared" si="20"/>
        <v>215.60637793035838</v>
      </c>
      <c r="AA75" s="187">
        <f t="shared" si="20"/>
        <v>218.48822239771397</v>
      </c>
      <c r="AB75" s="187">
        <f t="shared" si="20"/>
        <v>220.87535063759989</v>
      </c>
      <c r="AC75" s="187">
        <f t="shared" si="20"/>
        <v>222.72928340605614</v>
      </c>
      <c r="AD75" s="187">
        <f t="shared" si="20"/>
        <v>224.00962762684625</v>
      </c>
      <c r="AE75" s="187">
        <f t="shared" si="20"/>
        <v>229.38575535595734</v>
      </c>
      <c r="AF75" s="187">
        <f t="shared" si="20"/>
        <v>234.3323451853592</v>
      </c>
      <c r="AG75" s="187">
        <f t="shared" si="20"/>
        <v>238.87098332397198</v>
      </c>
      <c r="AH75" s="187">
        <f t="shared" si="20"/>
        <v>243.09901988801715</v>
      </c>
      <c r="AI75" s="187">
        <f t="shared" si="20"/>
        <v>247.03756956004258</v>
      </c>
      <c r="AJ75" s="187">
        <f t="shared" si="20"/>
        <v>250.64347107262736</v>
      </c>
      <c r="AK75" s="187">
        <f t="shared" si="20"/>
        <v>253.80478985696206</v>
      </c>
      <c r="AL75" s="187">
        <f t="shared" si="20"/>
        <v>256.66585666360152</v>
      </c>
      <c r="AM75" s="187">
        <f t="shared" ref="AM75:BD75" si="21">-PMT((1+AM$19)/(1+AM$18)-1,AM$70,AM43,0,1)</f>
        <v>259.35576881521774</v>
      </c>
      <c r="AN75" s="187">
        <f t="shared" si="21"/>
        <v>261.75199546946988</v>
      </c>
      <c r="AO75" s="187">
        <f t="shared" si="21"/>
        <v>263.77746394748783</v>
      </c>
      <c r="AP75" s="187">
        <f t="shared" si="21"/>
        <v>265.34292142697933</v>
      </c>
      <c r="AQ75" s="187">
        <f t="shared" si="21"/>
        <v>277.98966336492185</v>
      </c>
      <c r="AR75" s="187">
        <f t="shared" si="21"/>
        <v>291.87066304657827</v>
      </c>
      <c r="AS75" s="187">
        <f t="shared" si="21"/>
        <v>307.18421804342154</v>
      </c>
      <c r="AT75" s="187">
        <f t="shared" si="21"/>
        <v>324.1815385464617</v>
      </c>
      <c r="AU75" s="187">
        <f t="shared" si="21"/>
        <v>343.18731250407899</v>
      </c>
      <c r="AV75" s="187">
        <f t="shared" si="21"/>
        <v>364.62995640881883</v>
      </c>
      <c r="AW75" s="187">
        <f t="shared" si="21"/>
        <v>389.09056221982343</v>
      </c>
      <c r="AX75" s="187">
        <f t="shared" si="21"/>
        <v>417.38896809104261</v>
      </c>
      <c r="AY75" s="187">
        <f t="shared" si="21"/>
        <v>450.72084589563514</v>
      </c>
      <c r="AZ75" s="187">
        <f t="shared" si="21"/>
        <v>490.9386537251284</v>
      </c>
      <c r="BA75" s="187">
        <f t="shared" si="21"/>
        <v>541.15112705146385</v>
      </c>
      <c r="BB75" s="187">
        <f t="shared" si="21"/>
        <v>607.15118647044039</v>
      </c>
      <c r="BC75" s="187">
        <f t="shared" si="21"/>
        <v>701.73446589377102</v>
      </c>
      <c r="BD75" s="187">
        <f t="shared" si="21"/>
        <v>863.43607016481462</v>
      </c>
    </row>
    <row r="76" spans="1:56" outlineLevel="1" x14ac:dyDescent="0.2">
      <c r="B76" s="49" t="s">
        <v>155</v>
      </c>
      <c r="C76" s="10" t="s">
        <v>217</v>
      </c>
      <c r="D76" s="24">
        <v>4</v>
      </c>
      <c r="F76" s="74"/>
      <c r="G76" s="187">
        <f t="shared" ref="G76:AL76" si="22">-PMT((1+G$19)/(1+G$18)-1,G$70,G44,0,1)</f>
        <v>165.1650080808738</v>
      </c>
      <c r="H76" s="187">
        <f t="shared" si="22"/>
        <v>163.66500592696454</v>
      </c>
      <c r="I76" s="187">
        <f t="shared" si="22"/>
        <v>167.65629724381003</v>
      </c>
      <c r="J76" s="187">
        <f t="shared" si="22"/>
        <v>166.07931176433956</v>
      </c>
      <c r="K76" s="187">
        <f t="shared" si="22"/>
        <v>148.57771181742854</v>
      </c>
      <c r="L76" s="187">
        <f t="shared" si="22"/>
        <v>161.11185903876546</v>
      </c>
      <c r="M76" s="187">
        <f t="shared" si="22"/>
        <v>159.16676700402786</v>
      </c>
      <c r="N76" s="187">
        <f t="shared" si="22"/>
        <v>158.09339609036266</v>
      </c>
      <c r="O76" s="187">
        <f t="shared" si="22"/>
        <v>163.26384090370567</v>
      </c>
      <c r="P76" s="187">
        <f t="shared" si="22"/>
        <v>169.33982278484376</v>
      </c>
      <c r="Q76" s="187">
        <f t="shared" si="22"/>
        <v>175.21135496153445</v>
      </c>
      <c r="R76" s="187">
        <f t="shared" si="22"/>
        <v>180.85984895140359</v>
      </c>
      <c r="S76" s="187">
        <f t="shared" si="22"/>
        <v>186.26510257373911</v>
      </c>
      <c r="T76" s="187">
        <f t="shared" si="22"/>
        <v>191.40393048197353</v>
      </c>
      <c r="U76" s="187">
        <f t="shared" si="22"/>
        <v>196.25134037499384</v>
      </c>
      <c r="V76" s="187">
        <f t="shared" si="22"/>
        <v>200.79247202153823</v>
      </c>
      <c r="W76" s="187">
        <f t="shared" si="22"/>
        <v>205.00177014260825</v>
      </c>
      <c r="X76" s="187">
        <f t="shared" si="22"/>
        <v>208.83712408530772</v>
      </c>
      <c r="Y76" s="187">
        <f t="shared" si="22"/>
        <v>212.26645307120228</v>
      </c>
      <c r="Z76" s="187">
        <f t="shared" si="22"/>
        <v>215.60637793035838</v>
      </c>
      <c r="AA76" s="187">
        <f t="shared" si="22"/>
        <v>218.48822239771397</v>
      </c>
      <c r="AB76" s="187">
        <f t="shared" si="22"/>
        <v>220.87535063759989</v>
      </c>
      <c r="AC76" s="187">
        <f t="shared" si="22"/>
        <v>222.72928340605614</v>
      </c>
      <c r="AD76" s="187">
        <f t="shared" si="22"/>
        <v>224.00962762684625</v>
      </c>
      <c r="AE76" s="187">
        <f t="shared" si="22"/>
        <v>229.38575535595734</v>
      </c>
      <c r="AF76" s="187">
        <f t="shared" si="22"/>
        <v>234.3323451853592</v>
      </c>
      <c r="AG76" s="187">
        <f t="shared" si="22"/>
        <v>238.87098332397198</v>
      </c>
      <c r="AH76" s="187">
        <f t="shared" si="22"/>
        <v>243.09901988801715</v>
      </c>
      <c r="AI76" s="187">
        <f t="shared" si="22"/>
        <v>247.03756956004258</v>
      </c>
      <c r="AJ76" s="187">
        <f t="shared" si="22"/>
        <v>250.64347107262736</v>
      </c>
      <c r="AK76" s="187">
        <f t="shared" si="22"/>
        <v>253.80478985696206</v>
      </c>
      <c r="AL76" s="187">
        <f t="shared" si="22"/>
        <v>256.66585666360152</v>
      </c>
      <c r="AM76" s="187">
        <f t="shared" ref="AM76:BD76" si="23">-PMT((1+AM$19)/(1+AM$18)-1,AM$70,AM44,0,1)</f>
        <v>259.35576881521774</v>
      </c>
      <c r="AN76" s="187">
        <f t="shared" si="23"/>
        <v>261.75199546946988</v>
      </c>
      <c r="AO76" s="187">
        <f t="shared" si="23"/>
        <v>263.77746394748783</v>
      </c>
      <c r="AP76" s="187">
        <f t="shared" si="23"/>
        <v>265.34292142697933</v>
      </c>
      <c r="AQ76" s="187">
        <f t="shared" si="23"/>
        <v>277.98966336492185</v>
      </c>
      <c r="AR76" s="187">
        <f t="shared" si="23"/>
        <v>291.87066304657827</v>
      </c>
      <c r="AS76" s="187">
        <f t="shared" si="23"/>
        <v>307.18421804342154</v>
      </c>
      <c r="AT76" s="187">
        <f t="shared" si="23"/>
        <v>324.1815385464617</v>
      </c>
      <c r="AU76" s="187">
        <f t="shared" si="23"/>
        <v>343.18731250407899</v>
      </c>
      <c r="AV76" s="187">
        <f t="shared" si="23"/>
        <v>364.62995640881883</v>
      </c>
      <c r="AW76" s="187">
        <f t="shared" si="23"/>
        <v>389.09056221982343</v>
      </c>
      <c r="AX76" s="187">
        <f t="shared" si="23"/>
        <v>417.38896809104261</v>
      </c>
      <c r="AY76" s="187">
        <f t="shared" si="23"/>
        <v>450.72084589563514</v>
      </c>
      <c r="AZ76" s="187">
        <f t="shared" si="23"/>
        <v>490.9386537251284</v>
      </c>
      <c r="BA76" s="187">
        <f t="shared" si="23"/>
        <v>541.15112705146385</v>
      </c>
      <c r="BB76" s="187">
        <f t="shared" si="23"/>
        <v>607.15118647044039</v>
      </c>
      <c r="BC76" s="187">
        <f t="shared" si="23"/>
        <v>701.73446589377102</v>
      </c>
      <c r="BD76" s="187">
        <f t="shared" si="23"/>
        <v>863.43607016481462</v>
      </c>
    </row>
    <row r="77" spans="1:56" outlineLevel="1" x14ac:dyDescent="0.2">
      <c r="B77" s="49" t="s">
        <v>156</v>
      </c>
      <c r="C77" s="10" t="s">
        <v>217</v>
      </c>
      <c r="D77" s="24">
        <v>5</v>
      </c>
      <c r="F77" s="74"/>
      <c r="G77" s="187">
        <f t="shared" ref="G77:AL77" si="24">-PMT((1+G$19)/(1+G$18)-1,G$70,G45,0,1)</f>
        <v>165.1650080808738</v>
      </c>
      <c r="H77" s="187">
        <f t="shared" si="24"/>
        <v>163.66500592696454</v>
      </c>
      <c r="I77" s="187">
        <f t="shared" si="24"/>
        <v>167.65629724381003</v>
      </c>
      <c r="J77" s="187">
        <f t="shared" si="24"/>
        <v>166.07931176433956</v>
      </c>
      <c r="K77" s="187">
        <f t="shared" si="24"/>
        <v>148.57771181742854</v>
      </c>
      <c r="L77" s="187">
        <f t="shared" si="24"/>
        <v>161.11185903876546</v>
      </c>
      <c r="M77" s="187">
        <f t="shared" si="24"/>
        <v>159.16676700402786</v>
      </c>
      <c r="N77" s="187">
        <f t="shared" si="24"/>
        <v>158.09339609036266</v>
      </c>
      <c r="O77" s="187">
        <f t="shared" si="24"/>
        <v>163.26384090370567</v>
      </c>
      <c r="P77" s="187">
        <f t="shared" si="24"/>
        <v>169.33982278484376</v>
      </c>
      <c r="Q77" s="187">
        <f t="shared" si="24"/>
        <v>175.21135496153445</v>
      </c>
      <c r="R77" s="187">
        <f t="shared" si="24"/>
        <v>180.85984895140359</v>
      </c>
      <c r="S77" s="187">
        <f t="shared" si="24"/>
        <v>186.26510257373911</v>
      </c>
      <c r="T77" s="187">
        <f t="shared" si="24"/>
        <v>191.40393048197353</v>
      </c>
      <c r="U77" s="187">
        <f t="shared" si="24"/>
        <v>196.25134037499384</v>
      </c>
      <c r="V77" s="187">
        <f t="shared" si="24"/>
        <v>200.79247202153823</v>
      </c>
      <c r="W77" s="187">
        <f t="shared" si="24"/>
        <v>205.00177014260825</v>
      </c>
      <c r="X77" s="187">
        <f t="shared" si="24"/>
        <v>208.83712408530772</v>
      </c>
      <c r="Y77" s="187">
        <f t="shared" si="24"/>
        <v>212.26645307120228</v>
      </c>
      <c r="Z77" s="187">
        <f t="shared" si="24"/>
        <v>215.60637793035838</v>
      </c>
      <c r="AA77" s="187">
        <f t="shared" si="24"/>
        <v>218.48822239771397</v>
      </c>
      <c r="AB77" s="187">
        <f t="shared" si="24"/>
        <v>220.87535063759989</v>
      </c>
      <c r="AC77" s="187">
        <f t="shared" si="24"/>
        <v>222.72928340605614</v>
      </c>
      <c r="AD77" s="187">
        <f t="shared" si="24"/>
        <v>224.00962762684625</v>
      </c>
      <c r="AE77" s="187">
        <f t="shared" si="24"/>
        <v>229.38575535595734</v>
      </c>
      <c r="AF77" s="187">
        <f t="shared" si="24"/>
        <v>234.3323451853592</v>
      </c>
      <c r="AG77" s="187">
        <f t="shared" si="24"/>
        <v>238.87098332397198</v>
      </c>
      <c r="AH77" s="187">
        <f t="shared" si="24"/>
        <v>243.09901988801715</v>
      </c>
      <c r="AI77" s="187">
        <f t="shared" si="24"/>
        <v>247.03756956004258</v>
      </c>
      <c r="AJ77" s="187">
        <f t="shared" si="24"/>
        <v>250.64347107262736</v>
      </c>
      <c r="AK77" s="187">
        <f t="shared" si="24"/>
        <v>253.80478985696206</v>
      </c>
      <c r="AL77" s="187">
        <f t="shared" si="24"/>
        <v>256.66585666360152</v>
      </c>
      <c r="AM77" s="187">
        <f t="shared" ref="AM77:BD77" si="25">-PMT((1+AM$19)/(1+AM$18)-1,AM$70,AM45,0,1)</f>
        <v>259.35576881521774</v>
      </c>
      <c r="AN77" s="187">
        <f t="shared" si="25"/>
        <v>261.75199546946988</v>
      </c>
      <c r="AO77" s="187">
        <f t="shared" si="25"/>
        <v>263.77746394748783</v>
      </c>
      <c r="AP77" s="187">
        <f t="shared" si="25"/>
        <v>265.34292142697933</v>
      </c>
      <c r="AQ77" s="187">
        <f t="shared" si="25"/>
        <v>277.98966336492185</v>
      </c>
      <c r="AR77" s="187">
        <f t="shared" si="25"/>
        <v>291.87066304657827</v>
      </c>
      <c r="AS77" s="187">
        <f t="shared" si="25"/>
        <v>307.18421804342154</v>
      </c>
      <c r="AT77" s="187">
        <f t="shared" si="25"/>
        <v>324.1815385464617</v>
      </c>
      <c r="AU77" s="187">
        <f t="shared" si="25"/>
        <v>343.18731250407899</v>
      </c>
      <c r="AV77" s="187">
        <f t="shared" si="25"/>
        <v>364.62995640881883</v>
      </c>
      <c r="AW77" s="187">
        <f t="shared" si="25"/>
        <v>389.09056221982343</v>
      </c>
      <c r="AX77" s="187">
        <f t="shared" si="25"/>
        <v>417.38896809104261</v>
      </c>
      <c r="AY77" s="187">
        <f t="shared" si="25"/>
        <v>450.72084589563514</v>
      </c>
      <c r="AZ77" s="187">
        <f t="shared" si="25"/>
        <v>490.9386537251284</v>
      </c>
      <c r="BA77" s="187">
        <f t="shared" si="25"/>
        <v>541.15112705146385</v>
      </c>
      <c r="BB77" s="187">
        <f t="shared" si="25"/>
        <v>607.15118647044039</v>
      </c>
      <c r="BC77" s="187">
        <f t="shared" si="25"/>
        <v>701.73446589377102</v>
      </c>
      <c r="BD77" s="187">
        <f t="shared" si="25"/>
        <v>863.43607016481462</v>
      </c>
    </row>
    <row r="78" spans="1:56" outlineLevel="1" x14ac:dyDescent="0.2">
      <c r="B78" s="49" t="s">
        <v>157</v>
      </c>
      <c r="C78" s="10" t="s">
        <v>217</v>
      </c>
      <c r="D78" s="24">
        <v>6</v>
      </c>
      <c r="F78" s="74"/>
      <c r="G78" s="187">
        <f t="shared" ref="G78:AL78" si="26">-PMT((1+G$19)/(1+G$18)-1,G$70,G46,0,1)</f>
        <v>335.29943163872019</v>
      </c>
      <c r="H78" s="187">
        <f t="shared" si="26"/>
        <v>300.43362925692452</v>
      </c>
      <c r="I78" s="187">
        <f t="shared" si="26"/>
        <v>292.14605267784901</v>
      </c>
      <c r="J78" s="187">
        <f t="shared" si="26"/>
        <v>283.57357110129965</v>
      </c>
      <c r="K78" s="187">
        <f t="shared" si="26"/>
        <v>252.46334702574831</v>
      </c>
      <c r="L78" s="187">
        <f t="shared" si="26"/>
        <v>270.11585553583365</v>
      </c>
      <c r="M78" s="187">
        <f t="shared" si="26"/>
        <v>256.28529374208284</v>
      </c>
      <c r="N78" s="187">
        <f t="shared" si="26"/>
        <v>245.18005317405581</v>
      </c>
      <c r="O78" s="187">
        <f t="shared" si="26"/>
        <v>244.48363082819446</v>
      </c>
      <c r="P78" s="187">
        <f t="shared" si="26"/>
        <v>245.10794266272768</v>
      </c>
      <c r="Q78" s="187">
        <f t="shared" si="26"/>
        <v>245.55937605971954</v>
      </c>
      <c r="R78" s="187">
        <f t="shared" si="26"/>
        <v>245.83448252629961</v>
      </c>
      <c r="S78" s="187">
        <f t="shared" si="26"/>
        <v>245.9282745042303</v>
      </c>
      <c r="T78" s="187">
        <f t="shared" si="26"/>
        <v>245.83271749567126</v>
      </c>
      <c r="U78" s="187">
        <f t="shared" si="26"/>
        <v>245.5387330413329</v>
      </c>
      <c r="V78" s="187">
        <f t="shared" si="26"/>
        <v>245.11763137677542</v>
      </c>
      <c r="W78" s="187">
        <f t="shared" si="26"/>
        <v>244.49574196985199</v>
      </c>
      <c r="X78" s="187">
        <f t="shared" si="26"/>
        <v>243.64990170675662</v>
      </c>
      <c r="Y78" s="187">
        <f t="shared" si="26"/>
        <v>242.56803115732839</v>
      </c>
      <c r="Z78" s="187">
        <f t="shared" si="26"/>
        <v>241.58784825428842</v>
      </c>
      <c r="AA78" s="187">
        <f t="shared" si="26"/>
        <v>240.36291253103241</v>
      </c>
      <c r="AB78" s="187">
        <f t="shared" si="26"/>
        <v>238.8800149598633</v>
      </c>
      <c r="AC78" s="187">
        <f t="shared" si="26"/>
        <v>237.12534941461345</v>
      </c>
      <c r="AD78" s="187">
        <f t="shared" si="26"/>
        <v>235.08448243666709</v>
      </c>
      <c r="AE78" s="187">
        <f t="shared" si="26"/>
        <v>233.19574025976664</v>
      </c>
      <c r="AF78" s="187">
        <f t="shared" si="26"/>
        <v>231.01213208636187</v>
      </c>
      <c r="AG78" s="187">
        <f t="shared" si="26"/>
        <v>228.52303489357581</v>
      </c>
      <c r="AH78" s="187">
        <f t="shared" si="26"/>
        <v>225.71698348232363</v>
      </c>
      <c r="AI78" s="187">
        <f t="shared" si="26"/>
        <v>222.57656967582361</v>
      </c>
      <c r="AJ78" s="187">
        <f t="shared" si="26"/>
        <v>219.08798561405058</v>
      </c>
      <c r="AK78" s="187">
        <f t="shared" si="26"/>
        <v>215.2411536143199</v>
      </c>
      <c r="AL78" s="187">
        <f t="shared" si="26"/>
        <v>211.02507080335954</v>
      </c>
      <c r="AM78" s="187">
        <f t="shared" ref="AM78:BD78" si="27">-PMT((1+AM$19)/(1+AM$18)-1,AM$70,AM46,0,1)</f>
        <v>206.42282390971761</v>
      </c>
      <c r="AN78" s="187">
        <f t="shared" si="27"/>
        <v>201.41146470122212</v>
      </c>
      <c r="AO78" s="187">
        <f t="shared" si="27"/>
        <v>195.96610752967703</v>
      </c>
      <c r="AP78" s="187">
        <f t="shared" si="27"/>
        <v>190.05964083123604</v>
      </c>
      <c r="AQ78" s="187">
        <f t="shared" si="27"/>
        <v>191.6965178339052</v>
      </c>
      <c r="AR78" s="187">
        <f t="shared" si="27"/>
        <v>193.47191010670258</v>
      </c>
      <c r="AS78" s="187">
        <f t="shared" si="27"/>
        <v>195.41991195673788</v>
      </c>
      <c r="AT78" s="187">
        <f t="shared" si="27"/>
        <v>197.58498345184657</v>
      </c>
      <c r="AU78" s="187">
        <f t="shared" si="27"/>
        <v>200.02644953995181</v>
      </c>
      <c r="AV78" s="187">
        <f t="shared" si="27"/>
        <v>202.82439414532104</v>
      </c>
      <c r="AW78" s="187">
        <f t="shared" si="27"/>
        <v>206.08895723592352</v>
      </c>
      <c r="AX78" s="187">
        <f t="shared" si="27"/>
        <v>209.97977981756949</v>
      </c>
      <c r="AY78" s="187">
        <f t="shared" si="27"/>
        <v>214.74966888740533</v>
      </c>
      <c r="AZ78" s="187">
        <f t="shared" si="27"/>
        <v>220.81494281966232</v>
      </c>
      <c r="BA78" s="187">
        <f t="shared" si="27"/>
        <v>228.94214516153423</v>
      </c>
      <c r="BB78" s="187">
        <f t="shared" si="27"/>
        <v>240.73655343478401</v>
      </c>
      <c r="BC78" s="187">
        <f t="shared" si="27"/>
        <v>259.81132587512917</v>
      </c>
      <c r="BD78" s="187">
        <f t="shared" si="27"/>
        <v>296.43378784114668</v>
      </c>
    </row>
    <row r="79" spans="1:56" outlineLevel="1" x14ac:dyDescent="0.2">
      <c r="B79" s="49" t="s">
        <v>158</v>
      </c>
      <c r="C79" s="10" t="s">
        <v>217</v>
      </c>
      <c r="D79" s="24">
        <v>7</v>
      </c>
      <c r="F79" s="74"/>
      <c r="G79" s="187">
        <f t="shared" ref="G79:AL79" si="28">-PMT((1+G$19)/(1+G$18)-1,G$70,G47,0,1)</f>
        <v>263.31682532724784</v>
      </c>
      <c r="H79" s="187">
        <f t="shared" si="28"/>
        <v>241.81262643693015</v>
      </c>
      <c r="I79" s="187">
        <f t="shared" si="28"/>
        <v>238.43402350752223</v>
      </c>
      <c r="J79" s="187">
        <f t="shared" si="28"/>
        <v>231.82425163032815</v>
      </c>
      <c r="K79" s="187">
        <f t="shared" si="28"/>
        <v>207.11029835311513</v>
      </c>
      <c r="L79" s="187">
        <f t="shared" si="28"/>
        <v>221.54361878883364</v>
      </c>
      <c r="M79" s="187">
        <f t="shared" si="28"/>
        <v>210.06654861685988</v>
      </c>
      <c r="N79" s="187">
        <f t="shared" si="28"/>
        <v>200.95046652337408</v>
      </c>
      <c r="O79" s="187">
        <f t="shared" si="28"/>
        <v>200.47439599518177</v>
      </c>
      <c r="P79" s="187">
        <f t="shared" si="28"/>
        <v>201.08357467057178</v>
      </c>
      <c r="Q79" s="187">
        <f t="shared" si="28"/>
        <v>201.54616496123418</v>
      </c>
      <c r="R79" s="187">
        <f t="shared" si="28"/>
        <v>201.85964630946762</v>
      </c>
      <c r="S79" s="187">
        <f t="shared" si="28"/>
        <v>202.02014064446988</v>
      </c>
      <c r="T79" s="187">
        <f t="shared" si="28"/>
        <v>202.02095030391806</v>
      </c>
      <c r="U79" s="187">
        <f t="shared" si="28"/>
        <v>201.8544103416686</v>
      </c>
      <c r="V79" s="187">
        <f t="shared" si="28"/>
        <v>201.59329596256924</v>
      </c>
      <c r="W79" s="187">
        <f t="shared" si="28"/>
        <v>201.16545473279172</v>
      </c>
      <c r="X79" s="187">
        <f t="shared" si="28"/>
        <v>200.5492964898549</v>
      </c>
      <c r="Y79" s="187">
        <f t="shared" si="28"/>
        <v>199.73437138448705</v>
      </c>
      <c r="Z79" s="187">
        <f t="shared" si="28"/>
        <v>199.06008539054781</v>
      </c>
      <c r="AA79" s="187">
        <f t="shared" si="28"/>
        <v>198.18174642921716</v>
      </c>
      <c r="AB79" s="187">
        <f t="shared" si="28"/>
        <v>197.08795615096673</v>
      </c>
      <c r="AC79" s="187">
        <f t="shared" si="28"/>
        <v>195.76678340094116</v>
      </c>
      <c r="AD79" s="187">
        <f t="shared" si="28"/>
        <v>194.20573604848516</v>
      </c>
      <c r="AE79" s="187">
        <f t="shared" si="28"/>
        <v>192.8451501379738</v>
      </c>
      <c r="AF79" s="187">
        <f t="shared" si="28"/>
        <v>191.24011535553061</v>
      </c>
      <c r="AG79" s="187">
        <f t="shared" si="28"/>
        <v>189.38216209158389</v>
      </c>
      <c r="AH79" s="187">
        <f t="shared" si="28"/>
        <v>187.26205381472676</v>
      </c>
      <c r="AI79" s="187">
        <f t="shared" si="28"/>
        <v>184.86468866510671</v>
      </c>
      <c r="AJ79" s="187">
        <f t="shared" si="28"/>
        <v>182.17864521593367</v>
      </c>
      <c r="AK79" s="187">
        <f t="shared" si="28"/>
        <v>179.19631487539712</v>
      </c>
      <c r="AL79" s="187">
        <f t="shared" si="28"/>
        <v>175.90924913650531</v>
      </c>
      <c r="AM79" s="187">
        <f t="shared" ref="AM79:BD79" si="29">-PMT((1+AM$19)/(1+AM$18)-1,AM$70,AM47,0,1)</f>
        <v>172.30317706591629</v>
      </c>
      <c r="AN79" s="187">
        <f t="shared" si="29"/>
        <v>168.35788351875891</v>
      </c>
      <c r="AO79" s="187">
        <f t="shared" si="29"/>
        <v>164.05130954397546</v>
      </c>
      <c r="AP79" s="187">
        <f t="shared" si="29"/>
        <v>159.35926683104222</v>
      </c>
      <c r="AQ79" s="187">
        <f t="shared" si="29"/>
        <v>161.00285350496657</v>
      </c>
      <c r="AR79" s="187">
        <f t="shared" si="29"/>
        <v>162.7860561374298</v>
      </c>
      <c r="AS79" s="187">
        <f t="shared" si="29"/>
        <v>164.7410031602667</v>
      </c>
      <c r="AT79" s="187">
        <f t="shared" si="29"/>
        <v>166.90946811747673</v>
      </c>
      <c r="AU79" s="187">
        <f t="shared" si="29"/>
        <v>169.34701408846837</v>
      </c>
      <c r="AV79" s="187">
        <f t="shared" si="29"/>
        <v>172.12829669216629</v>
      </c>
      <c r="AW79" s="187">
        <f t="shared" si="29"/>
        <v>175.35532679165033</v>
      </c>
      <c r="AX79" s="187">
        <f t="shared" si="29"/>
        <v>179.17499455162897</v>
      </c>
      <c r="AY79" s="187">
        <f t="shared" si="29"/>
        <v>183.81889250610851</v>
      </c>
      <c r="AZ79" s="187">
        <f t="shared" si="29"/>
        <v>189.66520873309011</v>
      </c>
      <c r="BA79" s="187">
        <f t="shared" si="29"/>
        <v>197.40430998575633</v>
      </c>
      <c r="BB79" s="187">
        <f t="shared" si="29"/>
        <v>208.46385823845876</v>
      </c>
      <c r="BC79" s="187">
        <f t="shared" si="29"/>
        <v>226.04418424886973</v>
      </c>
      <c r="BD79" s="187">
        <f t="shared" si="29"/>
        <v>259.29589797011681</v>
      </c>
    </row>
    <row r="80" spans="1:56" outlineLevel="1" x14ac:dyDescent="0.2">
      <c r="B80" s="49"/>
    </row>
    <row r="82" spans="1:56" x14ac:dyDescent="0.2">
      <c r="A82" s="69">
        <f ca="1">MAX($A$1:A81)+subsection</f>
        <v>9.0699999999999985</v>
      </c>
      <c r="B82" s="6" t="s">
        <v>286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4" spans="1:56" outlineLevel="1" x14ac:dyDescent="0.2">
      <c r="B84" s="50" t="s">
        <v>287</v>
      </c>
      <c r="C84" s="24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 outlineLevel="1" x14ac:dyDescent="0.2">
      <c r="C85" s="24"/>
      <c r="G85" s="26"/>
      <c r="H85" s="26"/>
      <c r="I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 outlineLevel="1" x14ac:dyDescent="0.2">
      <c r="B86" s="48" t="s">
        <v>149</v>
      </c>
      <c r="C86" s="24"/>
      <c r="D86" s="54" t="s">
        <v>279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 outlineLevel="1" x14ac:dyDescent="0.2">
      <c r="B87" s="49" t="s">
        <v>151</v>
      </c>
      <c r="C87" s="10" t="s">
        <v>217</v>
      </c>
      <c r="D87" s="24">
        <v>1</v>
      </c>
      <c r="G87" s="187">
        <f>SUMPRODUCT(Mapping!$E$17:$E$63,'Cost Allocation Model'!G$22:G$68)</f>
        <v>140.08508738</v>
      </c>
      <c r="H87" s="187">
        <f>SUMPRODUCT(Mapping!$E$17:$E$63,'Cost Allocation Model'!H$22:H$68)</f>
        <v>135.69175676534232</v>
      </c>
      <c r="I87" s="187">
        <f>SUMPRODUCT(Mapping!$E$17:$E$63,'Cost Allocation Model'!I$22:I$68)</f>
        <v>131.23669000562339</v>
      </c>
      <c r="J87" s="187">
        <f>SUMPRODUCT(Mapping!$E$17:$E$63,'Cost Allocation Model'!J$22:J$68)</f>
        <v>153.42925366778542</v>
      </c>
      <c r="K87" s="187">
        <f>SUMPRODUCT(Mapping!$E$17:$E$63,'Cost Allocation Model'!K$22:K$68)</f>
        <v>144.89059920859282</v>
      </c>
      <c r="L87" s="187">
        <f>SUMPRODUCT(Mapping!$E$17:$E$63,'Cost Allocation Model'!L$22:L$68)</f>
        <v>144.72673064070003</v>
      </c>
      <c r="M87" s="187">
        <f>SUMPRODUCT(Mapping!$E$17:$E$63,'Cost Allocation Model'!M$22:M$68)</f>
        <v>146.89763160031049</v>
      </c>
      <c r="N87" s="187">
        <f>SUMPRODUCT(Mapping!$E$17:$E$63,'Cost Allocation Model'!N$22:N$68)</f>
        <v>150.32034641659774</v>
      </c>
      <c r="O87" s="187">
        <f>SUMPRODUCT(Mapping!$E$17:$E$63,'Cost Allocation Model'!O$22:O$68)</f>
        <v>154.00319490380443</v>
      </c>
      <c r="P87" s="187">
        <f>SUMPRODUCT(Mapping!$E$17:$E$63,'Cost Allocation Model'!P$22:P$68)</f>
        <v>157.77627317894763</v>
      </c>
      <c r="Q87" s="187">
        <f>SUMPRODUCT(Mapping!$E$17:$E$63,'Cost Allocation Model'!Q$22:Q$68)</f>
        <v>161.64179187183183</v>
      </c>
      <c r="R87" s="187">
        <f>SUMPRODUCT(Mapping!$E$17:$E$63,'Cost Allocation Model'!R$22:R$68)</f>
        <v>165.60201577269171</v>
      </c>
      <c r="S87" s="187">
        <f>SUMPRODUCT(Mapping!$E$17:$E$63,'Cost Allocation Model'!S$22:S$68)</f>
        <v>169.65926515912264</v>
      </c>
      <c r="T87" s="187">
        <f>SUMPRODUCT(Mapping!$E$17:$E$63,'Cost Allocation Model'!T$22:T$68)</f>
        <v>173.81591715552119</v>
      </c>
      <c r="U87" s="187">
        <f>SUMPRODUCT(Mapping!$E$17:$E$63,'Cost Allocation Model'!U$22:U$68)</f>
        <v>178.07440712583141</v>
      </c>
      <c r="V87" s="187">
        <f>SUMPRODUCT(Mapping!$E$17:$E$63,'Cost Allocation Model'!V$22:V$68)</f>
        <v>182.43723010041427</v>
      </c>
      <c r="W87" s="187">
        <f>SUMPRODUCT(Mapping!$E$17:$E$63,'Cost Allocation Model'!W$22:W$68)</f>
        <v>186.9069422378744</v>
      </c>
      <c r="X87" s="187">
        <f>SUMPRODUCT(Mapping!$E$17:$E$63,'Cost Allocation Model'!X$22:X$68)</f>
        <v>191.48616232270234</v>
      </c>
      <c r="Y87" s="187">
        <f>SUMPRODUCT(Mapping!$E$17:$E$63,'Cost Allocation Model'!Y$22:Y$68)</f>
        <v>196.1775732996085</v>
      </c>
      <c r="Z87" s="187">
        <f>SUMPRODUCT(Mapping!$E$17:$E$63,'Cost Allocation Model'!Z$22:Z$68)</f>
        <v>200.98392384544894</v>
      </c>
      <c r="AA87" s="187">
        <f>SUMPRODUCT(Mapping!$E$17:$E$63,'Cost Allocation Model'!AA$22:AA$68)</f>
        <v>205.90802997966242</v>
      </c>
      <c r="AB87" s="187">
        <f>SUMPRODUCT(Mapping!$E$17:$E$63,'Cost Allocation Model'!AB$22:AB$68)</f>
        <v>210.95277671416414</v>
      </c>
      <c r="AC87" s="187">
        <f>SUMPRODUCT(Mapping!$E$17:$E$63,'Cost Allocation Model'!AC$22:AC$68)</f>
        <v>216.12111974366115</v>
      </c>
      <c r="AD87" s="187">
        <f>SUMPRODUCT(Mapping!$E$17:$E$63,'Cost Allocation Model'!AD$22:AD$68)</f>
        <v>221.41608717738089</v>
      </c>
      <c r="AE87" s="187">
        <f>SUMPRODUCT(Mapping!$E$17:$E$63,'Cost Allocation Model'!AE$22:AE$68)</f>
        <v>226.84078131322667</v>
      </c>
      <c r="AF87" s="187">
        <f>SUMPRODUCT(Mapping!$E$17:$E$63,'Cost Allocation Model'!AF$22:AF$68)</f>
        <v>232.3983804554008</v>
      </c>
      <c r="AG87" s="187">
        <f>SUMPRODUCT(Mapping!$E$17:$E$63,'Cost Allocation Model'!AG$22:AG$68)</f>
        <v>238.09214077655807</v>
      </c>
      <c r="AH87" s="187">
        <f>SUMPRODUCT(Mapping!$E$17:$E$63,'Cost Allocation Model'!AH$22:AH$68)</f>
        <v>243.92539822558371</v>
      </c>
      <c r="AI87" s="187">
        <f>SUMPRODUCT(Mapping!$E$17:$E$63,'Cost Allocation Model'!AI$22:AI$68)</f>
        <v>249.90157048211051</v>
      </c>
      <c r="AJ87" s="187">
        <f>SUMPRODUCT(Mapping!$E$17:$E$63,'Cost Allocation Model'!AJ$22:AJ$68)</f>
        <v>256.02415895892221</v>
      </c>
      <c r="AK87" s="187">
        <f>SUMPRODUCT(Mapping!$E$17:$E$63,'Cost Allocation Model'!AK$22:AK$68)</f>
        <v>262.2967508534158</v>
      </c>
      <c r="AL87" s="187">
        <f>SUMPRODUCT(Mapping!$E$17:$E$63,'Cost Allocation Model'!AL$22:AL$68)</f>
        <v>268.72302124932446</v>
      </c>
      <c r="AM87" s="187">
        <f>SUMPRODUCT(Mapping!$E$17:$E$63,'Cost Allocation Model'!AM$22:AM$68)</f>
        <v>275.30673526993291</v>
      </c>
      <c r="AN87" s="187">
        <f>SUMPRODUCT(Mapping!$E$17:$E$63,'Cost Allocation Model'!AN$22:AN$68)</f>
        <v>282.05175028404631</v>
      </c>
      <c r="AO87" s="187">
        <f>SUMPRODUCT(Mapping!$E$17:$E$63,'Cost Allocation Model'!AO$22:AO$68)</f>
        <v>288.96201816600535</v>
      </c>
      <c r="AP87" s="187">
        <f>SUMPRODUCT(Mapping!$E$17:$E$63,'Cost Allocation Model'!AP$22:AP$68)</f>
        <v>296.04158761107254</v>
      </c>
      <c r="AQ87" s="187">
        <f>SUMPRODUCT(Mapping!$E$17:$E$63,'Cost Allocation Model'!AQ$22:AQ$68)</f>
        <v>303.2946065075439</v>
      </c>
      <c r="AR87" s="187">
        <f>SUMPRODUCT(Mapping!$E$17:$E$63,'Cost Allocation Model'!AR$22:AR$68)</f>
        <v>310.72532436697861</v>
      </c>
      <c r="AS87" s="187">
        <f>SUMPRODUCT(Mapping!$E$17:$E$63,'Cost Allocation Model'!AS$22:AS$68)</f>
        <v>318.33809481396963</v>
      </c>
      <c r="AT87" s="187">
        <f>SUMPRODUCT(Mapping!$E$17:$E$63,'Cost Allocation Model'!AT$22:AT$68)</f>
        <v>326.13737813691182</v>
      </c>
      <c r="AU87" s="187">
        <f>SUMPRODUCT(Mapping!$E$17:$E$63,'Cost Allocation Model'!AU$22:AU$68)</f>
        <v>334.12774390126611</v>
      </c>
      <c r="AV87" s="187">
        <f>SUMPRODUCT(Mapping!$E$17:$E$63,'Cost Allocation Model'!AV$22:AV$68)</f>
        <v>342.31387362684711</v>
      </c>
      <c r="AW87" s="187">
        <f>SUMPRODUCT(Mapping!$E$17:$E$63,'Cost Allocation Model'!AW$22:AW$68)</f>
        <v>350.70056353070487</v>
      </c>
      <c r="AX87" s="187">
        <f>SUMPRODUCT(Mapping!$E$17:$E$63,'Cost Allocation Model'!AX$22:AX$68)</f>
        <v>359.29272733720711</v>
      </c>
      <c r="AY87" s="187">
        <f>SUMPRODUCT(Mapping!$E$17:$E$63,'Cost Allocation Model'!AY$22:AY$68)</f>
        <v>368.09539915696871</v>
      </c>
      <c r="AZ87" s="187">
        <f>SUMPRODUCT(Mapping!$E$17:$E$63,'Cost Allocation Model'!AZ$22:AZ$68)</f>
        <v>377.11373643631435</v>
      </c>
      <c r="BA87" s="187">
        <f>SUMPRODUCT(Mapping!$E$17:$E$63,'Cost Allocation Model'!BA$22:BA$68)</f>
        <v>386.35302297900415</v>
      </c>
      <c r="BB87" s="187">
        <f>SUMPRODUCT(Mapping!$E$17:$E$63,'Cost Allocation Model'!BB$22:BB$68)</f>
        <v>395.81867204198966</v>
      </c>
      <c r="BC87" s="187">
        <f>SUMPRODUCT(Mapping!$E$17:$E$63,'Cost Allocation Model'!BC$22:BC$68)</f>
        <v>405.51622950701858</v>
      </c>
      <c r="BD87" s="187">
        <f>SUMPRODUCT(Mapping!$E$17:$E$63,'Cost Allocation Model'!BD$22:BD$68)</f>
        <v>415.4513771299404</v>
      </c>
    </row>
    <row r="88" spans="1:56" outlineLevel="1" x14ac:dyDescent="0.2">
      <c r="B88" s="49" t="s">
        <v>153</v>
      </c>
      <c r="C88" s="10" t="s">
        <v>217</v>
      </c>
      <c r="D88" s="24">
        <v>2</v>
      </c>
      <c r="G88" s="187">
        <f>SUMPRODUCT(Mapping!$F$17:$F$63,'Cost Allocation Model'!G$22:G$68)</f>
        <v>140.08508738</v>
      </c>
      <c r="H88" s="187">
        <f>SUMPRODUCT(Mapping!$F$17:$F$63,'Cost Allocation Model'!H$22:H$68)</f>
        <v>135.69175676534232</v>
      </c>
      <c r="I88" s="187">
        <f>SUMPRODUCT(Mapping!$F$17:$F$63,'Cost Allocation Model'!I$22:I$68)</f>
        <v>131.23669000562339</v>
      </c>
      <c r="J88" s="187">
        <f>SUMPRODUCT(Mapping!$F$17:$F$63,'Cost Allocation Model'!J$22:J$68)</f>
        <v>153.42925366778542</v>
      </c>
      <c r="K88" s="187">
        <f>SUMPRODUCT(Mapping!$F$17:$F$63,'Cost Allocation Model'!K$22:K$68)</f>
        <v>144.89059920859282</v>
      </c>
      <c r="L88" s="187">
        <f>SUMPRODUCT(Mapping!$F$17:$F$63,'Cost Allocation Model'!L$22:L$68)</f>
        <v>144.72673064070003</v>
      </c>
      <c r="M88" s="187">
        <f>SUMPRODUCT(Mapping!$F$17:$F$63,'Cost Allocation Model'!M$22:M$68)</f>
        <v>146.89763160031049</v>
      </c>
      <c r="N88" s="187">
        <f>SUMPRODUCT(Mapping!$F$17:$F$63,'Cost Allocation Model'!N$22:N$68)</f>
        <v>150.32034641659774</v>
      </c>
      <c r="O88" s="187">
        <f>SUMPRODUCT(Mapping!$F$17:$F$63,'Cost Allocation Model'!O$22:O$68)</f>
        <v>154.00319490380443</v>
      </c>
      <c r="P88" s="187">
        <f>SUMPRODUCT(Mapping!$F$17:$F$63,'Cost Allocation Model'!P$22:P$68)</f>
        <v>157.77627317894763</v>
      </c>
      <c r="Q88" s="187">
        <f>SUMPRODUCT(Mapping!$F$17:$F$63,'Cost Allocation Model'!Q$22:Q$68)</f>
        <v>161.64179187183183</v>
      </c>
      <c r="R88" s="187">
        <f>SUMPRODUCT(Mapping!$F$17:$F$63,'Cost Allocation Model'!R$22:R$68)</f>
        <v>165.60201577269171</v>
      </c>
      <c r="S88" s="187">
        <f>SUMPRODUCT(Mapping!$F$17:$F$63,'Cost Allocation Model'!S$22:S$68)</f>
        <v>169.65926515912264</v>
      </c>
      <c r="T88" s="187">
        <f>SUMPRODUCT(Mapping!$F$17:$F$63,'Cost Allocation Model'!T$22:T$68)</f>
        <v>173.81591715552119</v>
      </c>
      <c r="U88" s="187">
        <f>SUMPRODUCT(Mapping!$F$17:$F$63,'Cost Allocation Model'!U$22:U$68)</f>
        <v>178.07440712583141</v>
      </c>
      <c r="V88" s="187">
        <f>SUMPRODUCT(Mapping!$F$17:$F$63,'Cost Allocation Model'!V$22:V$68)</f>
        <v>182.43723010041427</v>
      </c>
      <c r="W88" s="187">
        <f>SUMPRODUCT(Mapping!$F$17:$F$63,'Cost Allocation Model'!W$22:W$68)</f>
        <v>186.9069422378744</v>
      </c>
      <c r="X88" s="187">
        <f>SUMPRODUCT(Mapping!$F$17:$F$63,'Cost Allocation Model'!X$22:X$68)</f>
        <v>191.48616232270234</v>
      </c>
      <c r="Y88" s="187">
        <f>SUMPRODUCT(Mapping!$F$17:$F$63,'Cost Allocation Model'!Y$22:Y$68)</f>
        <v>196.1775732996085</v>
      </c>
      <c r="Z88" s="187">
        <f>SUMPRODUCT(Mapping!$F$17:$F$63,'Cost Allocation Model'!Z$22:Z$68)</f>
        <v>200.98392384544894</v>
      </c>
      <c r="AA88" s="187">
        <f>SUMPRODUCT(Mapping!$F$17:$F$63,'Cost Allocation Model'!AA$22:AA$68)</f>
        <v>205.90802997966242</v>
      </c>
      <c r="AB88" s="187">
        <f>SUMPRODUCT(Mapping!$F$17:$F$63,'Cost Allocation Model'!AB$22:AB$68)</f>
        <v>210.95277671416414</v>
      </c>
      <c r="AC88" s="187">
        <f>SUMPRODUCT(Mapping!$F$17:$F$63,'Cost Allocation Model'!AC$22:AC$68)</f>
        <v>216.12111974366115</v>
      </c>
      <c r="AD88" s="187">
        <f>SUMPRODUCT(Mapping!$F$17:$F$63,'Cost Allocation Model'!AD$22:AD$68)</f>
        <v>221.41608717738089</v>
      </c>
      <c r="AE88" s="187">
        <f>SUMPRODUCT(Mapping!$F$17:$F$63,'Cost Allocation Model'!AE$22:AE$68)</f>
        <v>226.84078131322667</v>
      </c>
      <c r="AF88" s="187">
        <f>SUMPRODUCT(Mapping!$F$17:$F$63,'Cost Allocation Model'!AF$22:AF$68)</f>
        <v>232.3983804554008</v>
      </c>
      <c r="AG88" s="187">
        <f>SUMPRODUCT(Mapping!$F$17:$F$63,'Cost Allocation Model'!AG$22:AG$68)</f>
        <v>238.09214077655807</v>
      </c>
      <c r="AH88" s="187">
        <f>SUMPRODUCT(Mapping!$F$17:$F$63,'Cost Allocation Model'!AH$22:AH$68)</f>
        <v>243.92539822558371</v>
      </c>
      <c r="AI88" s="187">
        <f>SUMPRODUCT(Mapping!$F$17:$F$63,'Cost Allocation Model'!AI$22:AI$68)</f>
        <v>249.90157048211051</v>
      </c>
      <c r="AJ88" s="187">
        <f>SUMPRODUCT(Mapping!$F$17:$F$63,'Cost Allocation Model'!AJ$22:AJ$68)</f>
        <v>256.02415895892221</v>
      </c>
      <c r="AK88" s="187">
        <f>SUMPRODUCT(Mapping!$F$17:$F$63,'Cost Allocation Model'!AK$22:AK$68)</f>
        <v>262.2967508534158</v>
      </c>
      <c r="AL88" s="187">
        <f>SUMPRODUCT(Mapping!$F$17:$F$63,'Cost Allocation Model'!AL$22:AL$68)</f>
        <v>268.72302124932446</v>
      </c>
      <c r="AM88" s="187">
        <f>SUMPRODUCT(Mapping!$F$17:$F$63,'Cost Allocation Model'!AM$22:AM$68)</f>
        <v>275.30673526993291</v>
      </c>
      <c r="AN88" s="187">
        <f>SUMPRODUCT(Mapping!$F$17:$F$63,'Cost Allocation Model'!AN$22:AN$68)</f>
        <v>282.05175028404631</v>
      </c>
      <c r="AO88" s="187">
        <f>SUMPRODUCT(Mapping!$F$17:$F$63,'Cost Allocation Model'!AO$22:AO$68)</f>
        <v>288.96201816600535</v>
      </c>
      <c r="AP88" s="187">
        <f>SUMPRODUCT(Mapping!$F$17:$F$63,'Cost Allocation Model'!AP$22:AP$68)</f>
        <v>296.04158761107254</v>
      </c>
      <c r="AQ88" s="187">
        <f>SUMPRODUCT(Mapping!$F$17:$F$63,'Cost Allocation Model'!AQ$22:AQ$68)</f>
        <v>303.2946065075439</v>
      </c>
      <c r="AR88" s="187">
        <f>SUMPRODUCT(Mapping!$F$17:$F$63,'Cost Allocation Model'!AR$22:AR$68)</f>
        <v>310.72532436697861</v>
      </c>
      <c r="AS88" s="187">
        <f>SUMPRODUCT(Mapping!$F$17:$F$63,'Cost Allocation Model'!AS$22:AS$68)</f>
        <v>318.33809481396963</v>
      </c>
      <c r="AT88" s="187">
        <f>SUMPRODUCT(Mapping!$F$17:$F$63,'Cost Allocation Model'!AT$22:AT$68)</f>
        <v>326.13737813691182</v>
      </c>
      <c r="AU88" s="187">
        <f>SUMPRODUCT(Mapping!$F$17:$F$63,'Cost Allocation Model'!AU$22:AU$68)</f>
        <v>334.12774390126611</v>
      </c>
      <c r="AV88" s="187">
        <f>SUMPRODUCT(Mapping!$F$17:$F$63,'Cost Allocation Model'!AV$22:AV$68)</f>
        <v>342.31387362684711</v>
      </c>
      <c r="AW88" s="187">
        <f>SUMPRODUCT(Mapping!$F$17:$F$63,'Cost Allocation Model'!AW$22:AW$68)</f>
        <v>350.70056353070487</v>
      </c>
      <c r="AX88" s="187">
        <f>SUMPRODUCT(Mapping!$F$17:$F$63,'Cost Allocation Model'!AX$22:AX$68)</f>
        <v>359.29272733720711</v>
      </c>
      <c r="AY88" s="187">
        <f>SUMPRODUCT(Mapping!$F$17:$F$63,'Cost Allocation Model'!AY$22:AY$68)</f>
        <v>368.09539915696871</v>
      </c>
      <c r="AZ88" s="187">
        <f>SUMPRODUCT(Mapping!$F$17:$F$63,'Cost Allocation Model'!AZ$22:AZ$68)</f>
        <v>377.11373643631435</v>
      </c>
      <c r="BA88" s="187">
        <f>SUMPRODUCT(Mapping!$F$17:$F$63,'Cost Allocation Model'!BA$22:BA$68)</f>
        <v>386.35302297900415</v>
      </c>
      <c r="BB88" s="187">
        <f>SUMPRODUCT(Mapping!$F$17:$F$63,'Cost Allocation Model'!BB$22:BB$68)</f>
        <v>395.81867204198966</v>
      </c>
      <c r="BC88" s="187">
        <f>SUMPRODUCT(Mapping!$F$17:$F$63,'Cost Allocation Model'!BC$22:BC$68)</f>
        <v>405.51622950701858</v>
      </c>
      <c r="BD88" s="187">
        <f>SUMPRODUCT(Mapping!$F$17:$F$63,'Cost Allocation Model'!BD$22:BD$68)</f>
        <v>415.4513771299404</v>
      </c>
    </row>
    <row r="89" spans="1:56" outlineLevel="1" x14ac:dyDescent="0.2">
      <c r="B89" s="49" t="s">
        <v>154</v>
      </c>
      <c r="C89" s="10" t="s">
        <v>217</v>
      </c>
      <c r="D89" s="24">
        <v>3</v>
      </c>
      <c r="F89" s="74"/>
      <c r="G89" s="187">
        <f>SUMPRODUCT(Mapping!$G$17:$G$63,'Cost Allocation Model'!G$22:G$68)</f>
        <v>140.08508738</v>
      </c>
      <c r="H89" s="187">
        <f>SUMPRODUCT(Mapping!$G$17:$G$63,'Cost Allocation Model'!H$22:H$68)</f>
        <v>135.69175676534232</v>
      </c>
      <c r="I89" s="187">
        <f>SUMPRODUCT(Mapping!$G$17:$G$63,'Cost Allocation Model'!I$22:I$68)</f>
        <v>131.23669000562339</v>
      </c>
      <c r="J89" s="187">
        <f>SUMPRODUCT(Mapping!$G$17:$G$63,'Cost Allocation Model'!J$22:J$68)</f>
        <v>153.42925366778542</v>
      </c>
      <c r="K89" s="187">
        <f>SUMPRODUCT(Mapping!$G$17:$G$63,'Cost Allocation Model'!K$22:K$68)</f>
        <v>144.89059920859282</v>
      </c>
      <c r="L89" s="187">
        <f>SUMPRODUCT(Mapping!$G$17:$G$63,'Cost Allocation Model'!L$22:L$68)</f>
        <v>144.72673064070003</v>
      </c>
      <c r="M89" s="187">
        <f>SUMPRODUCT(Mapping!$G$17:$G$63,'Cost Allocation Model'!M$22:M$68)</f>
        <v>146.89763160031049</v>
      </c>
      <c r="N89" s="187">
        <f>SUMPRODUCT(Mapping!$G$17:$G$63,'Cost Allocation Model'!N$22:N$68)</f>
        <v>150.32034641659774</v>
      </c>
      <c r="O89" s="187">
        <f>SUMPRODUCT(Mapping!$G$17:$G$63,'Cost Allocation Model'!O$22:O$68)</f>
        <v>154.00319490380443</v>
      </c>
      <c r="P89" s="187">
        <f>SUMPRODUCT(Mapping!$G$17:$G$63,'Cost Allocation Model'!P$22:P$68)</f>
        <v>157.77627317894763</v>
      </c>
      <c r="Q89" s="187">
        <f>SUMPRODUCT(Mapping!$G$17:$G$63,'Cost Allocation Model'!Q$22:Q$68)</f>
        <v>161.64179187183183</v>
      </c>
      <c r="R89" s="187">
        <f>SUMPRODUCT(Mapping!$G$17:$G$63,'Cost Allocation Model'!R$22:R$68)</f>
        <v>165.60201577269171</v>
      </c>
      <c r="S89" s="187">
        <f>SUMPRODUCT(Mapping!$G$17:$G$63,'Cost Allocation Model'!S$22:S$68)</f>
        <v>169.65926515912264</v>
      </c>
      <c r="T89" s="187">
        <f>SUMPRODUCT(Mapping!$G$17:$G$63,'Cost Allocation Model'!T$22:T$68)</f>
        <v>173.81591715552119</v>
      </c>
      <c r="U89" s="187">
        <f>SUMPRODUCT(Mapping!$G$17:$G$63,'Cost Allocation Model'!U$22:U$68)</f>
        <v>178.07440712583141</v>
      </c>
      <c r="V89" s="187">
        <f>SUMPRODUCT(Mapping!$G$17:$G$63,'Cost Allocation Model'!V$22:V$68)</f>
        <v>182.43723010041427</v>
      </c>
      <c r="W89" s="187">
        <f>SUMPRODUCT(Mapping!$G$17:$G$63,'Cost Allocation Model'!W$22:W$68)</f>
        <v>186.9069422378744</v>
      </c>
      <c r="X89" s="187">
        <f>SUMPRODUCT(Mapping!$G$17:$G$63,'Cost Allocation Model'!X$22:X$68)</f>
        <v>191.48616232270234</v>
      </c>
      <c r="Y89" s="187">
        <f>SUMPRODUCT(Mapping!$G$17:$G$63,'Cost Allocation Model'!Y$22:Y$68)</f>
        <v>196.1775732996085</v>
      </c>
      <c r="Z89" s="187">
        <f>SUMPRODUCT(Mapping!$G$17:$G$63,'Cost Allocation Model'!Z$22:Z$68)</f>
        <v>200.98392384544894</v>
      </c>
      <c r="AA89" s="187">
        <f>SUMPRODUCT(Mapping!$G$17:$G$63,'Cost Allocation Model'!AA$22:AA$68)</f>
        <v>205.90802997966242</v>
      </c>
      <c r="AB89" s="187">
        <f>SUMPRODUCT(Mapping!$G$17:$G$63,'Cost Allocation Model'!AB$22:AB$68)</f>
        <v>210.95277671416414</v>
      </c>
      <c r="AC89" s="187">
        <f>SUMPRODUCT(Mapping!$G$17:$G$63,'Cost Allocation Model'!AC$22:AC$68)</f>
        <v>216.12111974366115</v>
      </c>
      <c r="AD89" s="187">
        <f>SUMPRODUCT(Mapping!$G$17:$G$63,'Cost Allocation Model'!AD$22:AD$68)</f>
        <v>221.41608717738089</v>
      </c>
      <c r="AE89" s="187">
        <f>SUMPRODUCT(Mapping!$G$17:$G$63,'Cost Allocation Model'!AE$22:AE$68)</f>
        <v>226.84078131322667</v>
      </c>
      <c r="AF89" s="187">
        <f>SUMPRODUCT(Mapping!$G$17:$G$63,'Cost Allocation Model'!AF$22:AF$68)</f>
        <v>232.3983804554008</v>
      </c>
      <c r="AG89" s="187">
        <f>SUMPRODUCT(Mapping!$G$17:$G$63,'Cost Allocation Model'!AG$22:AG$68)</f>
        <v>238.09214077655807</v>
      </c>
      <c r="AH89" s="187">
        <f>SUMPRODUCT(Mapping!$G$17:$G$63,'Cost Allocation Model'!AH$22:AH$68)</f>
        <v>243.92539822558371</v>
      </c>
      <c r="AI89" s="187">
        <f>SUMPRODUCT(Mapping!$G$17:$G$63,'Cost Allocation Model'!AI$22:AI$68)</f>
        <v>249.90157048211051</v>
      </c>
      <c r="AJ89" s="187">
        <f>SUMPRODUCT(Mapping!$G$17:$G$63,'Cost Allocation Model'!AJ$22:AJ$68)</f>
        <v>256.02415895892221</v>
      </c>
      <c r="AK89" s="187">
        <f>SUMPRODUCT(Mapping!$G$17:$G$63,'Cost Allocation Model'!AK$22:AK$68)</f>
        <v>262.2967508534158</v>
      </c>
      <c r="AL89" s="187">
        <f>SUMPRODUCT(Mapping!$G$17:$G$63,'Cost Allocation Model'!AL$22:AL$68)</f>
        <v>268.72302124932446</v>
      </c>
      <c r="AM89" s="187">
        <f>SUMPRODUCT(Mapping!$G$17:$G$63,'Cost Allocation Model'!AM$22:AM$68)</f>
        <v>275.30673526993291</v>
      </c>
      <c r="AN89" s="187">
        <f>SUMPRODUCT(Mapping!$G$17:$G$63,'Cost Allocation Model'!AN$22:AN$68)</f>
        <v>282.05175028404631</v>
      </c>
      <c r="AO89" s="187">
        <f>SUMPRODUCT(Mapping!$G$17:$G$63,'Cost Allocation Model'!AO$22:AO$68)</f>
        <v>288.96201816600535</v>
      </c>
      <c r="AP89" s="187">
        <f>SUMPRODUCT(Mapping!$G$17:$G$63,'Cost Allocation Model'!AP$22:AP$68)</f>
        <v>296.04158761107254</v>
      </c>
      <c r="AQ89" s="187">
        <f>SUMPRODUCT(Mapping!$G$17:$G$63,'Cost Allocation Model'!AQ$22:AQ$68)</f>
        <v>303.2946065075439</v>
      </c>
      <c r="AR89" s="187">
        <f>SUMPRODUCT(Mapping!$G$17:$G$63,'Cost Allocation Model'!AR$22:AR$68)</f>
        <v>310.72532436697861</v>
      </c>
      <c r="AS89" s="187">
        <f>SUMPRODUCT(Mapping!$G$17:$G$63,'Cost Allocation Model'!AS$22:AS$68)</f>
        <v>318.33809481396963</v>
      </c>
      <c r="AT89" s="187">
        <f>SUMPRODUCT(Mapping!$G$17:$G$63,'Cost Allocation Model'!AT$22:AT$68)</f>
        <v>326.13737813691182</v>
      </c>
      <c r="AU89" s="187">
        <f>SUMPRODUCT(Mapping!$G$17:$G$63,'Cost Allocation Model'!AU$22:AU$68)</f>
        <v>334.12774390126611</v>
      </c>
      <c r="AV89" s="187">
        <f>SUMPRODUCT(Mapping!$G$17:$G$63,'Cost Allocation Model'!AV$22:AV$68)</f>
        <v>342.31387362684711</v>
      </c>
      <c r="AW89" s="187">
        <f>SUMPRODUCT(Mapping!$G$17:$G$63,'Cost Allocation Model'!AW$22:AW$68)</f>
        <v>350.70056353070487</v>
      </c>
      <c r="AX89" s="187">
        <f>SUMPRODUCT(Mapping!$G$17:$G$63,'Cost Allocation Model'!AX$22:AX$68)</f>
        <v>359.29272733720711</v>
      </c>
      <c r="AY89" s="187">
        <f>SUMPRODUCT(Mapping!$G$17:$G$63,'Cost Allocation Model'!AY$22:AY$68)</f>
        <v>368.09539915696871</v>
      </c>
      <c r="AZ89" s="187">
        <f>SUMPRODUCT(Mapping!$G$17:$G$63,'Cost Allocation Model'!AZ$22:AZ$68)</f>
        <v>377.11373643631435</v>
      </c>
      <c r="BA89" s="187">
        <f>SUMPRODUCT(Mapping!$G$17:$G$63,'Cost Allocation Model'!BA$22:BA$68)</f>
        <v>386.35302297900415</v>
      </c>
      <c r="BB89" s="187">
        <f>SUMPRODUCT(Mapping!$G$17:$G$63,'Cost Allocation Model'!BB$22:BB$68)</f>
        <v>395.81867204198966</v>
      </c>
      <c r="BC89" s="187">
        <f>SUMPRODUCT(Mapping!$G$17:$G$63,'Cost Allocation Model'!BC$22:BC$68)</f>
        <v>405.51622950701858</v>
      </c>
      <c r="BD89" s="187">
        <f>SUMPRODUCT(Mapping!$G$17:$G$63,'Cost Allocation Model'!BD$22:BD$68)</f>
        <v>415.4513771299404</v>
      </c>
    </row>
    <row r="90" spans="1:56" outlineLevel="1" x14ac:dyDescent="0.2">
      <c r="B90" s="49" t="s">
        <v>155</v>
      </c>
      <c r="C90" s="10" t="s">
        <v>217</v>
      </c>
      <c r="D90" s="24">
        <v>4</v>
      </c>
      <c r="F90" s="74"/>
      <c r="G90" s="187">
        <f>SUMPRODUCT(Mapping!$H$17:$H$63,'Cost Allocation Model'!G$22:G$68)</f>
        <v>140.08508738</v>
      </c>
      <c r="H90" s="187">
        <f>SUMPRODUCT(Mapping!$H$17:$H$63,'Cost Allocation Model'!H$22:H$68)</f>
        <v>135.69175676534232</v>
      </c>
      <c r="I90" s="187">
        <f>SUMPRODUCT(Mapping!$H$17:$H$63,'Cost Allocation Model'!I$22:I$68)</f>
        <v>131.23669000562339</v>
      </c>
      <c r="J90" s="187">
        <f>SUMPRODUCT(Mapping!$H$17:$H$63,'Cost Allocation Model'!J$22:J$68)</f>
        <v>153.42925366778542</v>
      </c>
      <c r="K90" s="187">
        <f>SUMPRODUCT(Mapping!$H$17:$H$63,'Cost Allocation Model'!K$22:K$68)</f>
        <v>144.89059920859282</v>
      </c>
      <c r="L90" s="187">
        <f>SUMPRODUCT(Mapping!$H$17:$H$63,'Cost Allocation Model'!L$22:L$68)</f>
        <v>144.72673064070003</v>
      </c>
      <c r="M90" s="187">
        <f>SUMPRODUCT(Mapping!$H$17:$H$63,'Cost Allocation Model'!M$22:M$68)</f>
        <v>146.89763160031049</v>
      </c>
      <c r="N90" s="187">
        <f>SUMPRODUCT(Mapping!$H$17:$H$63,'Cost Allocation Model'!N$22:N$68)</f>
        <v>150.32034641659774</v>
      </c>
      <c r="O90" s="187">
        <f>SUMPRODUCT(Mapping!$H$17:$H$63,'Cost Allocation Model'!O$22:O$68)</f>
        <v>154.00319490380443</v>
      </c>
      <c r="P90" s="187">
        <f>SUMPRODUCT(Mapping!$H$17:$H$63,'Cost Allocation Model'!P$22:P$68)</f>
        <v>157.77627317894763</v>
      </c>
      <c r="Q90" s="187">
        <f>SUMPRODUCT(Mapping!$H$17:$H$63,'Cost Allocation Model'!Q$22:Q$68)</f>
        <v>161.64179187183183</v>
      </c>
      <c r="R90" s="187">
        <f>SUMPRODUCT(Mapping!$H$17:$H$63,'Cost Allocation Model'!R$22:R$68)</f>
        <v>165.60201577269171</v>
      </c>
      <c r="S90" s="187">
        <f>SUMPRODUCT(Mapping!$H$17:$H$63,'Cost Allocation Model'!S$22:S$68)</f>
        <v>169.65926515912264</v>
      </c>
      <c r="T90" s="187">
        <f>SUMPRODUCT(Mapping!$H$17:$H$63,'Cost Allocation Model'!T$22:T$68)</f>
        <v>173.81591715552119</v>
      </c>
      <c r="U90" s="187">
        <f>SUMPRODUCT(Mapping!$H$17:$H$63,'Cost Allocation Model'!U$22:U$68)</f>
        <v>178.07440712583141</v>
      </c>
      <c r="V90" s="187">
        <f>SUMPRODUCT(Mapping!$H$17:$H$63,'Cost Allocation Model'!V$22:V$68)</f>
        <v>182.43723010041427</v>
      </c>
      <c r="W90" s="187">
        <f>SUMPRODUCT(Mapping!$H$17:$H$63,'Cost Allocation Model'!W$22:W$68)</f>
        <v>186.9069422378744</v>
      </c>
      <c r="X90" s="187">
        <f>SUMPRODUCT(Mapping!$H$17:$H$63,'Cost Allocation Model'!X$22:X$68)</f>
        <v>191.48616232270234</v>
      </c>
      <c r="Y90" s="187">
        <f>SUMPRODUCT(Mapping!$H$17:$H$63,'Cost Allocation Model'!Y$22:Y$68)</f>
        <v>196.1775732996085</v>
      </c>
      <c r="Z90" s="187">
        <f>SUMPRODUCT(Mapping!$H$17:$H$63,'Cost Allocation Model'!Z$22:Z$68)</f>
        <v>200.98392384544894</v>
      </c>
      <c r="AA90" s="187">
        <f>SUMPRODUCT(Mapping!$H$17:$H$63,'Cost Allocation Model'!AA$22:AA$68)</f>
        <v>205.90802997966242</v>
      </c>
      <c r="AB90" s="187">
        <f>SUMPRODUCT(Mapping!$H$17:$H$63,'Cost Allocation Model'!AB$22:AB$68)</f>
        <v>210.95277671416414</v>
      </c>
      <c r="AC90" s="187">
        <f>SUMPRODUCT(Mapping!$H$17:$H$63,'Cost Allocation Model'!AC$22:AC$68)</f>
        <v>216.12111974366115</v>
      </c>
      <c r="AD90" s="187">
        <f>SUMPRODUCT(Mapping!$H$17:$H$63,'Cost Allocation Model'!AD$22:AD$68)</f>
        <v>221.41608717738089</v>
      </c>
      <c r="AE90" s="187">
        <f>SUMPRODUCT(Mapping!$H$17:$H$63,'Cost Allocation Model'!AE$22:AE$68)</f>
        <v>226.84078131322667</v>
      </c>
      <c r="AF90" s="187">
        <f>SUMPRODUCT(Mapping!$H$17:$H$63,'Cost Allocation Model'!AF$22:AF$68)</f>
        <v>232.3983804554008</v>
      </c>
      <c r="AG90" s="187">
        <f>SUMPRODUCT(Mapping!$H$17:$H$63,'Cost Allocation Model'!AG$22:AG$68)</f>
        <v>238.09214077655807</v>
      </c>
      <c r="AH90" s="187">
        <f>SUMPRODUCT(Mapping!$H$17:$H$63,'Cost Allocation Model'!AH$22:AH$68)</f>
        <v>243.92539822558371</v>
      </c>
      <c r="AI90" s="187">
        <f>SUMPRODUCT(Mapping!$H$17:$H$63,'Cost Allocation Model'!AI$22:AI$68)</f>
        <v>249.90157048211051</v>
      </c>
      <c r="AJ90" s="187">
        <f>SUMPRODUCT(Mapping!$H$17:$H$63,'Cost Allocation Model'!AJ$22:AJ$68)</f>
        <v>256.02415895892221</v>
      </c>
      <c r="AK90" s="187">
        <f>SUMPRODUCT(Mapping!$H$17:$H$63,'Cost Allocation Model'!AK$22:AK$68)</f>
        <v>262.2967508534158</v>
      </c>
      <c r="AL90" s="187">
        <f>SUMPRODUCT(Mapping!$H$17:$H$63,'Cost Allocation Model'!AL$22:AL$68)</f>
        <v>268.72302124932446</v>
      </c>
      <c r="AM90" s="187">
        <f>SUMPRODUCT(Mapping!$H$17:$H$63,'Cost Allocation Model'!AM$22:AM$68)</f>
        <v>275.30673526993291</v>
      </c>
      <c r="AN90" s="187">
        <f>SUMPRODUCT(Mapping!$H$17:$H$63,'Cost Allocation Model'!AN$22:AN$68)</f>
        <v>282.05175028404631</v>
      </c>
      <c r="AO90" s="187">
        <f>SUMPRODUCT(Mapping!$H$17:$H$63,'Cost Allocation Model'!AO$22:AO$68)</f>
        <v>288.96201816600535</v>
      </c>
      <c r="AP90" s="187">
        <f>SUMPRODUCT(Mapping!$H$17:$H$63,'Cost Allocation Model'!AP$22:AP$68)</f>
        <v>296.04158761107254</v>
      </c>
      <c r="AQ90" s="187">
        <f>SUMPRODUCT(Mapping!$H$17:$H$63,'Cost Allocation Model'!AQ$22:AQ$68)</f>
        <v>303.2946065075439</v>
      </c>
      <c r="AR90" s="187">
        <f>SUMPRODUCT(Mapping!$H$17:$H$63,'Cost Allocation Model'!AR$22:AR$68)</f>
        <v>310.72532436697861</v>
      </c>
      <c r="AS90" s="187">
        <f>SUMPRODUCT(Mapping!$H$17:$H$63,'Cost Allocation Model'!AS$22:AS$68)</f>
        <v>318.33809481396963</v>
      </c>
      <c r="AT90" s="187">
        <f>SUMPRODUCT(Mapping!$H$17:$H$63,'Cost Allocation Model'!AT$22:AT$68)</f>
        <v>326.13737813691182</v>
      </c>
      <c r="AU90" s="187">
        <f>SUMPRODUCT(Mapping!$H$17:$H$63,'Cost Allocation Model'!AU$22:AU$68)</f>
        <v>334.12774390126611</v>
      </c>
      <c r="AV90" s="187">
        <f>SUMPRODUCT(Mapping!$H$17:$H$63,'Cost Allocation Model'!AV$22:AV$68)</f>
        <v>342.31387362684711</v>
      </c>
      <c r="AW90" s="187">
        <f>SUMPRODUCT(Mapping!$H$17:$H$63,'Cost Allocation Model'!AW$22:AW$68)</f>
        <v>350.70056353070487</v>
      </c>
      <c r="AX90" s="187">
        <f>SUMPRODUCT(Mapping!$H$17:$H$63,'Cost Allocation Model'!AX$22:AX$68)</f>
        <v>359.29272733720711</v>
      </c>
      <c r="AY90" s="187">
        <f>SUMPRODUCT(Mapping!$H$17:$H$63,'Cost Allocation Model'!AY$22:AY$68)</f>
        <v>368.09539915696871</v>
      </c>
      <c r="AZ90" s="187">
        <f>SUMPRODUCT(Mapping!$H$17:$H$63,'Cost Allocation Model'!AZ$22:AZ$68)</f>
        <v>377.11373643631435</v>
      </c>
      <c r="BA90" s="187">
        <f>SUMPRODUCT(Mapping!$H$17:$H$63,'Cost Allocation Model'!BA$22:BA$68)</f>
        <v>386.35302297900415</v>
      </c>
      <c r="BB90" s="187">
        <f>SUMPRODUCT(Mapping!$H$17:$H$63,'Cost Allocation Model'!BB$22:BB$68)</f>
        <v>395.81867204198966</v>
      </c>
      <c r="BC90" s="187">
        <f>SUMPRODUCT(Mapping!$H$17:$H$63,'Cost Allocation Model'!BC$22:BC$68)</f>
        <v>405.51622950701858</v>
      </c>
      <c r="BD90" s="187">
        <f>SUMPRODUCT(Mapping!$H$17:$H$63,'Cost Allocation Model'!BD$22:BD$68)</f>
        <v>415.4513771299404</v>
      </c>
    </row>
    <row r="91" spans="1:56" outlineLevel="1" x14ac:dyDescent="0.2">
      <c r="B91" s="49" t="s">
        <v>156</v>
      </c>
      <c r="C91" s="10" t="s">
        <v>217</v>
      </c>
      <c r="D91" s="24">
        <v>5</v>
      </c>
      <c r="F91" s="74"/>
      <c r="G91" s="187">
        <f>SUMPRODUCT(Mapping!$I$17:$I$63,'Cost Allocation Model'!G$22:G$68)</f>
        <v>140.08508738</v>
      </c>
      <c r="H91" s="187">
        <f>SUMPRODUCT(Mapping!$I$17:$I$63,'Cost Allocation Model'!H$22:H$68)</f>
        <v>135.69175676534232</v>
      </c>
      <c r="I91" s="187">
        <f>SUMPRODUCT(Mapping!$I$17:$I$63,'Cost Allocation Model'!I$22:I$68)</f>
        <v>131.23669000562339</v>
      </c>
      <c r="J91" s="187">
        <f>SUMPRODUCT(Mapping!$I$17:$I$63,'Cost Allocation Model'!J$22:J$68)</f>
        <v>153.42925366778542</v>
      </c>
      <c r="K91" s="187">
        <f>SUMPRODUCT(Mapping!$I$17:$I$63,'Cost Allocation Model'!K$22:K$68)</f>
        <v>144.89059920859282</v>
      </c>
      <c r="L91" s="187">
        <f>SUMPRODUCT(Mapping!$I$17:$I$63,'Cost Allocation Model'!L$22:L$68)</f>
        <v>144.72673064070003</v>
      </c>
      <c r="M91" s="187">
        <f>SUMPRODUCT(Mapping!$I$17:$I$63,'Cost Allocation Model'!M$22:M$68)</f>
        <v>146.89763160031049</v>
      </c>
      <c r="N91" s="187">
        <f>SUMPRODUCT(Mapping!$I$17:$I$63,'Cost Allocation Model'!N$22:N$68)</f>
        <v>150.32034641659774</v>
      </c>
      <c r="O91" s="187">
        <f>SUMPRODUCT(Mapping!$I$17:$I$63,'Cost Allocation Model'!O$22:O$68)</f>
        <v>154.00319490380443</v>
      </c>
      <c r="P91" s="187">
        <f>SUMPRODUCT(Mapping!$I$17:$I$63,'Cost Allocation Model'!P$22:P$68)</f>
        <v>157.77627317894763</v>
      </c>
      <c r="Q91" s="187">
        <f>SUMPRODUCT(Mapping!$I$17:$I$63,'Cost Allocation Model'!Q$22:Q$68)</f>
        <v>161.64179187183183</v>
      </c>
      <c r="R91" s="187">
        <f>SUMPRODUCT(Mapping!$I$17:$I$63,'Cost Allocation Model'!R$22:R$68)</f>
        <v>165.60201577269171</v>
      </c>
      <c r="S91" s="187">
        <f>SUMPRODUCT(Mapping!$I$17:$I$63,'Cost Allocation Model'!S$22:S$68)</f>
        <v>169.65926515912264</v>
      </c>
      <c r="T91" s="187">
        <f>SUMPRODUCT(Mapping!$I$17:$I$63,'Cost Allocation Model'!T$22:T$68)</f>
        <v>173.81591715552119</v>
      </c>
      <c r="U91" s="187">
        <f>SUMPRODUCT(Mapping!$I$17:$I$63,'Cost Allocation Model'!U$22:U$68)</f>
        <v>178.07440712583141</v>
      </c>
      <c r="V91" s="187">
        <f>SUMPRODUCT(Mapping!$I$17:$I$63,'Cost Allocation Model'!V$22:V$68)</f>
        <v>182.43723010041427</v>
      </c>
      <c r="W91" s="187">
        <f>SUMPRODUCT(Mapping!$I$17:$I$63,'Cost Allocation Model'!W$22:W$68)</f>
        <v>186.9069422378744</v>
      </c>
      <c r="X91" s="187">
        <f>SUMPRODUCT(Mapping!$I$17:$I$63,'Cost Allocation Model'!X$22:X$68)</f>
        <v>191.48616232270234</v>
      </c>
      <c r="Y91" s="187">
        <f>SUMPRODUCT(Mapping!$I$17:$I$63,'Cost Allocation Model'!Y$22:Y$68)</f>
        <v>196.1775732996085</v>
      </c>
      <c r="Z91" s="187">
        <f>SUMPRODUCT(Mapping!$I$17:$I$63,'Cost Allocation Model'!Z$22:Z$68)</f>
        <v>200.98392384544894</v>
      </c>
      <c r="AA91" s="187">
        <f>SUMPRODUCT(Mapping!$I$17:$I$63,'Cost Allocation Model'!AA$22:AA$68)</f>
        <v>205.90802997966242</v>
      </c>
      <c r="AB91" s="187">
        <f>SUMPRODUCT(Mapping!$I$17:$I$63,'Cost Allocation Model'!AB$22:AB$68)</f>
        <v>210.95277671416414</v>
      </c>
      <c r="AC91" s="187">
        <f>SUMPRODUCT(Mapping!$I$17:$I$63,'Cost Allocation Model'!AC$22:AC$68)</f>
        <v>216.12111974366115</v>
      </c>
      <c r="AD91" s="187">
        <f>SUMPRODUCT(Mapping!$I$17:$I$63,'Cost Allocation Model'!AD$22:AD$68)</f>
        <v>221.41608717738089</v>
      </c>
      <c r="AE91" s="187">
        <f>SUMPRODUCT(Mapping!$I$17:$I$63,'Cost Allocation Model'!AE$22:AE$68)</f>
        <v>226.84078131322667</v>
      </c>
      <c r="AF91" s="187">
        <f>SUMPRODUCT(Mapping!$I$17:$I$63,'Cost Allocation Model'!AF$22:AF$68)</f>
        <v>232.3983804554008</v>
      </c>
      <c r="AG91" s="187">
        <f>SUMPRODUCT(Mapping!$I$17:$I$63,'Cost Allocation Model'!AG$22:AG$68)</f>
        <v>238.09214077655807</v>
      </c>
      <c r="AH91" s="187">
        <f>SUMPRODUCT(Mapping!$I$17:$I$63,'Cost Allocation Model'!AH$22:AH$68)</f>
        <v>243.92539822558371</v>
      </c>
      <c r="AI91" s="187">
        <f>SUMPRODUCT(Mapping!$I$17:$I$63,'Cost Allocation Model'!AI$22:AI$68)</f>
        <v>249.90157048211051</v>
      </c>
      <c r="AJ91" s="187">
        <f>SUMPRODUCT(Mapping!$I$17:$I$63,'Cost Allocation Model'!AJ$22:AJ$68)</f>
        <v>256.02415895892221</v>
      </c>
      <c r="AK91" s="187">
        <f>SUMPRODUCT(Mapping!$I$17:$I$63,'Cost Allocation Model'!AK$22:AK$68)</f>
        <v>262.2967508534158</v>
      </c>
      <c r="AL91" s="187">
        <f>SUMPRODUCT(Mapping!$I$17:$I$63,'Cost Allocation Model'!AL$22:AL$68)</f>
        <v>268.72302124932446</v>
      </c>
      <c r="AM91" s="187">
        <f>SUMPRODUCT(Mapping!$I$17:$I$63,'Cost Allocation Model'!AM$22:AM$68)</f>
        <v>275.30673526993291</v>
      </c>
      <c r="AN91" s="187">
        <f>SUMPRODUCT(Mapping!$I$17:$I$63,'Cost Allocation Model'!AN$22:AN$68)</f>
        <v>282.05175028404631</v>
      </c>
      <c r="AO91" s="187">
        <f>SUMPRODUCT(Mapping!$I$17:$I$63,'Cost Allocation Model'!AO$22:AO$68)</f>
        <v>288.96201816600535</v>
      </c>
      <c r="AP91" s="187">
        <f>SUMPRODUCT(Mapping!$I$17:$I$63,'Cost Allocation Model'!AP$22:AP$68)</f>
        <v>296.04158761107254</v>
      </c>
      <c r="AQ91" s="187">
        <f>SUMPRODUCT(Mapping!$I$17:$I$63,'Cost Allocation Model'!AQ$22:AQ$68)</f>
        <v>303.2946065075439</v>
      </c>
      <c r="AR91" s="187">
        <f>SUMPRODUCT(Mapping!$I$17:$I$63,'Cost Allocation Model'!AR$22:AR$68)</f>
        <v>310.72532436697861</v>
      </c>
      <c r="AS91" s="187">
        <f>SUMPRODUCT(Mapping!$I$17:$I$63,'Cost Allocation Model'!AS$22:AS$68)</f>
        <v>318.33809481396963</v>
      </c>
      <c r="AT91" s="187">
        <f>SUMPRODUCT(Mapping!$I$17:$I$63,'Cost Allocation Model'!AT$22:AT$68)</f>
        <v>326.13737813691182</v>
      </c>
      <c r="AU91" s="187">
        <f>SUMPRODUCT(Mapping!$I$17:$I$63,'Cost Allocation Model'!AU$22:AU$68)</f>
        <v>334.12774390126611</v>
      </c>
      <c r="AV91" s="187">
        <f>SUMPRODUCT(Mapping!$I$17:$I$63,'Cost Allocation Model'!AV$22:AV$68)</f>
        <v>342.31387362684711</v>
      </c>
      <c r="AW91" s="187">
        <f>SUMPRODUCT(Mapping!$I$17:$I$63,'Cost Allocation Model'!AW$22:AW$68)</f>
        <v>350.70056353070487</v>
      </c>
      <c r="AX91" s="187">
        <f>SUMPRODUCT(Mapping!$I$17:$I$63,'Cost Allocation Model'!AX$22:AX$68)</f>
        <v>359.29272733720711</v>
      </c>
      <c r="AY91" s="187">
        <f>SUMPRODUCT(Mapping!$I$17:$I$63,'Cost Allocation Model'!AY$22:AY$68)</f>
        <v>368.09539915696871</v>
      </c>
      <c r="AZ91" s="187">
        <f>SUMPRODUCT(Mapping!$I$17:$I$63,'Cost Allocation Model'!AZ$22:AZ$68)</f>
        <v>377.11373643631435</v>
      </c>
      <c r="BA91" s="187">
        <f>SUMPRODUCT(Mapping!$I$17:$I$63,'Cost Allocation Model'!BA$22:BA$68)</f>
        <v>386.35302297900415</v>
      </c>
      <c r="BB91" s="187">
        <f>SUMPRODUCT(Mapping!$I$17:$I$63,'Cost Allocation Model'!BB$22:BB$68)</f>
        <v>395.81867204198966</v>
      </c>
      <c r="BC91" s="187">
        <f>SUMPRODUCT(Mapping!$I$17:$I$63,'Cost Allocation Model'!BC$22:BC$68)</f>
        <v>405.51622950701858</v>
      </c>
      <c r="BD91" s="187">
        <f>SUMPRODUCT(Mapping!$I$17:$I$63,'Cost Allocation Model'!BD$22:BD$68)</f>
        <v>415.4513771299404</v>
      </c>
    </row>
    <row r="92" spans="1:56" outlineLevel="1" x14ac:dyDescent="0.2">
      <c r="B92" s="49" t="s">
        <v>157</v>
      </c>
      <c r="C92" s="10" t="s">
        <v>217</v>
      </c>
      <c r="D92" s="24">
        <v>6</v>
      </c>
      <c r="F92" s="74"/>
      <c r="G92" s="187">
        <f>SUMPRODUCT(Mapping!$J$17:$J$63,'Cost Allocation Model'!G$22:G$68)</f>
        <v>139.80503217</v>
      </c>
      <c r="H92" s="187">
        <f>SUMPRODUCT(Mapping!$J$17:$J$63,'Cost Allocation Model'!H$22:H$68)</f>
        <v>135.3234859853423</v>
      </c>
      <c r="I92" s="187">
        <f>SUMPRODUCT(Mapping!$J$17:$J$63,'Cost Allocation Model'!I$22:I$68)</f>
        <v>130.93377312562339</v>
      </c>
      <c r="J92" s="187">
        <f>SUMPRODUCT(Mapping!$J$17:$J$63,'Cost Allocation Model'!J$22:J$68)</f>
        <v>153.13516217778545</v>
      </c>
      <c r="K92" s="187">
        <f>SUMPRODUCT(Mapping!$J$17:$J$63,'Cost Allocation Model'!K$22:K$68)</f>
        <v>144.46342084859282</v>
      </c>
      <c r="L92" s="187">
        <f>SUMPRODUCT(Mapping!$J$17:$J$63,'Cost Allocation Model'!L$22:L$68)</f>
        <v>144.31735603829205</v>
      </c>
      <c r="M92" s="187">
        <f>SUMPRODUCT(Mapping!$J$17:$J$63,'Cost Allocation Model'!M$22:M$68)</f>
        <v>146.48211637886638</v>
      </c>
      <c r="N92" s="187">
        <f>SUMPRODUCT(Mapping!$J$17:$J$63,'Cost Allocation Model'!N$22:N$68)</f>
        <v>149.89514969049398</v>
      </c>
      <c r="O92" s="187">
        <f>SUMPRODUCT(Mapping!$J$17:$J$63,'Cost Allocation Model'!O$22:O$68)</f>
        <v>153.56758085791111</v>
      </c>
      <c r="P92" s="187">
        <f>SUMPRODUCT(Mapping!$J$17:$J$63,'Cost Allocation Model'!P$22:P$68)</f>
        <v>157.32998658892996</v>
      </c>
      <c r="Q92" s="187">
        <f>SUMPRODUCT(Mapping!$J$17:$J$63,'Cost Allocation Model'!Q$22:Q$68)</f>
        <v>161.18457126035869</v>
      </c>
      <c r="R92" s="187">
        <f>SUMPRODUCT(Mapping!$J$17:$J$63,'Cost Allocation Model'!R$22:R$68)</f>
        <v>165.13359325623748</v>
      </c>
      <c r="S92" s="187">
        <f>SUMPRODUCT(Mapping!$J$17:$J$63,'Cost Allocation Model'!S$22:S$68)</f>
        <v>169.1793662910153</v>
      </c>
      <c r="T92" s="187">
        <f>SUMPRODUCT(Mapping!$J$17:$J$63,'Cost Allocation Model'!T$22:T$68)</f>
        <v>173.3242607651452</v>
      </c>
      <c r="U92" s="187">
        <f>SUMPRODUCT(Mapping!$J$17:$J$63,'Cost Allocation Model'!U$22:U$68)</f>
        <v>177.57070515389123</v>
      </c>
      <c r="V92" s="187">
        <f>SUMPRODUCT(Mapping!$J$17:$J$63,'Cost Allocation Model'!V$22:V$68)</f>
        <v>181.92118743016155</v>
      </c>
      <c r="W92" s="187">
        <f>SUMPRODUCT(Mapping!$J$17:$J$63,'Cost Allocation Model'!W$22:W$68)</f>
        <v>186.37825652220047</v>
      </c>
      <c r="X92" s="187">
        <f>SUMPRODUCT(Mapping!$J$17:$J$63,'Cost Allocation Model'!X$22:X$68)</f>
        <v>190.94452380699443</v>
      </c>
      <c r="Y92" s="187">
        <f>SUMPRODUCT(Mapping!$J$17:$J$63,'Cost Allocation Model'!Y$22:Y$68)</f>
        <v>195.62266464026573</v>
      </c>
      <c r="Z92" s="187">
        <f>SUMPRODUCT(Mapping!$J$17:$J$63,'Cost Allocation Model'!Z$22:Z$68)</f>
        <v>200.41541992395227</v>
      </c>
      <c r="AA92" s="187">
        <f>SUMPRODUCT(Mapping!$J$17:$J$63,'Cost Allocation Model'!AA$22:AA$68)</f>
        <v>205.32559771208909</v>
      </c>
      <c r="AB92" s="187">
        <f>SUMPRODUCT(Mapping!$J$17:$J$63,'Cost Allocation Model'!AB$22:AB$68)</f>
        <v>210.35607485603526</v>
      </c>
      <c r="AC92" s="187">
        <f>SUMPRODUCT(Mapping!$J$17:$J$63,'Cost Allocation Model'!AC$22:AC$68)</f>
        <v>215.50979869000813</v>
      </c>
      <c r="AD92" s="187">
        <f>SUMPRODUCT(Mapping!$J$17:$J$63,'Cost Allocation Model'!AD$22:AD$68)</f>
        <v>220.78978875791333</v>
      </c>
      <c r="AE92" s="187">
        <f>SUMPRODUCT(Mapping!$J$17:$J$63,'Cost Allocation Model'!AE$22:AE$68)</f>
        <v>226.19913858248216</v>
      </c>
      <c r="AF92" s="187">
        <f>SUMPRODUCT(Mapping!$J$17:$J$63,'Cost Allocation Model'!AF$22:AF$68)</f>
        <v>231.74101747775302</v>
      </c>
      <c r="AG92" s="187">
        <f>SUMPRODUCT(Mapping!$J$17:$J$63,'Cost Allocation Model'!AG$22:AG$68)</f>
        <v>237.41867240595795</v>
      </c>
      <c r="AH92" s="187">
        <f>SUMPRODUCT(Mapping!$J$17:$J$63,'Cost Allocation Model'!AH$22:AH$68)</f>
        <v>243.23542987990388</v>
      </c>
      <c r="AI92" s="187">
        <f>SUMPRODUCT(Mapping!$J$17:$J$63,'Cost Allocation Model'!AI$22:AI$68)</f>
        <v>249.19469791196155</v>
      </c>
      <c r="AJ92" s="187">
        <f>SUMPRODUCT(Mapping!$J$17:$J$63,'Cost Allocation Model'!AJ$22:AJ$68)</f>
        <v>255.29996801080463</v>
      </c>
      <c r="AK92" s="187">
        <f>SUMPRODUCT(Mapping!$J$17:$J$63,'Cost Allocation Model'!AK$22:AK$68)</f>
        <v>261.55481722706929</v>
      </c>
      <c r="AL92" s="187">
        <f>SUMPRODUCT(Mapping!$J$17:$J$63,'Cost Allocation Model'!AL$22:AL$68)</f>
        <v>267.96291024913245</v>
      </c>
      <c r="AM92" s="187">
        <f>SUMPRODUCT(Mapping!$J$17:$J$63,'Cost Allocation Model'!AM$22:AM$68)</f>
        <v>274.52800155023624</v>
      </c>
      <c r="AN92" s="187">
        <f>SUMPRODUCT(Mapping!$J$17:$J$63,'Cost Allocation Model'!AN$22:AN$68)</f>
        <v>281.25393758821701</v>
      </c>
      <c r="AO92" s="187">
        <f>SUMPRODUCT(Mapping!$J$17:$J$63,'Cost Allocation Model'!AO$22:AO$68)</f>
        <v>288.14465905912829</v>
      </c>
      <c r="AP92" s="187">
        <f>SUMPRODUCT(Mapping!$J$17:$J$63,'Cost Allocation Model'!AP$22:AP$68)</f>
        <v>295.20420320607695</v>
      </c>
      <c r="AQ92" s="187">
        <f>SUMPRODUCT(Mapping!$J$17:$J$63,'Cost Allocation Model'!AQ$22:AQ$68)</f>
        <v>302.4367061846259</v>
      </c>
      <c r="AR92" s="187">
        <f>SUMPRODUCT(Mapping!$J$17:$J$63,'Cost Allocation Model'!AR$22:AR$68)</f>
        <v>309.84640548614919</v>
      </c>
      <c r="AS92" s="187">
        <f>SUMPRODUCT(Mapping!$J$17:$J$63,'Cost Allocation Model'!AS$22:AS$68)</f>
        <v>317.43764242055988</v>
      </c>
      <c r="AT92" s="187">
        <f>SUMPRODUCT(Mapping!$J$17:$J$63,'Cost Allocation Model'!AT$22:AT$68)</f>
        <v>325.21486465986351</v>
      </c>
      <c r="AU92" s="187">
        <f>SUMPRODUCT(Mapping!$J$17:$J$63,'Cost Allocation Model'!AU$22:AU$68)</f>
        <v>333.18262884403015</v>
      </c>
      <c r="AV92" s="187">
        <f>SUMPRODUCT(Mapping!$J$17:$J$63,'Cost Allocation Model'!AV$22:AV$68)</f>
        <v>341.3456032507089</v>
      </c>
      <c r="AW92" s="187">
        <f>SUMPRODUCT(Mapping!$J$17:$J$63,'Cost Allocation Model'!AW$22:AW$68)</f>
        <v>349.70857053035121</v>
      </c>
      <c r="AX92" s="187">
        <f>SUMPRODUCT(Mapping!$J$17:$J$63,'Cost Allocation Model'!AX$22:AX$68)</f>
        <v>358.27643050834479</v>
      </c>
      <c r="AY92" s="187">
        <f>SUMPRODUCT(Mapping!$J$17:$J$63,'Cost Allocation Model'!AY$22:AY$68)</f>
        <v>367.05420305579923</v>
      </c>
      <c r="AZ92" s="187">
        <f>SUMPRODUCT(Mapping!$J$17:$J$63,'Cost Allocation Model'!AZ$22:AZ$68)</f>
        <v>376.04703103066629</v>
      </c>
      <c r="BA92" s="187">
        <f>SUMPRODUCT(Mapping!$J$17:$J$63,'Cost Allocation Model'!BA$22:BA$68)</f>
        <v>385.26018329091767</v>
      </c>
      <c r="BB92" s="187">
        <f>SUMPRODUCT(Mapping!$J$17:$J$63,'Cost Allocation Model'!BB$22:BB$68)</f>
        <v>394.69905778154504</v>
      </c>
      <c r="BC92" s="187">
        <f>SUMPRODUCT(Mapping!$J$17:$J$63,'Cost Allocation Model'!BC$22:BC$68)</f>
        <v>404.36918469719302</v>
      </c>
      <c r="BD92" s="187">
        <f>SUMPRODUCT(Mapping!$J$17:$J$63,'Cost Allocation Model'!BD$22:BD$68)</f>
        <v>414.27622972227419</v>
      </c>
    </row>
    <row r="93" spans="1:56" outlineLevel="1" x14ac:dyDescent="0.2">
      <c r="B93" s="49" t="s">
        <v>158</v>
      </c>
      <c r="C93" s="10" t="s">
        <v>217</v>
      </c>
      <c r="D93" s="24">
        <v>7</v>
      </c>
      <c r="F93" s="74"/>
      <c r="G93" s="187">
        <f>SUMPRODUCT(Mapping!$K$17:$K$63,'Cost Allocation Model'!G$22:G$68)</f>
        <v>139.80503217</v>
      </c>
      <c r="H93" s="187">
        <f>SUMPRODUCT(Mapping!$K$17:$K$63,'Cost Allocation Model'!H$22:H$68)</f>
        <v>135.3234859853423</v>
      </c>
      <c r="I93" s="187">
        <f>SUMPRODUCT(Mapping!$K$17:$K$63,'Cost Allocation Model'!I$22:I$68)</f>
        <v>130.93377312562339</v>
      </c>
      <c r="J93" s="187">
        <f>SUMPRODUCT(Mapping!$K$17:$K$63,'Cost Allocation Model'!J$22:J$68)</f>
        <v>153.13516217778545</v>
      </c>
      <c r="K93" s="187">
        <f>SUMPRODUCT(Mapping!$K$17:$K$63,'Cost Allocation Model'!K$22:K$68)</f>
        <v>144.46342084859282</v>
      </c>
      <c r="L93" s="187">
        <f>SUMPRODUCT(Mapping!$K$17:$K$63,'Cost Allocation Model'!L$22:L$68)</f>
        <v>144.31735603829205</v>
      </c>
      <c r="M93" s="187">
        <f>SUMPRODUCT(Mapping!$K$17:$K$63,'Cost Allocation Model'!M$22:M$68)</f>
        <v>146.48211637886638</v>
      </c>
      <c r="N93" s="187">
        <f>SUMPRODUCT(Mapping!$K$17:$K$63,'Cost Allocation Model'!N$22:N$68)</f>
        <v>149.89514969049398</v>
      </c>
      <c r="O93" s="187">
        <f>SUMPRODUCT(Mapping!$K$17:$K$63,'Cost Allocation Model'!O$22:O$68)</f>
        <v>153.56758085791111</v>
      </c>
      <c r="P93" s="187">
        <f>SUMPRODUCT(Mapping!$K$17:$K$63,'Cost Allocation Model'!P$22:P$68)</f>
        <v>157.32998658892996</v>
      </c>
      <c r="Q93" s="187">
        <f>SUMPRODUCT(Mapping!$K$17:$K$63,'Cost Allocation Model'!Q$22:Q$68)</f>
        <v>161.18457126035869</v>
      </c>
      <c r="R93" s="187">
        <f>SUMPRODUCT(Mapping!$K$17:$K$63,'Cost Allocation Model'!R$22:R$68)</f>
        <v>165.13359325623748</v>
      </c>
      <c r="S93" s="187">
        <f>SUMPRODUCT(Mapping!$K$17:$K$63,'Cost Allocation Model'!S$22:S$68)</f>
        <v>169.1793662910153</v>
      </c>
      <c r="T93" s="187">
        <f>SUMPRODUCT(Mapping!$K$17:$K$63,'Cost Allocation Model'!T$22:T$68)</f>
        <v>173.3242607651452</v>
      </c>
      <c r="U93" s="187">
        <f>SUMPRODUCT(Mapping!$K$17:$K$63,'Cost Allocation Model'!U$22:U$68)</f>
        <v>177.57070515389123</v>
      </c>
      <c r="V93" s="187">
        <f>SUMPRODUCT(Mapping!$K$17:$K$63,'Cost Allocation Model'!V$22:V$68)</f>
        <v>181.92118743016155</v>
      </c>
      <c r="W93" s="187">
        <f>SUMPRODUCT(Mapping!$K$17:$K$63,'Cost Allocation Model'!W$22:W$68)</f>
        <v>186.37825652220047</v>
      </c>
      <c r="X93" s="187">
        <f>SUMPRODUCT(Mapping!$K$17:$K$63,'Cost Allocation Model'!X$22:X$68)</f>
        <v>190.94452380699443</v>
      </c>
      <c r="Y93" s="187">
        <f>SUMPRODUCT(Mapping!$K$17:$K$63,'Cost Allocation Model'!Y$22:Y$68)</f>
        <v>195.62266464026573</v>
      </c>
      <c r="Z93" s="187">
        <f>SUMPRODUCT(Mapping!$K$17:$K$63,'Cost Allocation Model'!Z$22:Z$68)</f>
        <v>200.41541992395227</v>
      </c>
      <c r="AA93" s="187">
        <f>SUMPRODUCT(Mapping!$K$17:$K$63,'Cost Allocation Model'!AA$22:AA$68)</f>
        <v>205.32559771208909</v>
      </c>
      <c r="AB93" s="187">
        <f>SUMPRODUCT(Mapping!$K$17:$K$63,'Cost Allocation Model'!AB$22:AB$68)</f>
        <v>210.35607485603526</v>
      </c>
      <c r="AC93" s="187">
        <f>SUMPRODUCT(Mapping!$K$17:$K$63,'Cost Allocation Model'!AC$22:AC$68)</f>
        <v>215.50979869000813</v>
      </c>
      <c r="AD93" s="187">
        <f>SUMPRODUCT(Mapping!$K$17:$K$63,'Cost Allocation Model'!AD$22:AD$68)</f>
        <v>220.78978875791333</v>
      </c>
      <c r="AE93" s="187">
        <f>SUMPRODUCT(Mapping!$K$17:$K$63,'Cost Allocation Model'!AE$22:AE$68)</f>
        <v>226.19913858248216</v>
      </c>
      <c r="AF93" s="187">
        <f>SUMPRODUCT(Mapping!$K$17:$K$63,'Cost Allocation Model'!AF$22:AF$68)</f>
        <v>231.74101747775302</v>
      </c>
      <c r="AG93" s="187">
        <f>SUMPRODUCT(Mapping!$K$17:$K$63,'Cost Allocation Model'!AG$22:AG$68)</f>
        <v>237.41867240595795</v>
      </c>
      <c r="AH93" s="187">
        <f>SUMPRODUCT(Mapping!$K$17:$K$63,'Cost Allocation Model'!AH$22:AH$68)</f>
        <v>243.23542987990388</v>
      </c>
      <c r="AI93" s="187">
        <f>SUMPRODUCT(Mapping!$K$17:$K$63,'Cost Allocation Model'!AI$22:AI$68)</f>
        <v>249.19469791196155</v>
      </c>
      <c r="AJ93" s="187">
        <f>SUMPRODUCT(Mapping!$K$17:$K$63,'Cost Allocation Model'!AJ$22:AJ$68)</f>
        <v>255.29996801080463</v>
      </c>
      <c r="AK93" s="187">
        <f>SUMPRODUCT(Mapping!$K$17:$K$63,'Cost Allocation Model'!AK$22:AK$68)</f>
        <v>261.55481722706929</v>
      </c>
      <c r="AL93" s="187">
        <f>SUMPRODUCT(Mapping!$K$17:$K$63,'Cost Allocation Model'!AL$22:AL$68)</f>
        <v>267.96291024913245</v>
      </c>
      <c r="AM93" s="187">
        <f>SUMPRODUCT(Mapping!$K$17:$K$63,'Cost Allocation Model'!AM$22:AM$68)</f>
        <v>274.52800155023624</v>
      </c>
      <c r="AN93" s="187">
        <f>SUMPRODUCT(Mapping!$K$17:$K$63,'Cost Allocation Model'!AN$22:AN$68)</f>
        <v>281.25393758821701</v>
      </c>
      <c r="AO93" s="187">
        <f>SUMPRODUCT(Mapping!$K$17:$K$63,'Cost Allocation Model'!AO$22:AO$68)</f>
        <v>288.14465905912829</v>
      </c>
      <c r="AP93" s="187">
        <f>SUMPRODUCT(Mapping!$K$17:$K$63,'Cost Allocation Model'!AP$22:AP$68)</f>
        <v>295.20420320607695</v>
      </c>
      <c r="AQ93" s="187">
        <f>SUMPRODUCT(Mapping!$K$17:$K$63,'Cost Allocation Model'!AQ$22:AQ$68)</f>
        <v>302.4367061846259</v>
      </c>
      <c r="AR93" s="187">
        <f>SUMPRODUCT(Mapping!$K$17:$K$63,'Cost Allocation Model'!AR$22:AR$68)</f>
        <v>309.84640548614919</v>
      </c>
      <c r="AS93" s="187">
        <f>SUMPRODUCT(Mapping!$K$17:$K$63,'Cost Allocation Model'!AS$22:AS$68)</f>
        <v>317.43764242055988</v>
      </c>
      <c r="AT93" s="187">
        <f>SUMPRODUCT(Mapping!$K$17:$K$63,'Cost Allocation Model'!AT$22:AT$68)</f>
        <v>325.21486465986351</v>
      </c>
      <c r="AU93" s="187">
        <f>SUMPRODUCT(Mapping!$K$17:$K$63,'Cost Allocation Model'!AU$22:AU$68)</f>
        <v>333.18262884403015</v>
      </c>
      <c r="AV93" s="187">
        <f>SUMPRODUCT(Mapping!$K$17:$K$63,'Cost Allocation Model'!AV$22:AV$68)</f>
        <v>341.3456032507089</v>
      </c>
      <c r="AW93" s="187">
        <f>SUMPRODUCT(Mapping!$K$17:$K$63,'Cost Allocation Model'!AW$22:AW$68)</f>
        <v>349.70857053035121</v>
      </c>
      <c r="AX93" s="187">
        <f>SUMPRODUCT(Mapping!$K$17:$K$63,'Cost Allocation Model'!AX$22:AX$68)</f>
        <v>358.27643050834479</v>
      </c>
      <c r="AY93" s="187">
        <f>SUMPRODUCT(Mapping!$K$17:$K$63,'Cost Allocation Model'!AY$22:AY$68)</f>
        <v>367.05420305579923</v>
      </c>
      <c r="AZ93" s="187">
        <f>SUMPRODUCT(Mapping!$K$17:$K$63,'Cost Allocation Model'!AZ$22:AZ$68)</f>
        <v>376.04703103066629</v>
      </c>
      <c r="BA93" s="187">
        <f>SUMPRODUCT(Mapping!$K$17:$K$63,'Cost Allocation Model'!BA$22:BA$68)</f>
        <v>385.26018329091767</v>
      </c>
      <c r="BB93" s="187">
        <f>SUMPRODUCT(Mapping!$K$17:$K$63,'Cost Allocation Model'!BB$22:BB$68)</f>
        <v>394.69905778154504</v>
      </c>
      <c r="BC93" s="187">
        <f>SUMPRODUCT(Mapping!$K$17:$K$63,'Cost Allocation Model'!BC$22:BC$68)</f>
        <v>404.36918469719302</v>
      </c>
      <c r="BD93" s="187">
        <f>SUMPRODUCT(Mapping!$K$17:$K$63,'Cost Allocation Model'!BD$22:BD$68)</f>
        <v>414.27622972227419</v>
      </c>
    </row>
    <row r="94" spans="1:56" outlineLevel="1" x14ac:dyDescent="0.2">
      <c r="B94" s="49"/>
    </row>
    <row r="96" spans="1:56" x14ac:dyDescent="0.2">
      <c r="A96" s="69">
        <f ca="1">MAX($A$1:A95)+subsection</f>
        <v>9.0799999999999983</v>
      </c>
      <c r="B96" s="6" t="s">
        <v>288</v>
      </c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8" spans="1:56" outlineLevel="1" x14ac:dyDescent="0.2">
      <c r="B98" s="50" t="s">
        <v>289</v>
      </c>
      <c r="C98" s="24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</row>
    <row r="99" spans="1:56" outlineLevel="1" x14ac:dyDescent="0.2">
      <c r="C99" s="24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</row>
    <row r="100" spans="1:56" outlineLevel="1" x14ac:dyDescent="0.2">
      <c r="B100" s="48" t="s">
        <v>149</v>
      </c>
      <c r="C100" s="24"/>
      <c r="D100" s="54" t="s">
        <v>279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</row>
    <row r="101" spans="1:56" outlineLevel="1" x14ac:dyDescent="0.2">
      <c r="B101" s="49" t="s">
        <v>151</v>
      </c>
      <c r="C101" s="10" t="s">
        <v>217</v>
      </c>
      <c r="D101" s="24">
        <v>1</v>
      </c>
      <c r="G101" s="187">
        <f t="shared" ref="G101:AL101" ca="1" si="30">G57+G73+G87</f>
        <v>378.13643436751073</v>
      </c>
      <c r="H101" s="187">
        <f t="shared" ca="1" si="30"/>
        <v>373.00440687505284</v>
      </c>
      <c r="I101" s="187">
        <f t="shared" ca="1" si="30"/>
        <v>380.79647822191646</v>
      </c>
      <c r="J101" s="187">
        <f t="shared" ca="1" si="30"/>
        <v>406.01776499437898</v>
      </c>
      <c r="K101" s="187">
        <f t="shared" ca="1" si="30"/>
        <v>375.50388666600838</v>
      </c>
      <c r="L101" s="187">
        <f t="shared" ca="1" si="30"/>
        <v>402.6479150268226</v>
      </c>
      <c r="M101" s="187">
        <f t="shared" ca="1" si="30"/>
        <v>400.61226728419592</v>
      </c>
      <c r="N101" s="187">
        <f t="shared" ca="1" si="30"/>
        <v>400.81509327707147</v>
      </c>
      <c r="O101" s="187">
        <f t="shared" ca="1" si="30"/>
        <v>411.28423619686203</v>
      </c>
      <c r="P101" s="187">
        <f t="shared" ca="1" si="30"/>
        <v>423.43671776268241</v>
      </c>
      <c r="Q101" s="187">
        <f t="shared" ca="1" si="30"/>
        <v>435.53362386633012</v>
      </c>
      <c r="R101" s="187">
        <f t="shared" ca="1" si="30"/>
        <v>447.56001344436675</v>
      </c>
      <c r="S101" s="187">
        <f t="shared" ca="1" si="30"/>
        <v>459.49942109677988</v>
      </c>
      <c r="T101" s="187">
        <f t="shared" ca="1" si="30"/>
        <v>471.33248980882888</v>
      </c>
      <c r="U101" s="187">
        <f t="shared" ca="1" si="30"/>
        <v>483.03814940535699</v>
      </c>
      <c r="V101" s="187">
        <f t="shared" ca="1" si="30"/>
        <v>494.60555787314536</v>
      </c>
      <c r="W101" s="187">
        <f t="shared" ca="1" si="30"/>
        <v>506.01327659757976</v>
      </c>
      <c r="X101" s="187">
        <f t="shared" ca="1" si="30"/>
        <v>517.22341244842596</v>
      </c>
      <c r="Y101" s="187">
        <f t="shared" ca="1" si="30"/>
        <v>528.20820549921689</v>
      </c>
      <c r="Z101" s="187">
        <f t="shared" ca="1" si="30"/>
        <v>539.28870329285928</v>
      </c>
      <c r="AA101" s="187">
        <f t="shared" ca="1" si="30"/>
        <v>550.1007647315962</v>
      </c>
      <c r="AB101" s="187">
        <f t="shared" ca="1" si="30"/>
        <v>560.61240025866232</v>
      </c>
      <c r="AC101" s="187">
        <f t="shared" ca="1" si="30"/>
        <v>570.78989074283459</v>
      </c>
      <c r="AD101" s="187">
        <f t="shared" ca="1" si="30"/>
        <v>580.59771984337567</v>
      </c>
      <c r="AE101" s="187">
        <f t="shared" ca="1" si="30"/>
        <v>594.71025583179176</v>
      </c>
      <c r="AF101" s="187">
        <f t="shared" ca="1" si="30"/>
        <v>608.60729592285156</v>
      </c>
      <c r="AG101" s="187">
        <f t="shared" ca="1" si="30"/>
        <v>622.31567035453281</v>
      </c>
      <c r="AH101" s="187">
        <f t="shared" ca="1" si="30"/>
        <v>635.93810175082672</v>
      </c>
      <c r="AI101" s="187">
        <f t="shared" ca="1" si="30"/>
        <v>649.501208928491</v>
      </c>
      <c r="AJ101" s="187">
        <f t="shared" ca="1" si="30"/>
        <v>662.96746960560279</v>
      </c>
      <c r="AK101" s="187">
        <f t="shared" ca="1" si="30"/>
        <v>676.23072635399535</v>
      </c>
      <c r="AL101" s="187">
        <f t="shared" ca="1" si="30"/>
        <v>689.44122860481207</v>
      </c>
      <c r="AM101" s="187">
        <f t="shared" ref="AM101:BD101" ca="1" si="31">AM57+AM73+AM87</f>
        <v>702.73413736898806</v>
      </c>
      <c r="AN101" s="187">
        <f t="shared" ca="1" si="31"/>
        <v>715.99313405280748</v>
      </c>
      <c r="AO101" s="187">
        <f t="shared" ca="1" si="31"/>
        <v>729.14751042611715</v>
      </c>
      <c r="AP101" s="187">
        <f t="shared" ca="1" si="31"/>
        <v>742.11453404433507</v>
      </c>
      <c r="AQ101" s="187">
        <f t="shared" ca="1" si="31"/>
        <v>766.44218049140295</v>
      </c>
      <c r="AR101" s="187">
        <f t="shared" ca="1" si="31"/>
        <v>792.29026684265796</v>
      </c>
      <c r="AS101" s="187">
        <f t="shared" ca="1" si="31"/>
        <v>819.8641021325052</v>
      </c>
      <c r="AT101" s="187">
        <f t="shared" ca="1" si="31"/>
        <v>849.42207979572788</v>
      </c>
      <c r="AU101" s="187">
        <f t="shared" ca="1" si="31"/>
        <v>881.2962470139521</v>
      </c>
      <c r="AV101" s="187">
        <f t="shared" ca="1" si="31"/>
        <v>915.92255981418373</v>
      </c>
      <c r="AW101" s="187">
        <f t="shared" ca="1" si="31"/>
        <v>953.88983440861989</v>
      </c>
      <c r="AX101" s="187">
        <f t="shared" ca="1" si="31"/>
        <v>996.02582244846462</v>
      </c>
      <c r="AY101" s="187">
        <f t="shared" ca="1" si="31"/>
        <v>1043.534303184814</v>
      </c>
      <c r="AZ101" s="187">
        <f t="shared" ca="1" si="31"/>
        <v>1098.2760407178921</v>
      </c>
      <c r="BA101" s="187">
        <f t="shared" ca="1" si="31"/>
        <v>1163.3682800255503</v>
      </c>
      <c r="BB101" s="187">
        <f t="shared" ca="1" si="31"/>
        <v>1244.6126596923918</v>
      </c>
      <c r="BC101" s="187">
        <f t="shared" ca="1" si="31"/>
        <v>1354.8137452096603</v>
      </c>
      <c r="BD101" s="187">
        <f t="shared" ca="1" si="31"/>
        <v>1532.5157918239433</v>
      </c>
    </row>
    <row r="102" spans="1:56" outlineLevel="1" x14ac:dyDescent="0.2">
      <c r="B102" s="49" t="s">
        <v>153</v>
      </c>
      <c r="C102" s="10" t="s">
        <v>217</v>
      </c>
      <c r="D102" s="24">
        <v>2</v>
      </c>
      <c r="G102" s="187">
        <f t="shared" ref="G102:AL102" ca="1" si="32">G58+G74+G88</f>
        <v>378.13643436751073</v>
      </c>
      <c r="H102" s="187">
        <f t="shared" ca="1" si="32"/>
        <v>373.00440687505284</v>
      </c>
      <c r="I102" s="187">
        <f t="shared" ca="1" si="32"/>
        <v>380.79647822191646</v>
      </c>
      <c r="J102" s="187">
        <f t="shared" ca="1" si="32"/>
        <v>406.01776499437898</v>
      </c>
      <c r="K102" s="187">
        <f t="shared" ca="1" si="32"/>
        <v>375.50388666600838</v>
      </c>
      <c r="L102" s="187">
        <f t="shared" ca="1" si="32"/>
        <v>402.6479150268226</v>
      </c>
      <c r="M102" s="187">
        <f t="shared" ca="1" si="32"/>
        <v>400.61226728419592</v>
      </c>
      <c r="N102" s="187">
        <f t="shared" ca="1" si="32"/>
        <v>400.81509327707147</v>
      </c>
      <c r="O102" s="187">
        <f t="shared" ca="1" si="32"/>
        <v>411.28423619686203</v>
      </c>
      <c r="P102" s="187">
        <f t="shared" ca="1" si="32"/>
        <v>423.43671776268241</v>
      </c>
      <c r="Q102" s="187">
        <f t="shared" ca="1" si="32"/>
        <v>435.53362386633012</v>
      </c>
      <c r="R102" s="187">
        <f t="shared" ca="1" si="32"/>
        <v>447.56001344436675</v>
      </c>
      <c r="S102" s="187">
        <f t="shared" ca="1" si="32"/>
        <v>459.49942109677988</v>
      </c>
      <c r="T102" s="187">
        <f t="shared" ca="1" si="32"/>
        <v>471.33248980882888</v>
      </c>
      <c r="U102" s="187">
        <f t="shared" ca="1" si="32"/>
        <v>483.03814940535699</v>
      </c>
      <c r="V102" s="187">
        <f t="shared" ca="1" si="32"/>
        <v>494.60555787314536</v>
      </c>
      <c r="W102" s="187">
        <f t="shared" ca="1" si="32"/>
        <v>506.01327659757976</v>
      </c>
      <c r="X102" s="187">
        <f t="shared" ca="1" si="32"/>
        <v>517.22341244842596</v>
      </c>
      <c r="Y102" s="187">
        <f t="shared" ca="1" si="32"/>
        <v>528.20820549921689</v>
      </c>
      <c r="Z102" s="187">
        <f t="shared" ca="1" si="32"/>
        <v>539.28870329285928</v>
      </c>
      <c r="AA102" s="187">
        <f t="shared" ca="1" si="32"/>
        <v>550.1007647315962</v>
      </c>
      <c r="AB102" s="187">
        <f t="shared" ca="1" si="32"/>
        <v>560.61240025866232</v>
      </c>
      <c r="AC102" s="187">
        <f t="shared" ca="1" si="32"/>
        <v>570.78989074283459</v>
      </c>
      <c r="AD102" s="187">
        <f t="shared" ca="1" si="32"/>
        <v>580.59771984337567</v>
      </c>
      <c r="AE102" s="187">
        <f t="shared" ca="1" si="32"/>
        <v>594.71025583179176</v>
      </c>
      <c r="AF102" s="187">
        <f t="shared" ca="1" si="32"/>
        <v>608.60729592285156</v>
      </c>
      <c r="AG102" s="187">
        <f t="shared" ca="1" si="32"/>
        <v>622.31567035453281</v>
      </c>
      <c r="AH102" s="187">
        <f t="shared" ca="1" si="32"/>
        <v>635.93810175082672</v>
      </c>
      <c r="AI102" s="187">
        <f t="shared" ca="1" si="32"/>
        <v>649.501208928491</v>
      </c>
      <c r="AJ102" s="187">
        <f t="shared" ca="1" si="32"/>
        <v>662.96746960560279</v>
      </c>
      <c r="AK102" s="187">
        <f t="shared" ca="1" si="32"/>
        <v>676.23072635399535</v>
      </c>
      <c r="AL102" s="187">
        <f t="shared" ca="1" si="32"/>
        <v>689.44122860481207</v>
      </c>
      <c r="AM102" s="187">
        <f t="shared" ref="AM102:BD102" ca="1" si="33">AM58+AM74+AM88</f>
        <v>702.73413736898806</v>
      </c>
      <c r="AN102" s="187">
        <f t="shared" ca="1" si="33"/>
        <v>715.99313405280748</v>
      </c>
      <c r="AO102" s="187">
        <f t="shared" ca="1" si="33"/>
        <v>729.14751042611715</v>
      </c>
      <c r="AP102" s="187">
        <f t="shared" ca="1" si="33"/>
        <v>742.11453404433507</v>
      </c>
      <c r="AQ102" s="187">
        <f t="shared" ca="1" si="33"/>
        <v>766.44218049140295</v>
      </c>
      <c r="AR102" s="187">
        <f t="shared" ca="1" si="33"/>
        <v>792.29026684265796</v>
      </c>
      <c r="AS102" s="187">
        <f t="shared" ca="1" si="33"/>
        <v>819.8641021325052</v>
      </c>
      <c r="AT102" s="187">
        <f t="shared" ca="1" si="33"/>
        <v>849.42207979572788</v>
      </c>
      <c r="AU102" s="187">
        <f t="shared" ca="1" si="33"/>
        <v>881.2962470139521</v>
      </c>
      <c r="AV102" s="187">
        <f t="shared" ca="1" si="33"/>
        <v>915.92255981418373</v>
      </c>
      <c r="AW102" s="187">
        <f t="shared" ca="1" si="33"/>
        <v>953.88983440861989</v>
      </c>
      <c r="AX102" s="187">
        <f t="shared" ca="1" si="33"/>
        <v>996.02582244846462</v>
      </c>
      <c r="AY102" s="187">
        <f t="shared" ca="1" si="33"/>
        <v>1043.534303184814</v>
      </c>
      <c r="AZ102" s="187">
        <f t="shared" ca="1" si="33"/>
        <v>1098.2760407178921</v>
      </c>
      <c r="BA102" s="187">
        <f t="shared" ca="1" si="33"/>
        <v>1163.3682800255503</v>
      </c>
      <c r="BB102" s="187">
        <f t="shared" ca="1" si="33"/>
        <v>1244.6126596923918</v>
      </c>
      <c r="BC102" s="187">
        <f t="shared" ca="1" si="33"/>
        <v>1354.8137452096603</v>
      </c>
      <c r="BD102" s="187">
        <f t="shared" ca="1" si="33"/>
        <v>1532.5157918239433</v>
      </c>
    </row>
    <row r="103" spans="1:56" outlineLevel="1" x14ac:dyDescent="0.2">
      <c r="B103" s="49" t="s">
        <v>154</v>
      </c>
      <c r="C103" s="10" t="s">
        <v>217</v>
      </c>
      <c r="D103" s="24">
        <v>3</v>
      </c>
      <c r="F103" s="74"/>
      <c r="G103" s="187">
        <f t="shared" ref="G103:AL103" ca="1" si="34">G59+G75+G89</f>
        <v>378.13643436751073</v>
      </c>
      <c r="H103" s="187">
        <f t="shared" ca="1" si="34"/>
        <v>373.00440687505284</v>
      </c>
      <c r="I103" s="187">
        <f t="shared" ca="1" si="34"/>
        <v>380.79647822191646</v>
      </c>
      <c r="J103" s="187">
        <f t="shared" ca="1" si="34"/>
        <v>406.01776499437898</v>
      </c>
      <c r="K103" s="187">
        <f t="shared" ca="1" si="34"/>
        <v>375.50388666600838</v>
      </c>
      <c r="L103" s="187">
        <f t="shared" ca="1" si="34"/>
        <v>402.6479150268226</v>
      </c>
      <c r="M103" s="187">
        <f t="shared" ca="1" si="34"/>
        <v>400.61226728419592</v>
      </c>
      <c r="N103" s="187">
        <f t="shared" ca="1" si="34"/>
        <v>400.81509327707147</v>
      </c>
      <c r="O103" s="187">
        <f t="shared" ca="1" si="34"/>
        <v>411.28423619686203</v>
      </c>
      <c r="P103" s="187">
        <f t="shared" ca="1" si="34"/>
        <v>423.43671776268241</v>
      </c>
      <c r="Q103" s="187">
        <f t="shared" ca="1" si="34"/>
        <v>435.53362386633012</v>
      </c>
      <c r="R103" s="187">
        <f t="shared" ca="1" si="34"/>
        <v>447.56001344436675</v>
      </c>
      <c r="S103" s="187">
        <f t="shared" ca="1" si="34"/>
        <v>459.49942109677988</v>
      </c>
      <c r="T103" s="187">
        <f t="shared" ca="1" si="34"/>
        <v>471.33248980882888</v>
      </c>
      <c r="U103" s="187">
        <f t="shared" ca="1" si="34"/>
        <v>483.03814940535699</v>
      </c>
      <c r="V103" s="187">
        <f t="shared" ca="1" si="34"/>
        <v>494.60555787314536</v>
      </c>
      <c r="W103" s="187">
        <f t="shared" ca="1" si="34"/>
        <v>506.01327659757976</v>
      </c>
      <c r="X103" s="187">
        <f t="shared" ca="1" si="34"/>
        <v>517.22341244842596</v>
      </c>
      <c r="Y103" s="187">
        <f t="shared" ca="1" si="34"/>
        <v>528.20820549921689</v>
      </c>
      <c r="Z103" s="187">
        <f t="shared" ca="1" si="34"/>
        <v>539.28870329285928</v>
      </c>
      <c r="AA103" s="187">
        <f t="shared" ca="1" si="34"/>
        <v>550.1007647315962</v>
      </c>
      <c r="AB103" s="187">
        <f t="shared" ca="1" si="34"/>
        <v>560.61240025866232</v>
      </c>
      <c r="AC103" s="187">
        <f t="shared" ca="1" si="34"/>
        <v>570.78989074283459</v>
      </c>
      <c r="AD103" s="187">
        <f t="shared" ca="1" si="34"/>
        <v>580.59771984337567</v>
      </c>
      <c r="AE103" s="187">
        <f t="shared" ca="1" si="34"/>
        <v>594.71025583179176</v>
      </c>
      <c r="AF103" s="187">
        <f t="shared" ca="1" si="34"/>
        <v>608.60729592285156</v>
      </c>
      <c r="AG103" s="187">
        <f t="shared" ca="1" si="34"/>
        <v>622.31567035453281</v>
      </c>
      <c r="AH103" s="187">
        <f t="shared" ca="1" si="34"/>
        <v>635.93810175082672</v>
      </c>
      <c r="AI103" s="187">
        <f t="shared" ca="1" si="34"/>
        <v>649.501208928491</v>
      </c>
      <c r="AJ103" s="187">
        <f t="shared" ca="1" si="34"/>
        <v>662.96746960560279</v>
      </c>
      <c r="AK103" s="187">
        <f t="shared" ca="1" si="34"/>
        <v>676.23072635399535</v>
      </c>
      <c r="AL103" s="187">
        <f t="shared" ca="1" si="34"/>
        <v>689.44122860481207</v>
      </c>
      <c r="AM103" s="187">
        <f t="shared" ref="AM103:BD103" ca="1" si="35">AM59+AM75+AM89</f>
        <v>702.73413736898806</v>
      </c>
      <c r="AN103" s="187">
        <f t="shared" ca="1" si="35"/>
        <v>715.99313405280748</v>
      </c>
      <c r="AO103" s="187">
        <f t="shared" ca="1" si="35"/>
        <v>729.14751042611715</v>
      </c>
      <c r="AP103" s="187">
        <f t="shared" ca="1" si="35"/>
        <v>742.11453404433507</v>
      </c>
      <c r="AQ103" s="187">
        <f t="shared" ca="1" si="35"/>
        <v>766.44218049140295</v>
      </c>
      <c r="AR103" s="187">
        <f t="shared" ca="1" si="35"/>
        <v>792.29026684265796</v>
      </c>
      <c r="AS103" s="187">
        <f t="shared" ca="1" si="35"/>
        <v>819.8641021325052</v>
      </c>
      <c r="AT103" s="187">
        <f t="shared" ca="1" si="35"/>
        <v>849.42207979572788</v>
      </c>
      <c r="AU103" s="187">
        <f t="shared" ca="1" si="35"/>
        <v>881.2962470139521</v>
      </c>
      <c r="AV103" s="187">
        <f t="shared" ca="1" si="35"/>
        <v>915.92255981418373</v>
      </c>
      <c r="AW103" s="187">
        <f t="shared" ca="1" si="35"/>
        <v>953.88983440861989</v>
      </c>
      <c r="AX103" s="187">
        <f t="shared" ca="1" si="35"/>
        <v>996.02582244846462</v>
      </c>
      <c r="AY103" s="187">
        <f t="shared" ca="1" si="35"/>
        <v>1043.534303184814</v>
      </c>
      <c r="AZ103" s="187">
        <f t="shared" ca="1" si="35"/>
        <v>1098.2760407178921</v>
      </c>
      <c r="BA103" s="187">
        <f t="shared" ca="1" si="35"/>
        <v>1163.3682800255503</v>
      </c>
      <c r="BB103" s="187">
        <f t="shared" ca="1" si="35"/>
        <v>1244.6126596923918</v>
      </c>
      <c r="BC103" s="187">
        <f t="shared" ca="1" si="35"/>
        <v>1354.8137452096603</v>
      </c>
      <c r="BD103" s="187">
        <f t="shared" ca="1" si="35"/>
        <v>1532.5157918239433</v>
      </c>
    </row>
    <row r="104" spans="1:56" outlineLevel="1" x14ac:dyDescent="0.2">
      <c r="B104" s="49" t="s">
        <v>155</v>
      </c>
      <c r="C104" s="10" t="s">
        <v>217</v>
      </c>
      <c r="D104" s="24">
        <v>4</v>
      </c>
      <c r="F104" s="74"/>
      <c r="G104" s="187">
        <f t="shared" ref="G104:AL104" ca="1" si="36">G60+G76+G90</f>
        <v>378.13643436751073</v>
      </c>
      <c r="H104" s="187">
        <f t="shared" ca="1" si="36"/>
        <v>373.00440687505284</v>
      </c>
      <c r="I104" s="187">
        <f t="shared" ca="1" si="36"/>
        <v>380.79647822191646</v>
      </c>
      <c r="J104" s="187">
        <f t="shared" ca="1" si="36"/>
        <v>406.01776499437898</v>
      </c>
      <c r="K104" s="187">
        <f t="shared" ca="1" si="36"/>
        <v>375.50388666600838</v>
      </c>
      <c r="L104" s="187">
        <f t="shared" ca="1" si="36"/>
        <v>402.6479150268226</v>
      </c>
      <c r="M104" s="187">
        <f t="shared" ca="1" si="36"/>
        <v>400.61226728419592</v>
      </c>
      <c r="N104" s="187">
        <f t="shared" ca="1" si="36"/>
        <v>400.81509327707147</v>
      </c>
      <c r="O104" s="187">
        <f t="shared" ca="1" si="36"/>
        <v>411.28423619686203</v>
      </c>
      <c r="P104" s="187">
        <f t="shared" ca="1" si="36"/>
        <v>423.43671776268241</v>
      </c>
      <c r="Q104" s="187">
        <f t="shared" ca="1" si="36"/>
        <v>435.53362386633012</v>
      </c>
      <c r="R104" s="187">
        <f t="shared" ca="1" si="36"/>
        <v>447.56001344436675</v>
      </c>
      <c r="S104" s="187">
        <f t="shared" ca="1" si="36"/>
        <v>459.49942109677988</v>
      </c>
      <c r="T104" s="187">
        <f t="shared" ca="1" si="36"/>
        <v>471.33248980882888</v>
      </c>
      <c r="U104" s="187">
        <f t="shared" ca="1" si="36"/>
        <v>483.03814940535699</v>
      </c>
      <c r="V104" s="187">
        <f t="shared" ca="1" si="36"/>
        <v>494.60555787314536</v>
      </c>
      <c r="W104" s="187">
        <f t="shared" ca="1" si="36"/>
        <v>506.01327659757976</v>
      </c>
      <c r="X104" s="187">
        <f t="shared" ca="1" si="36"/>
        <v>517.22341244842596</v>
      </c>
      <c r="Y104" s="187">
        <f t="shared" ca="1" si="36"/>
        <v>528.20820549921689</v>
      </c>
      <c r="Z104" s="187">
        <f t="shared" ca="1" si="36"/>
        <v>539.28870329285928</v>
      </c>
      <c r="AA104" s="187">
        <f t="shared" ca="1" si="36"/>
        <v>550.1007647315962</v>
      </c>
      <c r="AB104" s="187">
        <f t="shared" ca="1" si="36"/>
        <v>560.61240025866232</v>
      </c>
      <c r="AC104" s="187">
        <f t="shared" ca="1" si="36"/>
        <v>570.78989074283459</v>
      </c>
      <c r="AD104" s="187">
        <f t="shared" ca="1" si="36"/>
        <v>580.59771984337567</v>
      </c>
      <c r="AE104" s="187">
        <f t="shared" ca="1" si="36"/>
        <v>594.71025583179176</v>
      </c>
      <c r="AF104" s="187">
        <f t="shared" ca="1" si="36"/>
        <v>608.60729592285156</v>
      </c>
      <c r="AG104" s="187">
        <f t="shared" ca="1" si="36"/>
        <v>622.31567035453281</v>
      </c>
      <c r="AH104" s="187">
        <f t="shared" ca="1" si="36"/>
        <v>635.93810175082672</v>
      </c>
      <c r="AI104" s="187">
        <f t="shared" ca="1" si="36"/>
        <v>649.501208928491</v>
      </c>
      <c r="AJ104" s="187">
        <f t="shared" ca="1" si="36"/>
        <v>662.96746960560279</v>
      </c>
      <c r="AK104" s="187">
        <f t="shared" ca="1" si="36"/>
        <v>676.23072635399535</v>
      </c>
      <c r="AL104" s="187">
        <f t="shared" ca="1" si="36"/>
        <v>689.44122860481207</v>
      </c>
      <c r="AM104" s="187">
        <f t="shared" ref="AM104:BD104" ca="1" si="37">AM60+AM76+AM90</f>
        <v>702.73413736898806</v>
      </c>
      <c r="AN104" s="187">
        <f t="shared" ca="1" si="37"/>
        <v>715.99313405280748</v>
      </c>
      <c r="AO104" s="187">
        <f t="shared" ca="1" si="37"/>
        <v>729.14751042611715</v>
      </c>
      <c r="AP104" s="187">
        <f t="shared" ca="1" si="37"/>
        <v>742.11453404433507</v>
      </c>
      <c r="AQ104" s="187">
        <f t="shared" ca="1" si="37"/>
        <v>766.44218049140295</v>
      </c>
      <c r="AR104" s="187">
        <f t="shared" ca="1" si="37"/>
        <v>792.29026684265796</v>
      </c>
      <c r="AS104" s="187">
        <f t="shared" ca="1" si="37"/>
        <v>819.8641021325052</v>
      </c>
      <c r="AT104" s="187">
        <f t="shared" ca="1" si="37"/>
        <v>849.42207979572788</v>
      </c>
      <c r="AU104" s="187">
        <f t="shared" ca="1" si="37"/>
        <v>881.2962470139521</v>
      </c>
      <c r="AV104" s="187">
        <f t="shared" ca="1" si="37"/>
        <v>915.92255981418373</v>
      </c>
      <c r="AW104" s="187">
        <f t="shared" ca="1" si="37"/>
        <v>953.88983440861989</v>
      </c>
      <c r="AX104" s="187">
        <f t="shared" ca="1" si="37"/>
        <v>996.02582244846462</v>
      </c>
      <c r="AY104" s="187">
        <f t="shared" ca="1" si="37"/>
        <v>1043.534303184814</v>
      </c>
      <c r="AZ104" s="187">
        <f t="shared" ca="1" si="37"/>
        <v>1098.2760407178921</v>
      </c>
      <c r="BA104" s="187">
        <f t="shared" ca="1" si="37"/>
        <v>1163.3682800255503</v>
      </c>
      <c r="BB104" s="187">
        <f t="shared" ca="1" si="37"/>
        <v>1244.6126596923918</v>
      </c>
      <c r="BC104" s="187">
        <f t="shared" ca="1" si="37"/>
        <v>1354.8137452096603</v>
      </c>
      <c r="BD104" s="187">
        <f t="shared" ca="1" si="37"/>
        <v>1532.5157918239433</v>
      </c>
    </row>
    <row r="105" spans="1:56" outlineLevel="1" x14ac:dyDescent="0.2">
      <c r="B105" s="49" t="s">
        <v>156</v>
      </c>
      <c r="C105" s="10" t="s">
        <v>217</v>
      </c>
      <c r="D105" s="24">
        <v>5</v>
      </c>
      <c r="F105" s="74"/>
      <c r="G105" s="187">
        <f t="shared" ref="G105:AL105" ca="1" si="38">G61+G77+G91</f>
        <v>378.13643436751073</v>
      </c>
      <c r="H105" s="187">
        <f t="shared" ca="1" si="38"/>
        <v>373.00440687505284</v>
      </c>
      <c r="I105" s="187">
        <f t="shared" ca="1" si="38"/>
        <v>380.79647822191646</v>
      </c>
      <c r="J105" s="187">
        <f t="shared" ca="1" si="38"/>
        <v>406.01776499437898</v>
      </c>
      <c r="K105" s="187">
        <f t="shared" ca="1" si="38"/>
        <v>375.50388666600838</v>
      </c>
      <c r="L105" s="187">
        <f t="shared" ca="1" si="38"/>
        <v>402.6479150268226</v>
      </c>
      <c r="M105" s="187">
        <f t="shared" ca="1" si="38"/>
        <v>400.61226728419592</v>
      </c>
      <c r="N105" s="187">
        <f t="shared" ca="1" si="38"/>
        <v>400.81509327707147</v>
      </c>
      <c r="O105" s="187">
        <f t="shared" ca="1" si="38"/>
        <v>411.28423619686203</v>
      </c>
      <c r="P105" s="187">
        <f t="shared" ca="1" si="38"/>
        <v>423.43671776268241</v>
      </c>
      <c r="Q105" s="187">
        <f t="shared" ca="1" si="38"/>
        <v>435.53362386633012</v>
      </c>
      <c r="R105" s="187">
        <f t="shared" ca="1" si="38"/>
        <v>447.56001344436675</v>
      </c>
      <c r="S105" s="187">
        <f t="shared" ca="1" si="38"/>
        <v>459.49942109677988</v>
      </c>
      <c r="T105" s="187">
        <f t="shared" ca="1" si="38"/>
        <v>471.33248980882888</v>
      </c>
      <c r="U105" s="187">
        <f t="shared" ca="1" si="38"/>
        <v>483.03814940535699</v>
      </c>
      <c r="V105" s="187">
        <f t="shared" ca="1" si="38"/>
        <v>494.60555787314536</v>
      </c>
      <c r="W105" s="187">
        <f t="shared" ca="1" si="38"/>
        <v>506.01327659757976</v>
      </c>
      <c r="X105" s="187">
        <f t="shared" ca="1" si="38"/>
        <v>517.22341244842596</v>
      </c>
      <c r="Y105" s="187">
        <f t="shared" ca="1" si="38"/>
        <v>528.20820549921689</v>
      </c>
      <c r="Z105" s="187">
        <f t="shared" ca="1" si="38"/>
        <v>539.28870329285928</v>
      </c>
      <c r="AA105" s="187">
        <f t="shared" ca="1" si="38"/>
        <v>550.1007647315962</v>
      </c>
      <c r="AB105" s="187">
        <f t="shared" ca="1" si="38"/>
        <v>560.61240025866232</v>
      </c>
      <c r="AC105" s="187">
        <f t="shared" ca="1" si="38"/>
        <v>570.78989074283459</v>
      </c>
      <c r="AD105" s="187">
        <f t="shared" ca="1" si="38"/>
        <v>580.59771984337567</v>
      </c>
      <c r="AE105" s="187">
        <f t="shared" ca="1" si="38"/>
        <v>594.71025583179176</v>
      </c>
      <c r="AF105" s="187">
        <f t="shared" ca="1" si="38"/>
        <v>608.60729592285156</v>
      </c>
      <c r="AG105" s="187">
        <f t="shared" ca="1" si="38"/>
        <v>622.31567035453281</v>
      </c>
      <c r="AH105" s="187">
        <f t="shared" ca="1" si="38"/>
        <v>635.93810175082672</v>
      </c>
      <c r="AI105" s="187">
        <f t="shared" ca="1" si="38"/>
        <v>649.501208928491</v>
      </c>
      <c r="AJ105" s="187">
        <f t="shared" ca="1" si="38"/>
        <v>662.96746960560279</v>
      </c>
      <c r="AK105" s="187">
        <f t="shared" ca="1" si="38"/>
        <v>676.23072635399535</v>
      </c>
      <c r="AL105" s="187">
        <f t="shared" ca="1" si="38"/>
        <v>689.44122860481207</v>
      </c>
      <c r="AM105" s="187">
        <f t="shared" ref="AM105:BD105" ca="1" si="39">AM61+AM77+AM91</f>
        <v>702.73413736898806</v>
      </c>
      <c r="AN105" s="187">
        <f t="shared" ca="1" si="39"/>
        <v>715.99313405280748</v>
      </c>
      <c r="AO105" s="187">
        <f t="shared" ca="1" si="39"/>
        <v>729.14751042611715</v>
      </c>
      <c r="AP105" s="187">
        <f t="shared" ca="1" si="39"/>
        <v>742.11453404433507</v>
      </c>
      <c r="AQ105" s="187">
        <f t="shared" ca="1" si="39"/>
        <v>766.44218049140295</v>
      </c>
      <c r="AR105" s="187">
        <f t="shared" ca="1" si="39"/>
        <v>792.29026684265796</v>
      </c>
      <c r="AS105" s="187">
        <f t="shared" ca="1" si="39"/>
        <v>819.8641021325052</v>
      </c>
      <c r="AT105" s="187">
        <f t="shared" ca="1" si="39"/>
        <v>849.42207979572788</v>
      </c>
      <c r="AU105" s="187">
        <f t="shared" ca="1" si="39"/>
        <v>881.2962470139521</v>
      </c>
      <c r="AV105" s="187">
        <f t="shared" ca="1" si="39"/>
        <v>915.92255981418373</v>
      </c>
      <c r="AW105" s="187">
        <f t="shared" ca="1" si="39"/>
        <v>953.88983440861989</v>
      </c>
      <c r="AX105" s="187">
        <f t="shared" ca="1" si="39"/>
        <v>996.02582244846462</v>
      </c>
      <c r="AY105" s="187">
        <f t="shared" ca="1" si="39"/>
        <v>1043.534303184814</v>
      </c>
      <c r="AZ105" s="187">
        <f t="shared" ca="1" si="39"/>
        <v>1098.2760407178921</v>
      </c>
      <c r="BA105" s="187">
        <f t="shared" ca="1" si="39"/>
        <v>1163.3682800255503</v>
      </c>
      <c r="BB105" s="187">
        <f t="shared" ca="1" si="39"/>
        <v>1244.6126596923918</v>
      </c>
      <c r="BC105" s="187">
        <f t="shared" ca="1" si="39"/>
        <v>1354.8137452096603</v>
      </c>
      <c r="BD105" s="187">
        <f t="shared" ca="1" si="39"/>
        <v>1532.5157918239433</v>
      </c>
    </row>
    <row r="106" spans="1:56" outlineLevel="1" x14ac:dyDescent="0.2">
      <c r="B106" s="49" t="s">
        <v>157</v>
      </c>
      <c r="C106" s="10" t="s">
        <v>217</v>
      </c>
      <c r="D106" s="24">
        <v>6</v>
      </c>
      <c r="F106" s="74"/>
      <c r="G106" s="187">
        <f t="shared" ref="G106:AL106" ca="1" si="40">G62+G78+G92</f>
        <v>495.33480355721554</v>
      </c>
      <c r="H106" s="187">
        <f t="shared" ca="1" si="40"/>
        <v>456.98317336012661</v>
      </c>
      <c r="I106" s="187">
        <f t="shared" ca="1" si="40"/>
        <v>446.80038197160593</v>
      </c>
      <c r="J106" s="187">
        <f t="shared" ca="1" si="40"/>
        <v>462.38279712782975</v>
      </c>
      <c r="K106" s="187">
        <f t="shared" ca="1" si="40"/>
        <v>418.36248578464478</v>
      </c>
      <c r="L106" s="187">
        <f t="shared" ca="1" si="40"/>
        <v>439.68800151951052</v>
      </c>
      <c r="M106" s="187">
        <f t="shared" ca="1" si="40"/>
        <v>427.43225056608321</v>
      </c>
      <c r="N106" s="187">
        <f t="shared" ca="1" si="40"/>
        <v>419.1800780508604</v>
      </c>
      <c r="O106" s="187">
        <f t="shared" ca="1" si="40"/>
        <v>422.57761592006557</v>
      </c>
      <c r="P106" s="187">
        <f t="shared" ca="1" si="40"/>
        <v>427.56523038934967</v>
      </c>
      <c r="Q106" s="187">
        <f t="shared" ca="1" si="40"/>
        <v>432.48686733564375</v>
      </c>
      <c r="R106" s="187">
        <f t="shared" ca="1" si="40"/>
        <v>437.34169733848393</v>
      </c>
      <c r="S106" s="187">
        <f t="shared" ca="1" si="40"/>
        <v>442.12741607931315</v>
      </c>
      <c r="T106" s="187">
        <f t="shared" ca="1" si="40"/>
        <v>446.8387380393437</v>
      </c>
      <c r="U106" s="187">
        <f t="shared" ca="1" si="40"/>
        <v>451.4694010883253</v>
      </c>
      <c r="V106" s="187">
        <f t="shared" ca="1" si="40"/>
        <v>456.09360079091903</v>
      </c>
      <c r="W106" s="187">
        <f t="shared" ca="1" si="40"/>
        <v>460.64062263464211</v>
      </c>
      <c r="X106" s="187">
        <f t="shared" ca="1" si="40"/>
        <v>465.09033194783416</v>
      </c>
      <c r="Y106" s="187">
        <f t="shared" ca="1" si="40"/>
        <v>469.43375193931223</v>
      </c>
      <c r="Z106" s="187">
        <f t="shared" ca="1" si="40"/>
        <v>474.0117791954309</v>
      </c>
      <c r="AA106" s="187">
        <f t="shared" ca="1" si="40"/>
        <v>478.48122978023287</v>
      </c>
      <c r="AB106" s="187">
        <f t="shared" ca="1" si="40"/>
        <v>482.83223098166917</v>
      </c>
      <c r="AC106" s="187">
        <f t="shared" ca="1" si="40"/>
        <v>487.05439472895353</v>
      </c>
      <c r="AD106" s="187">
        <f t="shared" ca="1" si="40"/>
        <v>491.13678936120857</v>
      </c>
      <c r="AE106" s="187">
        <f t="shared" ca="1" si="40"/>
        <v>495.52132870395928</v>
      </c>
      <c r="AF106" s="187">
        <f t="shared" ca="1" si="40"/>
        <v>499.7646974474373</v>
      </c>
      <c r="AG106" s="187">
        <f t="shared" ca="1" si="40"/>
        <v>503.86003810599755</v>
      </c>
      <c r="AH106" s="187">
        <f t="shared" ca="1" si="40"/>
        <v>507.79974327344974</v>
      </c>
      <c r="AI106" s="187">
        <f t="shared" ca="1" si="40"/>
        <v>511.5703570818323</v>
      </c>
      <c r="AJ106" s="187">
        <f t="shared" ca="1" si="40"/>
        <v>515.1621208115065</v>
      </c>
      <c r="AK106" s="187">
        <f t="shared" ca="1" si="40"/>
        <v>518.56910512411343</v>
      </c>
      <c r="AL106" s="187">
        <f t="shared" ca="1" si="40"/>
        <v>521.78455712514301</v>
      </c>
      <c r="AM106" s="187">
        <f t="shared" ref="AM106:BD106" ca="1" si="41">AM62+AM78+AM92</f>
        <v>524.79591764638485</v>
      </c>
      <c r="AN106" s="187">
        <f t="shared" ca="1" si="41"/>
        <v>527.58469923443761</v>
      </c>
      <c r="AO106" s="187">
        <f t="shared" ca="1" si="41"/>
        <v>530.13058630895625</v>
      </c>
      <c r="AP106" s="187">
        <f t="shared" ca="1" si="41"/>
        <v>532.41114934060761</v>
      </c>
      <c r="AQ106" s="187">
        <f t="shared" ca="1" si="41"/>
        <v>542.4356383017564</v>
      </c>
      <c r="AR106" s="187">
        <f t="shared" ca="1" si="41"/>
        <v>552.80413902601617</v>
      </c>
      <c r="AS106" s="187">
        <f t="shared" ca="1" si="41"/>
        <v>563.5557804845746</v>
      </c>
      <c r="AT106" s="187">
        <f t="shared" ca="1" si="41"/>
        <v>574.74018075861522</v>
      </c>
      <c r="AU106" s="187">
        <f t="shared" ca="1" si="41"/>
        <v>586.42194918073631</v>
      </c>
      <c r="AV106" s="187">
        <f t="shared" ca="1" si="41"/>
        <v>598.68658352730472</v>
      </c>
      <c r="AW106" s="187">
        <f t="shared" ca="1" si="41"/>
        <v>611.64977025776579</v>
      </c>
      <c r="AX106" s="187">
        <f t="shared" ca="1" si="41"/>
        <v>625.4768327584469</v>
      </c>
      <c r="AY106" s="187">
        <f t="shared" ca="1" si="41"/>
        <v>640.42639962533417</v>
      </c>
      <c r="AZ106" s="187">
        <f t="shared" ca="1" si="41"/>
        <v>656.92075346067043</v>
      </c>
      <c r="BA106" s="187">
        <f t="shared" ca="1" si="41"/>
        <v>675.73254816324709</v>
      </c>
      <c r="BB106" s="187">
        <f t="shared" ca="1" si="41"/>
        <v>698.47332131003873</v>
      </c>
      <c r="BC106" s="187">
        <f t="shared" ca="1" si="41"/>
        <v>728.76264456332774</v>
      </c>
      <c r="BD106" s="187">
        <f t="shared" ca="1" si="41"/>
        <v>776.87441383720602</v>
      </c>
    </row>
    <row r="107" spans="1:56" outlineLevel="1" x14ac:dyDescent="0.2">
      <c r="B107" s="49" t="s">
        <v>158</v>
      </c>
      <c r="C107" s="10" t="s">
        <v>217</v>
      </c>
      <c r="D107" s="24">
        <v>7</v>
      </c>
      <c r="F107" s="74"/>
      <c r="G107" s="187">
        <f t="shared" ref="G107:AL107" ca="1" si="42">G63+G79+G93</f>
        <v>420.72050723206098</v>
      </c>
      <c r="H107" s="187">
        <f t="shared" ca="1" si="42"/>
        <v>396.20983710380324</v>
      </c>
      <c r="I107" s="187">
        <f t="shared" ca="1" si="42"/>
        <v>391.19467026702432</v>
      </c>
      <c r="J107" s="187">
        <f t="shared" ca="1" si="42"/>
        <v>408.47404684807157</v>
      </c>
      <c r="K107" s="187">
        <f t="shared" ca="1" si="42"/>
        <v>370.83463793484276</v>
      </c>
      <c r="L107" s="187">
        <f t="shared" ca="1" si="42"/>
        <v>388.4213984893471</v>
      </c>
      <c r="M107" s="187">
        <f t="shared" ca="1" si="42"/>
        <v>378.58207929878222</v>
      </c>
      <c r="N107" s="187">
        <f t="shared" ca="1" si="42"/>
        <v>372.37880646031931</v>
      </c>
      <c r="O107" s="187">
        <f t="shared" ca="1" si="42"/>
        <v>375.95172433567518</v>
      </c>
      <c r="P107" s="187">
        <f t="shared" ca="1" si="42"/>
        <v>380.86009755540726</v>
      </c>
      <c r="Q107" s="187">
        <f t="shared" ca="1" si="42"/>
        <v>385.72721265674807</v>
      </c>
      <c r="R107" s="187">
        <f t="shared" ca="1" si="42"/>
        <v>390.55312967352165</v>
      </c>
      <c r="S107" s="187">
        <f t="shared" ca="1" si="42"/>
        <v>395.33661435094319</v>
      </c>
      <c r="T107" s="187">
        <f t="shared" ca="1" si="42"/>
        <v>400.07367761620003</v>
      </c>
      <c r="U107" s="187">
        <f t="shared" ca="1" si="42"/>
        <v>404.75942947310142</v>
      </c>
      <c r="V107" s="187">
        <f t="shared" ca="1" si="42"/>
        <v>409.46948806272212</v>
      </c>
      <c r="W107" s="187">
        <f t="shared" ca="1" si="42"/>
        <v>414.13461353939829</v>
      </c>
      <c r="X107" s="187">
        <f t="shared" ca="1" si="42"/>
        <v>418.7361996872234</v>
      </c>
      <c r="Y107" s="187">
        <f t="shared" ca="1" si="42"/>
        <v>423.26685371019101</v>
      </c>
      <c r="Z107" s="187">
        <f t="shared" ca="1" si="42"/>
        <v>428.06911353323153</v>
      </c>
      <c r="AA107" s="187">
        <f t="shared" ca="1" si="42"/>
        <v>432.80149576139667</v>
      </c>
      <c r="AB107" s="187">
        <f t="shared" ca="1" si="42"/>
        <v>437.45588934178465</v>
      </c>
      <c r="AC107" s="187">
        <f t="shared" ca="1" si="42"/>
        <v>442.02373095493408</v>
      </c>
      <c r="AD107" s="187">
        <f t="shared" ca="1" si="42"/>
        <v>446.49597881755091</v>
      </c>
      <c r="AE107" s="187">
        <f t="shared" ca="1" si="42"/>
        <v>451.3165038548816</v>
      </c>
      <c r="AF107" s="187">
        <f t="shared" ca="1" si="42"/>
        <v>456.0440172385027</v>
      </c>
      <c r="AG107" s="187">
        <f t="shared" ca="1" si="42"/>
        <v>460.67375957068879</v>
      </c>
      <c r="AH107" s="187">
        <f t="shared" ca="1" si="42"/>
        <v>465.20029543206965</v>
      </c>
      <c r="AI107" s="187">
        <f t="shared" ca="1" si="42"/>
        <v>469.6124172020746</v>
      </c>
      <c r="AJ107" s="187">
        <f t="shared" ca="1" si="42"/>
        <v>473.90269310205724</v>
      </c>
      <c r="AK107" s="187">
        <f t="shared" ca="1" si="42"/>
        <v>478.0676019347307</v>
      </c>
      <c r="AL107" s="187">
        <f t="shared" ca="1" si="42"/>
        <v>482.10288272879251</v>
      </c>
      <c r="AM107" s="187">
        <f t="shared" ref="AM107:BD107" ca="1" si="43">AM63+AM79+AM93</f>
        <v>485.99855468121456</v>
      </c>
      <c r="AN107" s="187">
        <f t="shared" ca="1" si="43"/>
        <v>489.73879788563198</v>
      </c>
      <c r="AO107" s="187">
        <f t="shared" ca="1" si="43"/>
        <v>493.30605631283686</v>
      </c>
      <c r="AP107" s="187">
        <f t="shared" ca="1" si="43"/>
        <v>496.68075489574073</v>
      </c>
      <c r="AQ107" s="187">
        <f t="shared" ca="1" si="43"/>
        <v>506.58871802725025</v>
      </c>
      <c r="AR107" s="187">
        <f t="shared" ca="1" si="43"/>
        <v>516.83877434050942</v>
      </c>
      <c r="AS107" s="187">
        <f t="shared" ca="1" si="43"/>
        <v>527.46801295932187</v>
      </c>
      <c r="AT107" s="187">
        <f t="shared" ca="1" si="43"/>
        <v>538.52328965660854</v>
      </c>
      <c r="AU107" s="187">
        <f t="shared" ca="1" si="43"/>
        <v>550.06537425530894</v>
      </c>
      <c r="AV107" s="187">
        <f t="shared" ca="1" si="43"/>
        <v>562.17425668309443</v>
      </c>
      <c r="AW107" s="187">
        <f t="shared" ca="1" si="43"/>
        <v>574.9574128023562</v>
      </c>
      <c r="AX107" s="187">
        <f t="shared" ca="1" si="43"/>
        <v>588.56733166959714</v>
      </c>
      <c r="AY107" s="187">
        <f t="shared" ca="1" si="43"/>
        <v>603.24134188346693</v>
      </c>
      <c r="AZ107" s="187">
        <f t="shared" ca="1" si="43"/>
        <v>619.36350812019373</v>
      </c>
      <c r="BA107" s="187">
        <f t="shared" ca="1" si="43"/>
        <v>637.63021770784405</v>
      </c>
      <c r="BB107" s="187">
        <f t="shared" ca="1" si="43"/>
        <v>659.47530069973755</v>
      </c>
      <c r="BC107" s="187">
        <f t="shared" ca="1" si="43"/>
        <v>688.10540705044991</v>
      </c>
      <c r="BD107" s="187">
        <f t="shared" ca="1" si="43"/>
        <v>732.67762073033566</v>
      </c>
    </row>
    <row r="108" spans="1:56" outlineLevel="1" x14ac:dyDescent="0.2">
      <c r="B108" s="49"/>
    </row>
    <row r="109" spans="1:56" x14ac:dyDescent="0.2">
      <c r="A109" s="30" t="s">
        <v>24</v>
      </c>
      <c r="B109" s="31"/>
      <c r="C109" s="32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137" priority="543">
      <formula>F$14&lt;&gt;1</formula>
    </cfRule>
  </conditionalFormatting>
  <conditionalFormatting sqref="E13:E14">
    <cfRule type="expression" dxfId="136" priority="549">
      <formula>E$14=0</formula>
    </cfRule>
  </conditionalFormatting>
  <conditionalFormatting sqref="E12">
    <cfRule type="expression" dxfId="135" priority="548">
      <formula>E$14=0</formula>
    </cfRule>
  </conditionalFormatting>
  <conditionalFormatting sqref="F8:BD8">
    <cfRule type="expression" dxfId="134" priority="546">
      <formula>AND(E$14=1,F$14=1)</formula>
    </cfRule>
    <cfRule type="expression" dxfId="133" priority="547">
      <formula>F$14=1</formula>
    </cfRule>
  </conditionalFormatting>
  <conditionalFormatting sqref="F8:BD8">
    <cfRule type="expression" dxfId="132" priority="544">
      <formula>AND(F$13=0,F$14=1,E$13=1)</formula>
    </cfRule>
    <cfRule type="expression" dxfId="131" priority="545">
      <formula>AND(F$14=1,F$13=0)</formula>
    </cfRule>
  </conditionalFormatting>
  <conditionalFormatting sqref="B3">
    <cfRule type="expression" dxfId="130" priority="508">
      <formula>$B$3="The model contains one or more errors"</formula>
    </cfRule>
  </conditionalFormatting>
  <conditionalFormatting sqref="F89:F93">
    <cfRule type="expression" dxfId="129" priority="126">
      <formula>F$14=0</formula>
    </cfRule>
  </conditionalFormatting>
  <conditionalFormatting sqref="H87:BD93">
    <cfRule type="expression" dxfId="128" priority="119">
      <formula>H$14=0</formula>
    </cfRule>
  </conditionalFormatting>
  <conditionalFormatting sqref="H87:BD93">
    <cfRule type="expression" dxfId="127" priority="115">
      <formula>AND(H$9&gt;Display_Year_End,G$14=1)</formula>
    </cfRule>
    <cfRule type="expression" dxfId="126" priority="116">
      <formula>AND(H$14=0,I$14=1)</formula>
    </cfRule>
    <cfRule type="expression" dxfId="125" priority="118">
      <formula>H$14=0</formula>
    </cfRule>
  </conditionalFormatting>
  <conditionalFormatting sqref="H87:BD93">
    <cfRule type="expression" dxfId="124" priority="117">
      <formula>H$14=0</formula>
    </cfRule>
  </conditionalFormatting>
  <conditionalFormatting sqref="G87:BD93">
    <cfRule type="expression" dxfId="123" priority="114">
      <formula>G$14=0</formula>
    </cfRule>
  </conditionalFormatting>
  <conditionalFormatting sqref="G87:BD93">
    <cfRule type="expression" dxfId="122" priority="110">
      <formula>AND(G$9&gt;Display_Year_End,F$14=1)</formula>
    </cfRule>
    <cfRule type="expression" dxfId="121" priority="111">
      <formula>AND(G$14=0,H$14=1)</formula>
    </cfRule>
    <cfRule type="expression" dxfId="120" priority="113">
      <formula>G$14=0</formula>
    </cfRule>
  </conditionalFormatting>
  <conditionalFormatting sqref="G87:BD93">
    <cfRule type="expression" dxfId="119" priority="112">
      <formula>G$14=0</formula>
    </cfRule>
  </conditionalFormatting>
  <conditionalFormatting sqref="F103:F107">
    <cfRule type="expression" dxfId="118" priority="99">
      <formula>F$14=0</formula>
    </cfRule>
  </conditionalFormatting>
  <conditionalFormatting sqref="H101:BD107">
    <cfRule type="expression" dxfId="117" priority="92">
      <formula>H$14=0</formula>
    </cfRule>
  </conditionalFormatting>
  <conditionalFormatting sqref="H101:BD107">
    <cfRule type="expression" dxfId="116" priority="88">
      <formula>AND(H$9&gt;Display_Year_End,G$14=1)</formula>
    </cfRule>
    <cfRule type="expression" dxfId="115" priority="89">
      <formula>AND(H$14=0,I$14=1)</formula>
    </cfRule>
    <cfRule type="expression" dxfId="114" priority="91">
      <formula>H$14=0</formula>
    </cfRule>
  </conditionalFormatting>
  <conditionalFormatting sqref="H101:BD107">
    <cfRule type="expression" dxfId="113" priority="90">
      <formula>H$14=0</formula>
    </cfRule>
  </conditionalFormatting>
  <conditionalFormatting sqref="G101:BD107">
    <cfRule type="expression" dxfId="112" priority="87">
      <formula>G$14=0</formula>
    </cfRule>
  </conditionalFormatting>
  <conditionalFormatting sqref="G101:BD107">
    <cfRule type="expression" dxfId="111" priority="83">
      <formula>AND(G$9&gt;Display_Year_End,F$14=1)</formula>
    </cfRule>
    <cfRule type="expression" dxfId="110" priority="84">
      <formula>AND(G$14=0,H$14=1)</formula>
    </cfRule>
    <cfRule type="expression" dxfId="109" priority="86">
      <formula>G$14=0</formula>
    </cfRule>
  </conditionalFormatting>
  <conditionalFormatting sqref="G101:BD107">
    <cfRule type="expression" dxfId="108" priority="85">
      <formula>G$14=0</formula>
    </cfRule>
  </conditionalFormatting>
  <hyperlinks>
    <hyperlink ref="B5" location="Contents!A1" display="[To Contents]" xr:uid="{00000000-0004-0000-09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FE8E8457-1B0A-44CD-8A7A-B86B91CEC019}">
            <xm:f>'Avoidable Costs'!F$14=0</xm:f>
            <x14:dxf>
              <font>
                <color theme="0"/>
              </font>
            </x14:dxf>
          </x14:cfRule>
          <xm:sqref>F75:F79 G73:BD79 F43:F47 G41:BD47 F59:F63 G57:BD63 F29:F33 G27:BD33</xm:sqref>
        </x14:conditionalFormatting>
        <x14:conditionalFormatting xmlns:xm="http://schemas.microsoft.com/office/excel/2006/main">
          <x14:cfRule type="expression" priority="78" id="{0087DDC0-D007-47C4-AF9F-DDD83AE5A7CE}">
            <xm:f>AND('Avoidable Costs'!G$9&gt;Display_Year_End,'Avoidable Costs'!F$14=1)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79" id="{0B701BDE-6CA2-41B7-B5AB-13B06F0F933D}">
            <xm:f>AND('Avoidable Costs'!G$14=0,'Avoidable Costs'!H$14=1)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81" id="{E3F1A549-2005-4F38-A4A2-DC31CF06450A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G73:BD79 G41:BD47 G57:BD63 G20:BD20 G27:BD33</xm:sqref>
        </x14:conditionalFormatting>
        <x14:conditionalFormatting xmlns:xm="http://schemas.microsoft.com/office/excel/2006/main">
          <x14:cfRule type="expression" priority="80" id="{60683E14-03BE-455D-BC05-E2DCBBAC4328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G73:BD79 G41:BD47 G57:BD63 G20:BD20 G27:BD33</xm:sqref>
        </x14:conditionalFormatting>
        <x14:conditionalFormatting xmlns:xm="http://schemas.microsoft.com/office/excel/2006/main">
          <x14:cfRule type="expression" priority="32" id="{368CC027-D506-48EB-959E-7EACA8312B4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3" id="{25374E2C-D65D-414A-84F5-5749770AC88A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5" id="{C8D9EB49-749A-40C6-B753-E3499E7014ED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34" id="{7455F030-2E3F-41DF-ABB8-BED9B67948B1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8" id="{CB48B213-3325-4E99-A4ED-2ADBCF70615C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9" id="{973A41EF-9F6B-46FA-A6C0-A38E20BD560C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1" id="{7F452AB7-A8CD-46A6-88F0-66D058A83E1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  <x14:conditionalFormatting xmlns:xm="http://schemas.microsoft.com/office/excel/2006/main">
          <x14:cfRule type="expression" priority="30" id="{9F4ABEDD-199B-4F90-A4EF-547E24E830DF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F81BD"/>
    <pageSetUpPr fitToPage="1"/>
  </sheetPr>
  <dimension ref="A1:BE79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 activeCell="G101" sqref="G101"/>
      <selection pane="bottomLeft" activeCell="G101" sqref="G101"/>
      <selection pane="bottomRight" activeCell="K27" sqref="K27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9" style="1" customWidth="1"/>
    <col min="13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10</v>
      </c>
      <c r="B2" s="102" t="str">
        <f ca="1">PROPER(MID(CELL("filename", A1), FIND("]", CELL("filename", A1))+1, 100))</f>
        <v>Avoidable Costs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SUM(A7:A15,A17:A21,A23:A35,A37:A51,A53:A65,A67:A78)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10.01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1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A15" s="9"/>
      <c r="C15" s="13"/>
      <c r="D15" s="46"/>
    </row>
    <row r="16" spans="1:57" x14ac:dyDescent="0.2">
      <c r="A16" s="6">
        <f ca="1">MAX($A$1:A9)+subsection</f>
        <v>10.02</v>
      </c>
      <c r="B16" s="6" t="s">
        <v>266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49" t="s">
        <v>222</v>
      </c>
      <c r="C18" s="10" t="s">
        <v>223</v>
      </c>
      <c r="G18" s="184">
        <f>'Regulatory Model'!G21</f>
        <v>1.3108614232209881E-2</v>
      </c>
      <c r="H18" s="184">
        <f>'Regulatory Model'!H21</f>
        <v>2.1256931608133023E-2</v>
      </c>
      <c r="I18" s="184">
        <f>'Regulatory Model'!I21</f>
        <v>1.9004524886877761E-2</v>
      </c>
      <c r="J18" s="184">
        <f>'Regulatory Model'!J21</f>
        <v>1.3321492007104752E-2</v>
      </c>
      <c r="K18" s="184">
        <f>'Regulatory Model'!K21</f>
        <v>2.1910604732690686E-2</v>
      </c>
      <c r="L18" s="184">
        <f>'Regulatory Model'!L21</f>
        <v>6.6E-3</v>
      </c>
      <c r="M18" s="184">
        <f>'Regulatory Model'!M21</f>
        <v>1.4999999999999999E-2</v>
      </c>
      <c r="N18" s="184">
        <f>'Regulatory Model'!N21</f>
        <v>2.3300000000000001E-2</v>
      </c>
      <c r="O18" s="184">
        <f>'Regulatory Model'!O21</f>
        <v>2.4500000000000001E-2</v>
      </c>
      <c r="P18" s="184">
        <f>'Regulatory Model'!P21</f>
        <v>2.4500000000000001E-2</v>
      </c>
      <c r="Q18" s="184">
        <f>'Regulatory Model'!Q21</f>
        <v>2.4500000000000001E-2</v>
      </c>
      <c r="R18" s="184">
        <f>'Regulatory Model'!R21</f>
        <v>2.4500000000000001E-2</v>
      </c>
      <c r="S18" s="184">
        <f>'Regulatory Model'!S21</f>
        <v>2.4500000000000001E-2</v>
      </c>
      <c r="T18" s="184">
        <f>'Regulatory Model'!T21</f>
        <v>2.4500000000000001E-2</v>
      </c>
      <c r="U18" s="184">
        <f>'Regulatory Model'!U21</f>
        <v>2.4500000000000001E-2</v>
      </c>
      <c r="V18" s="184">
        <f>'Regulatory Model'!V21</f>
        <v>2.4500000000000001E-2</v>
      </c>
      <c r="W18" s="184">
        <f>'Regulatory Model'!W21</f>
        <v>2.4500000000000001E-2</v>
      </c>
      <c r="X18" s="184">
        <f>'Regulatory Model'!X21</f>
        <v>2.4500000000000001E-2</v>
      </c>
      <c r="Y18" s="184">
        <f>'Regulatory Model'!Y21</f>
        <v>2.4500000000000001E-2</v>
      </c>
      <c r="Z18" s="184">
        <f>'Regulatory Model'!Z21</f>
        <v>2.4500000000000001E-2</v>
      </c>
      <c r="AA18" s="184">
        <f>'Regulatory Model'!AA21</f>
        <v>2.4500000000000001E-2</v>
      </c>
      <c r="AB18" s="184">
        <f>'Regulatory Model'!AB21</f>
        <v>2.4500000000000001E-2</v>
      </c>
      <c r="AC18" s="184">
        <f>'Regulatory Model'!AC21</f>
        <v>2.4500000000000001E-2</v>
      </c>
      <c r="AD18" s="184">
        <f>'Regulatory Model'!AD21</f>
        <v>2.4500000000000001E-2</v>
      </c>
      <c r="AE18" s="184">
        <f>'Regulatory Model'!AE21</f>
        <v>2.4500000000000001E-2</v>
      </c>
      <c r="AF18" s="184">
        <f>'Regulatory Model'!AF21</f>
        <v>2.4500000000000001E-2</v>
      </c>
      <c r="AG18" s="184">
        <f>'Regulatory Model'!AG21</f>
        <v>2.4500000000000001E-2</v>
      </c>
      <c r="AH18" s="184">
        <f>'Regulatory Model'!AH21</f>
        <v>2.4500000000000001E-2</v>
      </c>
      <c r="AI18" s="184">
        <f>'Regulatory Model'!AI21</f>
        <v>2.4500000000000001E-2</v>
      </c>
      <c r="AJ18" s="184">
        <f>'Regulatory Model'!AJ21</f>
        <v>2.4500000000000001E-2</v>
      </c>
      <c r="AK18" s="184">
        <f>'Regulatory Model'!AK21</f>
        <v>2.4500000000000001E-2</v>
      </c>
      <c r="AL18" s="184">
        <f>'Regulatory Model'!AL21</f>
        <v>2.4500000000000001E-2</v>
      </c>
      <c r="AM18" s="184">
        <f>'Regulatory Model'!AM21</f>
        <v>2.4500000000000001E-2</v>
      </c>
      <c r="AN18" s="184">
        <f>'Regulatory Model'!AN21</f>
        <v>2.4500000000000001E-2</v>
      </c>
      <c r="AO18" s="184">
        <f>'Regulatory Model'!AO21</f>
        <v>2.4500000000000001E-2</v>
      </c>
      <c r="AP18" s="184">
        <f>'Regulatory Model'!AP21</f>
        <v>2.4500000000000001E-2</v>
      </c>
      <c r="AQ18" s="184">
        <f>'Regulatory Model'!AQ21</f>
        <v>2.4500000000000001E-2</v>
      </c>
      <c r="AR18" s="184">
        <f>'Regulatory Model'!AR21</f>
        <v>2.4500000000000001E-2</v>
      </c>
      <c r="AS18" s="184">
        <f>'Regulatory Model'!AS21</f>
        <v>2.4500000000000001E-2</v>
      </c>
      <c r="AT18" s="184">
        <f>'Regulatory Model'!AT21</f>
        <v>2.4500000000000001E-2</v>
      </c>
      <c r="AU18" s="184">
        <f>'Regulatory Model'!AU21</f>
        <v>2.4500000000000001E-2</v>
      </c>
      <c r="AV18" s="184">
        <f>'Regulatory Model'!AV21</f>
        <v>2.4500000000000001E-2</v>
      </c>
      <c r="AW18" s="184">
        <f>'Regulatory Model'!AW21</f>
        <v>2.4500000000000001E-2</v>
      </c>
      <c r="AX18" s="184">
        <f>'Regulatory Model'!AX21</f>
        <v>2.4500000000000001E-2</v>
      </c>
      <c r="AY18" s="184">
        <f>'Regulatory Model'!AY21</f>
        <v>2.4500000000000001E-2</v>
      </c>
      <c r="AZ18" s="184">
        <f>'Regulatory Model'!AZ21</f>
        <v>2.4500000000000001E-2</v>
      </c>
      <c r="BA18" s="184">
        <f>'Regulatory Model'!BA21</f>
        <v>2.4500000000000001E-2</v>
      </c>
      <c r="BB18" s="184">
        <f>'Regulatory Model'!BB21</f>
        <v>2.4500000000000001E-2</v>
      </c>
      <c r="BC18" s="184">
        <f>'Regulatory Model'!BC21</f>
        <v>2.4500000000000001E-2</v>
      </c>
      <c r="BD18" s="184">
        <f>'Regulatory Model'!BD21</f>
        <v>2.4500000000000001E-2</v>
      </c>
    </row>
    <row r="19" spans="1:56" outlineLevel="1" x14ac:dyDescent="0.2">
      <c r="B19" s="49" t="s">
        <v>224</v>
      </c>
      <c r="C19" s="10" t="s">
        <v>223</v>
      </c>
      <c r="G19" s="184">
        <f>'Regulatory Model'!G22</f>
        <v>0.11536600724810855</v>
      </c>
      <c r="H19" s="184">
        <f>'Regulatory Model'!H22</f>
        <v>0.11536600724810855</v>
      </c>
      <c r="I19" s="184">
        <f>'Regulatory Model'!I22</f>
        <v>0.11519598212611215</v>
      </c>
      <c r="J19" s="184">
        <f>'Regulatory Model'!J22</f>
        <v>0.1046</v>
      </c>
      <c r="K19" s="184">
        <f>'Regulatory Model'!K22</f>
        <v>8.9300000000000004E-2</v>
      </c>
      <c r="L19" s="184">
        <f>'Regulatory Model'!L22</f>
        <v>8.9300000000000004E-2</v>
      </c>
      <c r="M19" s="184">
        <f>'Regulatory Model'!M22</f>
        <v>8.9300000000000004E-2</v>
      </c>
      <c r="N19" s="184">
        <f>'Regulatory Model'!N22</f>
        <v>8.9300000000000004E-2</v>
      </c>
      <c r="O19" s="184">
        <f>'Regulatory Model'!O22</f>
        <v>8.9300000000000004E-2</v>
      </c>
      <c r="P19" s="184">
        <f>'Regulatory Model'!P22</f>
        <v>8.9300000000000004E-2</v>
      </c>
      <c r="Q19" s="184">
        <f>'Regulatory Model'!Q22</f>
        <v>8.9300000000000004E-2</v>
      </c>
      <c r="R19" s="184">
        <f>'Regulatory Model'!R22</f>
        <v>8.9300000000000004E-2</v>
      </c>
      <c r="S19" s="184">
        <f>'Regulatory Model'!S22</f>
        <v>8.9300000000000004E-2</v>
      </c>
      <c r="T19" s="184">
        <f>'Regulatory Model'!T22</f>
        <v>8.9300000000000004E-2</v>
      </c>
      <c r="U19" s="184">
        <f>'Regulatory Model'!U22</f>
        <v>8.9300000000000004E-2</v>
      </c>
      <c r="V19" s="184">
        <f>'Regulatory Model'!V22</f>
        <v>8.9300000000000004E-2</v>
      </c>
      <c r="W19" s="184">
        <f>'Regulatory Model'!W22</f>
        <v>8.9300000000000004E-2</v>
      </c>
      <c r="X19" s="184">
        <f>'Regulatory Model'!X22</f>
        <v>8.9300000000000004E-2</v>
      </c>
      <c r="Y19" s="184">
        <f>'Regulatory Model'!Y22</f>
        <v>8.9300000000000004E-2</v>
      </c>
      <c r="Z19" s="184">
        <f>'Regulatory Model'!Z22</f>
        <v>8.9300000000000004E-2</v>
      </c>
      <c r="AA19" s="184">
        <f>'Regulatory Model'!AA22</f>
        <v>8.9300000000000004E-2</v>
      </c>
      <c r="AB19" s="184">
        <f>'Regulatory Model'!AB22</f>
        <v>8.9300000000000004E-2</v>
      </c>
      <c r="AC19" s="184">
        <f>'Regulatory Model'!AC22</f>
        <v>8.9300000000000004E-2</v>
      </c>
      <c r="AD19" s="184">
        <f>'Regulatory Model'!AD22</f>
        <v>8.9300000000000004E-2</v>
      </c>
      <c r="AE19" s="184">
        <f>'Regulatory Model'!AE22</f>
        <v>8.9300000000000004E-2</v>
      </c>
      <c r="AF19" s="184">
        <f>'Regulatory Model'!AF22</f>
        <v>8.9300000000000004E-2</v>
      </c>
      <c r="AG19" s="184">
        <f>'Regulatory Model'!AG22</f>
        <v>8.9300000000000004E-2</v>
      </c>
      <c r="AH19" s="184">
        <f>'Regulatory Model'!AH22</f>
        <v>8.9300000000000004E-2</v>
      </c>
      <c r="AI19" s="184">
        <f>'Regulatory Model'!AI22</f>
        <v>8.9300000000000004E-2</v>
      </c>
      <c r="AJ19" s="184">
        <f>'Regulatory Model'!AJ22</f>
        <v>8.9300000000000004E-2</v>
      </c>
      <c r="AK19" s="184">
        <f>'Regulatory Model'!AK22</f>
        <v>8.9300000000000004E-2</v>
      </c>
      <c r="AL19" s="184">
        <f>'Regulatory Model'!AL22</f>
        <v>8.9300000000000004E-2</v>
      </c>
      <c r="AM19" s="184">
        <f>'Regulatory Model'!AM22</f>
        <v>8.9300000000000004E-2</v>
      </c>
      <c r="AN19" s="184">
        <f>'Regulatory Model'!AN22</f>
        <v>8.9300000000000004E-2</v>
      </c>
      <c r="AO19" s="184">
        <f>'Regulatory Model'!AO22</f>
        <v>8.9300000000000004E-2</v>
      </c>
      <c r="AP19" s="184">
        <f>'Regulatory Model'!AP22</f>
        <v>8.9300000000000004E-2</v>
      </c>
      <c r="AQ19" s="184">
        <f>'Regulatory Model'!AQ22</f>
        <v>8.9300000000000004E-2</v>
      </c>
      <c r="AR19" s="184">
        <f>'Regulatory Model'!AR22</f>
        <v>8.9300000000000004E-2</v>
      </c>
      <c r="AS19" s="184">
        <f>'Regulatory Model'!AS22</f>
        <v>8.9300000000000004E-2</v>
      </c>
      <c r="AT19" s="184">
        <f>'Regulatory Model'!AT22</f>
        <v>8.9300000000000004E-2</v>
      </c>
      <c r="AU19" s="184">
        <f>'Regulatory Model'!AU22</f>
        <v>8.9300000000000004E-2</v>
      </c>
      <c r="AV19" s="184">
        <f>'Regulatory Model'!AV22</f>
        <v>8.9300000000000004E-2</v>
      </c>
      <c r="AW19" s="184">
        <f>'Regulatory Model'!AW22</f>
        <v>8.9300000000000004E-2</v>
      </c>
      <c r="AX19" s="184">
        <f>'Regulatory Model'!AX22</f>
        <v>8.9300000000000004E-2</v>
      </c>
      <c r="AY19" s="184">
        <f>'Regulatory Model'!AY22</f>
        <v>8.9300000000000004E-2</v>
      </c>
      <c r="AZ19" s="184">
        <f>'Regulatory Model'!AZ22</f>
        <v>8.9300000000000004E-2</v>
      </c>
      <c r="BA19" s="184">
        <f>'Regulatory Model'!BA22</f>
        <v>8.9300000000000004E-2</v>
      </c>
      <c r="BB19" s="184">
        <f>'Regulatory Model'!BB22</f>
        <v>8.9300000000000004E-2</v>
      </c>
      <c r="BC19" s="184">
        <f>'Regulatory Model'!BC22</f>
        <v>8.9300000000000004E-2</v>
      </c>
      <c r="BD19" s="184">
        <f>'Regulatory Model'!BD22</f>
        <v>8.9300000000000004E-2</v>
      </c>
    </row>
    <row r="20" spans="1:56" outlineLevel="1" x14ac:dyDescent="0.2">
      <c r="B20" s="49" t="s">
        <v>276</v>
      </c>
      <c r="C20" s="10" t="s">
        <v>72</v>
      </c>
      <c r="F20" s="44">
        <v>1</v>
      </c>
      <c r="G20" s="207">
        <f t="shared" ref="G20:AL20" si="10">F20*(1+G19)</f>
        <v>1.1153660072481086</v>
      </c>
      <c r="H20" s="207">
        <f t="shared" si="10"/>
        <v>1.2440413301245878</v>
      </c>
      <c r="I20" s="207">
        <f t="shared" si="10"/>
        <v>1.3873498929537647</v>
      </c>
      <c r="J20" s="207">
        <f t="shared" si="10"/>
        <v>1.5324666917567284</v>
      </c>
      <c r="K20" s="207">
        <f t="shared" si="10"/>
        <v>1.6693159673306042</v>
      </c>
      <c r="L20" s="207">
        <f t="shared" si="10"/>
        <v>1.8183858832132269</v>
      </c>
      <c r="M20" s="207">
        <f t="shared" si="10"/>
        <v>1.9807677425841679</v>
      </c>
      <c r="N20" s="207">
        <f t="shared" si="10"/>
        <v>2.157650301996934</v>
      </c>
      <c r="O20" s="207">
        <f t="shared" si="10"/>
        <v>2.3503284739652601</v>
      </c>
      <c r="P20" s="207">
        <f t="shared" si="10"/>
        <v>2.5602128066903576</v>
      </c>
      <c r="Q20" s="207">
        <f t="shared" si="10"/>
        <v>2.7888398103278065</v>
      </c>
      <c r="R20" s="207">
        <f t="shared" si="10"/>
        <v>3.0378832053900795</v>
      </c>
      <c r="S20" s="207">
        <f t="shared" si="10"/>
        <v>3.3091661756314132</v>
      </c>
      <c r="T20" s="207">
        <f t="shared" si="10"/>
        <v>3.6046747151152982</v>
      </c>
      <c r="U20" s="207">
        <f t="shared" si="10"/>
        <v>3.9265721671750939</v>
      </c>
      <c r="V20" s="207">
        <f t="shared" si="10"/>
        <v>4.2772150617038296</v>
      </c>
      <c r="W20" s="207">
        <f t="shared" si="10"/>
        <v>4.6591703667139814</v>
      </c>
      <c r="X20" s="207">
        <f t="shared" si="10"/>
        <v>5.0752342804615393</v>
      </c>
      <c r="Y20" s="207">
        <f t="shared" si="10"/>
        <v>5.5284527017067546</v>
      </c>
      <c r="Z20" s="207">
        <f t="shared" si="10"/>
        <v>6.0221435279691677</v>
      </c>
      <c r="AA20" s="207">
        <f t="shared" si="10"/>
        <v>6.5599209450168141</v>
      </c>
      <c r="AB20" s="207">
        <f t="shared" si="10"/>
        <v>7.1457218854068154</v>
      </c>
      <c r="AC20" s="207">
        <f t="shared" si="10"/>
        <v>7.7838348497736431</v>
      </c>
      <c r="AD20" s="207">
        <f t="shared" si="10"/>
        <v>8.4789313018584291</v>
      </c>
      <c r="AE20" s="207">
        <f t="shared" si="10"/>
        <v>9.2360998671143868</v>
      </c>
      <c r="AF20" s="207">
        <f t="shared" si="10"/>
        <v>10.060883585247701</v>
      </c>
      <c r="AG20" s="207">
        <f t="shared" si="10"/>
        <v>10.95932048941032</v>
      </c>
      <c r="AH20" s="207">
        <f t="shared" si="10"/>
        <v>11.937987809114661</v>
      </c>
      <c r="AI20" s="207">
        <f t="shared" si="10"/>
        <v>13.0040501204686</v>
      </c>
      <c r="AJ20" s="207">
        <f t="shared" si="10"/>
        <v>14.165311796226446</v>
      </c>
      <c r="AK20" s="207">
        <f t="shared" si="10"/>
        <v>15.430274139629466</v>
      </c>
      <c r="AL20" s="207">
        <f t="shared" si="10"/>
        <v>16.808197620298376</v>
      </c>
      <c r="AM20" s="207">
        <f t="shared" ref="AM20:BD20" si="11">AL20*(1+AM19)</f>
        <v>18.309169667791021</v>
      </c>
      <c r="AN20" s="207">
        <f t="shared" si="11"/>
        <v>19.944178519124758</v>
      </c>
      <c r="AO20" s="207">
        <f t="shared" si="11"/>
        <v>21.725193660882599</v>
      </c>
      <c r="AP20" s="207">
        <f t="shared" si="11"/>
        <v>23.665253454799412</v>
      </c>
      <c r="AQ20" s="207">
        <f t="shared" si="11"/>
        <v>25.778560588312999</v>
      </c>
      <c r="AR20" s="207">
        <f t="shared" si="11"/>
        <v>28.080586048849348</v>
      </c>
      <c r="AS20" s="207">
        <f t="shared" si="11"/>
        <v>30.588182383011592</v>
      </c>
      <c r="AT20" s="207">
        <f t="shared" si="11"/>
        <v>33.319707069814527</v>
      </c>
      <c r="AU20" s="207">
        <f t="shared" si="11"/>
        <v>36.295156911148965</v>
      </c>
      <c r="AV20" s="207">
        <f t="shared" si="11"/>
        <v>39.536314423314565</v>
      </c>
      <c r="AW20" s="207">
        <f t="shared" si="11"/>
        <v>43.066907301316554</v>
      </c>
      <c r="AX20" s="207">
        <f t="shared" si="11"/>
        <v>46.912782123324121</v>
      </c>
      <c r="AY20" s="207">
        <f t="shared" si="11"/>
        <v>51.102093566936965</v>
      </c>
      <c r="AZ20" s="207">
        <f t="shared" si="11"/>
        <v>55.66551052246443</v>
      </c>
      <c r="BA20" s="207">
        <f t="shared" si="11"/>
        <v>60.636440612120502</v>
      </c>
      <c r="BB20" s="207">
        <f t="shared" si="11"/>
        <v>66.051274758782853</v>
      </c>
      <c r="BC20" s="207">
        <f t="shared" si="11"/>
        <v>71.949653594742159</v>
      </c>
      <c r="BD20" s="207">
        <f t="shared" si="11"/>
        <v>78.374757660752636</v>
      </c>
    </row>
    <row r="21" spans="1:56" outlineLevel="1" x14ac:dyDescent="0.2">
      <c r="C21" s="2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x14ac:dyDescent="0.2">
      <c r="A22" s="69">
        <f ca="1">MAX($A$1:A19)+subsection</f>
        <v>10.029999999999999</v>
      </c>
      <c r="B22" s="6" t="s">
        <v>277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4" spans="1:56" outlineLevel="1" x14ac:dyDescent="0.2">
      <c r="B24" s="50" t="s">
        <v>278</v>
      </c>
      <c r="C24" s="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outlineLevel="1" x14ac:dyDescent="0.2">
      <c r="C25" s="2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outlineLevel="1" x14ac:dyDescent="0.2">
      <c r="B26" s="48" t="s">
        <v>149</v>
      </c>
      <c r="C26" s="24"/>
      <c r="D26" s="54" t="s">
        <v>279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outlineLevel="1" x14ac:dyDescent="0.2">
      <c r="B27" s="49" t="s">
        <v>151</v>
      </c>
      <c r="C27" s="10" t="s">
        <v>217</v>
      </c>
      <c r="D27" s="24">
        <v>1</v>
      </c>
      <c r="G27" s="187">
        <f>SUMPRODUCT(Mapping!$E$156:$E$175,'Regulatory Model'!G$58:G$77)</f>
        <v>44.651762426455669</v>
      </c>
      <c r="H27" s="187">
        <f>SUMPRODUCT(Mapping!$E$156:$E$175,'Regulatory Model'!H$58:H$77)</f>
        <v>28.05722106166564</v>
      </c>
      <c r="I27" s="187">
        <f>SUMPRODUCT(Mapping!$E$156:$E$175,'Regulatory Model'!I$58:I$77)</f>
        <v>34.422030070039739</v>
      </c>
      <c r="J27" s="187">
        <f>SUMPRODUCT(Mapping!$E$156:$E$175,'Regulatory Model'!J$58:J$77)</f>
        <v>30.264468830531314</v>
      </c>
      <c r="K27" s="187">
        <f>SUMPRODUCT(Mapping!$E$156:$E$175,'Regulatory Model'!K$58:K$77)</f>
        <v>27.163694617680203</v>
      </c>
      <c r="L27" s="187">
        <f>SUMPRODUCT(Mapping!$E$156:$E$175,'Regulatory Model'!L$58:L$77)</f>
        <v>63.066143273499463</v>
      </c>
      <c r="M27" s="187">
        <f>SUMPRODUCT(Mapping!$E$156:$E$175,'Regulatory Model'!M$58:M$77)</f>
        <v>64.012135422601943</v>
      </c>
      <c r="N27" s="187">
        <f>SUMPRODUCT(Mapping!$E$156:$E$175,'Regulatory Model'!N$58:N$77)</f>
        <v>65.503618177948567</v>
      </c>
      <c r="O27" s="187">
        <f>SUMPRODUCT(Mapping!$E$156:$E$175,'Regulatory Model'!O$58:O$77)</f>
        <v>67.108456823308316</v>
      </c>
      <c r="P27" s="187">
        <f>SUMPRODUCT(Mapping!$E$156:$E$175,'Regulatory Model'!P$58:P$77)</f>
        <v>68.752614015479352</v>
      </c>
      <c r="Q27" s="187">
        <f>SUMPRODUCT(Mapping!$E$156:$E$175,'Regulatory Model'!Q$58:Q$77)</f>
        <v>70.437053058858609</v>
      </c>
      <c r="R27" s="187">
        <f>SUMPRODUCT(Mapping!$E$156:$E$175,'Regulatory Model'!R$58:R$77)</f>
        <v>72.162760858800638</v>
      </c>
      <c r="S27" s="187">
        <f>SUMPRODUCT(Mapping!$E$156:$E$175,'Regulatory Model'!S$58:S$77)</f>
        <v>73.930748499841258</v>
      </c>
      <c r="T27" s="187">
        <f>SUMPRODUCT(Mapping!$E$156:$E$175,'Regulatory Model'!T$58:T$77)</f>
        <v>75.742051838087363</v>
      </c>
      <c r="U27" s="187">
        <f>SUMPRODUCT(Mapping!$E$156:$E$175,'Regulatory Model'!U$58:U$77)</f>
        <v>77.597732108120496</v>
      </c>
      <c r="V27" s="187">
        <f>SUMPRODUCT(Mapping!$E$156:$E$175,'Regulatory Model'!V$58:V$77)</f>
        <v>79.498876544769445</v>
      </c>
      <c r="W27" s="187">
        <f>SUMPRODUCT(Mapping!$E$156:$E$175,'Regulatory Model'!W$58:W$77)</f>
        <v>81.446599020116281</v>
      </c>
      <c r="X27" s="187">
        <f>SUMPRODUCT(Mapping!$E$156:$E$175,'Regulatory Model'!X$58:X$77)</f>
        <v>83.442040696109146</v>
      </c>
      <c r="Y27" s="187">
        <f>SUMPRODUCT(Mapping!$E$156:$E$175,'Regulatory Model'!Y$58:Y$77)</f>
        <v>85.486370693163821</v>
      </c>
      <c r="Z27" s="187">
        <f>SUMPRODUCT(Mapping!$E$156:$E$175,'Regulatory Model'!Z$58:Z$77)</f>
        <v>87.580786775146308</v>
      </c>
      <c r="AA27" s="187">
        <f>SUMPRODUCT(Mapping!$E$156:$E$175,'Regulatory Model'!AA$58:AA$77)</f>
        <v>89.726516051137409</v>
      </c>
      <c r="AB27" s="187">
        <f>SUMPRODUCT(Mapping!$E$156:$E$175,'Regulatory Model'!AB$58:AB$77)</f>
        <v>91.92481569439029</v>
      </c>
      <c r="AC27" s="187">
        <f>SUMPRODUCT(Mapping!$E$156:$E$175,'Regulatory Model'!AC$58:AC$77)</f>
        <v>94.176973678902826</v>
      </c>
      <c r="AD27" s="187">
        <f>SUMPRODUCT(Mapping!$E$156:$E$175,'Regulatory Model'!AD$58:AD$77)</f>
        <v>96.484309534035944</v>
      </c>
      <c r="AE27" s="187">
        <f>SUMPRODUCT(Mapping!$E$156:$E$175,'Regulatory Model'!AE$58:AE$77)</f>
        <v>98.848175117619846</v>
      </c>
      <c r="AF27" s="187">
        <f>SUMPRODUCT(Mapping!$E$156:$E$175,'Regulatory Model'!AF$58:AF$77)</f>
        <v>101.26995540800152</v>
      </c>
      <c r="AG27" s="187">
        <f>SUMPRODUCT(Mapping!$E$156:$E$175,'Regulatory Model'!AG$58:AG$77)</f>
        <v>103.75106931549757</v>
      </c>
      <c r="AH27" s="187">
        <f>SUMPRODUCT(Mapping!$E$156:$E$175,'Regulatory Model'!AH$58:AH$77)</f>
        <v>106.29297051372725</v>
      </c>
      <c r="AI27" s="187">
        <f>SUMPRODUCT(Mapping!$E$156:$E$175,'Regulatory Model'!AI$58:AI$77)</f>
        <v>108.89714829131356</v>
      </c>
      <c r="AJ27" s="187">
        <f>SUMPRODUCT(Mapping!$E$156:$E$175,'Regulatory Model'!AJ$58:AJ$77)</f>
        <v>111.56512842445075</v>
      </c>
      <c r="AK27" s="187">
        <f>SUMPRODUCT(Mapping!$E$156:$E$175,'Regulatory Model'!AK$58:AK$77)</f>
        <v>114.29847407084978</v>
      </c>
      <c r="AL27" s="187">
        <f>SUMPRODUCT(Mapping!$E$156:$E$175,'Regulatory Model'!AL$58:AL$77)</f>
        <v>117.09878668558559</v>
      </c>
      <c r="AM27" s="187">
        <f>SUMPRODUCT(Mapping!$E$156:$E$175,'Regulatory Model'!AM$58:AM$77)</f>
        <v>119.96770695938241</v>
      </c>
      <c r="AN27" s="187">
        <f>SUMPRODUCT(Mapping!$E$156:$E$175,'Regulatory Model'!AN$58:AN$77)</f>
        <v>122.9069157798873</v>
      </c>
      <c r="AO27" s="187">
        <f>SUMPRODUCT(Mapping!$E$156:$E$175,'Regulatory Model'!AO$58:AO$77)</f>
        <v>125.91813521649452</v>
      </c>
      <c r="AP27" s="187">
        <f>SUMPRODUCT(Mapping!$E$156:$E$175,'Regulatory Model'!AP$58:AP$77)</f>
        <v>129.00312952929863</v>
      </c>
      <c r="AQ27" s="187">
        <f>SUMPRODUCT(Mapping!$E$156:$E$175,'Regulatory Model'!AQ$58:AQ$77)</f>
        <v>132.16370620276646</v>
      </c>
      <c r="AR27" s="187">
        <f>SUMPRODUCT(Mapping!$E$156:$E$175,'Regulatory Model'!AR$58:AR$77)</f>
        <v>135.40171700473422</v>
      </c>
      <c r="AS27" s="187">
        <f>SUMPRODUCT(Mapping!$E$156:$E$175,'Regulatory Model'!AS$58:AS$77)</f>
        <v>138.71905907135022</v>
      </c>
      <c r="AT27" s="187">
        <f>SUMPRODUCT(Mapping!$E$156:$E$175,'Regulatory Model'!AT$58:AT$77)</f>
        <v>142.11767601859827</v>
      </c>
      <c r="AU27" s="187">
        <f>SUMPRODUCT(Mapping!$E$156:$E$175,'Regulatory Model'!AU$58:AU$77)</f>
        <v>145.59955908105397</v>
      </c>
      <c r="AV27" s="187">
        <f>SUMPRODUCT(Mapping!$E$156:$E$175,'Regulatory Model'!AV$58:AV$77)</f>
        <v>149.16674827853976</v>
      </c>
      <c r="AW27" s="187">
        <f>SUMPRODUCT(Mapping!$E$156:$E$175,'Regulatory Model'!AW$58:AW$77)</f>
        <v>152.82133361136397</v>
      </c>
      <c r="AX27" s="187">
        <f>SUMPRODUCT(Mapping!$E$156:$E$175,'Regulatory Model'!AX$58:AX$77)</f>
        <v>156.56545628484238</v>
      </c>
      <c r="AY27" s="187">
        <f>SUMPRODUCT(Mapping!$E$156:$E$175,'Regulatory Model'!AY$58:AY$77)</f>
        <v>160.40130996382101</v>
      </c>
      <c r="AZ27" s="187">
        <f>SUMPRODUCT(Mapping!$E$156:$E$175,'Regulatory Model'!AZ$58:AZ$77)</f>
        <v>164.33114205793464</v>
      </c>
      <c r="BA27" s="187">
        <f>SUMPRODUCT(Mapping!$E$156:$E$175,'Regulatory Model'!BA$58:BA$77)</f>
        <v>168.35725503835403</v>
      </c>
      <c r="BB27" s="187">
        <f>SUMPRODUCT(Mapping!$E$156:$E$175,'Regulatory Model'!BB$58:BB$77)</f>
        <v>172.48200778679373</v>
      </c>
      <c r="BC27" s="187">
        <f>SUMPRODUCT(Mapping!$E$156:$E$175,'Regulatory Model'!BC$58:BC$77)</f>
        <v>176.70781697757013</v>
      </c>
      <c r="BD27" s="187">
        <f>SUMPRODUCT(Mapping!$E$156:$E$175,'Regulatory Model'!BD$58:BD$77)</f>
        <v>181.03715849352062</v>
      </c>
    </row>
    <row r="28" spans="1:56" outlineLevel="1" x14ac:dyDescent="0.2">
      <c r="B28" s="49" t="s">
        <v>153</v>
      </c>
      <c r="C28" s="10" t="s">
        <v>217</v>
      </c>
      <c r="D28" s="24">
        <v>2</v>
      </c>
      <c r="G28" s="187">
        <f>SUMPRODUCT(Mapping!$F$156:$F$175,'Regulatory Model'!G$58:G$77)</f>
        <v>2.6297512114461261</v>
      </c>
      <c r="H28" s="187">
        <f>SUMPRODUCT(Mapping!$F$156:$F$175,'Regulatory Model'!H$58:H$77)</f>
        <v>1.6524210258946255</v>
      </c>
      <c r="I28" s="187">
        <f>SUMPRODUCT(Mapping!$F$156:$F$175,'Regulatory Model'!I$58:I$77)</f>
        <v>2.0272744088481733</v>
      </c>
      <c r="J28" s="187">
        <f>SUMPRODUCT(Mapping!$F$156:$F$175,'Regulatory Model'!J$58:J$77)</f>
        <v>1.7824161745451785</v>
      </c>
      <c r="K28" s="187">
        <f>SUMPRODUCT(Mapping!$F$156:$F$175,'Regulatory Model'!K$58:K$77)</f>
        <v>1.599797072867015</v>
      </c>
      <c r="L28" s="187">
        <f>SUMPRODUCT(Mapping!$F$156:$F$175,'Regulatory Model'!L$58:L$77)</f>
        <v>3.7142602589961142</v>
      </c>
      <c r="M28" s="187">
        <f>SUMPRODUCT(Mapping!$F$156:$F$175,'Regulatory Model'!M$58:M$77)</f>
        <v>3.7699741628810552</v>
      </c>
      <c r="N28" s="187">
        <f>SUMPRODUCT(Mapping!$F$156:$F$175,'Regulatory Model'!N$58:N$77)</f>
        <v>3.8578145608761836</v>
      </c>
      <c r="O28" s="187">
        <f>SUMPRODUCT(Mapping!$F$156:$F$175,'Regulatory Model'!O$58:O$77)</f>
        <v>3.9523310176176505</v>
      </c>
      <c r="P28" s="187">
        <f>SUMPRODUCT(Mapping!$F$156:$F$175,'Regulatory Model'!P$58:P$77)</f>
        <v>4.0491631275492823</v>
      </c>
      <c r="Q28" s="187">
        <f>SUMPRODUCT(Mapping!$F$156:$F$175,'Regulatory Model'!Q$58:Q$77)</f>
        <v>4.1483676241742398</v>
      </c>
      <c r="R28" s="187">
        <f>SUMPRODUCT(Mapping!$F$156:$F$175,'Regulatory Model'!R$58:R$77)</f>
        <v>4.2500026309665078</v>
      </c>
      <c r="S28" s="187">
        <f>SUMPRODUCT(Mapping!$F$156:$F$175,'Regulatory Model'!S$58:S$77)</f>
        <v>4.3541276954251877</v>
      </c>
      <c r="T28" s="187">
        <f>SUMPRODUCT(Mapping!$F$156:$F$175,'Regulatory Model'!T$58:T$77)</f>
        <v>4.4608038239631052</v>
      </c>
      <c r="U28" s="187">
        <f>SUMPRODUCT(Mapping!$F$156:$F$175,'Regulatory Model'!U$58:U$77)</f>
        <v>4.5700935176502</v>
      </c>
      <c r="V28" s="187">
        <f>SUMPRODUCT(Mapping!$F$156:$F$175,'Regulatory Model'!V$58:V$77)</f>
        <v>4.6820608088326301</v>
      </c>
      <c r="W28" s="187">
        <f>SUMPRODUCT(Mapping!$F$156:$F$175,'Regulatory Model'!W$58:W$77)</f>
        <v>4.7967712986490296</v>
      </c>
      <c r="X28" s="187">
        <f>SUMPRODUCT(Mapping!$F$156:$F$175,'Regulatory Model'!X$58:X$77)</f>
        <v>4.9142921954659302</v>
      </c>
      <c r="Y28" s="187">
        <f>SUMPRODUCT(Mapping!$F$156:$F$175,'Regulatory Model'!Y$58:Y$77)</f>
        <v>5.0346923542548465</v>
      </c>
      <c r="Z28" s="187">
        <f>SUMPRODUCT(Mapping!$F$156:$F$175,'Regulatory Model'!Z$58:Z$77)</f>
        <v>5.1580423169340888</v>
      </c>
      <c r="AA28" s="187">
        <f>SUMPRODUCT(Mapping!$F$156:$F$175,'Regulatory Model'!AA$58:AA$77)</f>
        <v>5.2844143536989749</v>
      </c>
      <c r="AB28" s="187">
        <f>SUMPRODUCT(Mapping!$F$156:$F$175,'Regulatory Model'!AB$58:AB$77)</f>
        <v>5.4138825053645991</v>
      </c>
      <c r="AC28" s="187">
        <f>SUMPRODUCT(Mapping!$F$156:$F$175,'Regulatory Model'!AC$58:AC$77)</f>
        <v>5.5465226267460324</v>
      </c>
      <c r="AD28" s="187">
        <f>SUMPRODUCT(Mapping!$F$156:$F$175,'Regulatory Model'!AD$58:AD$77)</f>
        <v>5.6824124311013096</v>
      </c>
      <c r="AE28" s="187">
        <f>SUMPRODUCT(Mapping!$F$156:$F$175,'Regulatory Model'!AE$58:AE$77)</f>
        <v>5.8216315356632924</v>
      </c>
      <c r="AF28" s="187">
        <f>SUMPRODUCT(Mapping!$F$156:$F$175,'Regulatory Model'!AF$58:AF$77)</f>
        <v>5.9642615082870423</v>
      </c>
      <c r="AG28" s="187">
        <f>SUMPRODUCT(Mapping!$F$156:$F$175,'Regulatory Model'!AG$58:AG$77)</f>
        <v>6.1103859152400757</v>
      </c>
      <c r="AH28" s="187">
        <f>SUMPRODUCT(Mapping!$F$156:$F$175,'Regulatory Model'!AH$58:AH$77)</f>
        <v>6.2600903701634563</v>
      </c>
      <c r="AI28" s="187">
        <f>SUMPRODUCT(Mapping!$F$156:$F$175,'Regulatory Model'!AI$58:AI$77)</f>
        <v>6.4134625842324615</v>
      </c>
      <c r="AJ28" s="187">
        <f>SUMPRODUCT(Mapping!$F$156:$F$175,'Regulatory Model'!AJ$58:AJ$77)</f>
        <v>6.5705924175461563</v>
      </c>
      <c r="AK28" s="187">
        <f>SUMPRODUCT(Mapping!$F$156:$F$175,'Regulatory Model'!AK$58:AK$77)</f>
        <v>6.7315719317760374</v>
      </c>
      <c r="AL28" s="187">
        <f>SUMPRODUCT(Mapping!$F$156:$F$175,'Regulatory Model'!AL$58:AL$77)</f>
        <v>6.8964954441045485</v>
      </c>
      <c r="AM28" s="187">
        <f>SUMPRODUCT(Mapping!$F$156:$F$175,'Regulatory Model'!AM$58:AM$77)</f>
        <v>7.0654595824851096</v>
      </c>
      <c r="AN28" s="187">
        <f>SUMPRODUCT(Mapping!$F$156:$F$175,'Regulatory Model'!AN$58:AN$77)</f>
        <v>7.2385633422559961</v>
      </c>
      <c r="AO28" s="187">
        <f>SUMPRODUCT(Mapping!$F$156:$F$175,'Regulatory Model'!AO$58:AO$77)</f>
        <v>7.4159081441412678</v>
      </c>
      <c r="AP28" s="187">
        <f>SUMPRODUCT(Mapping!$F$156:$F$175,'Regulatory Model'!AP$58:AP$77)</f>
        <v>7.5975978936727273</v>
      </c>
      <c r="AQ28" s="187">
        <f>SUMPRODUCT(Mapping!$F$156:$F$175,'Regulatory Model'!AQ$58:AQ$77)</f>
        <v>7.7837390420677091</v>
      </c>
      <c r="AR28" s="187">
        <f>SUMPRODUCT(Mapping!$F$156:$F$175,'Regulatory Model'!AR$58:AR$77)</f>
        <v>7.9744406485983683</v>
      </c>
      <c r="AS28" s="187">
        <f>SUMPRODUCT(Mapping!$F$156:$F$175,'Regulatory Model'!AS$58:AS$77)</f>
        <v>8.1698144444890293</v>
      </c>
      <c r="AT28" s="187">
        <f>SUMPRODUCT(Mapping!$F$156:$F$175,'Regulatory Model'!AT$58:AT$77)</f>
        <v>8.3699748983790077</v>
      </c>
      <c r="AU28" s="187">
        <f>SUMPRODUCT(Mapping!$F$156:$F$175,'Regulatory Model'!AU$58:AU$77)</f>
        <v>8.5750392833892928</v>
      </c>
      <c r="AV28" s="187">
        <f>SUMPRODUCT(Mapping!$F$156:$F$175,'Regulatory Model'!AV$58:AV$77)</f>
        <v>8.7851277458323302</v>
      </c>
      <c r="AW28" s="187">
        <f>SUMPRODUCT(Mapping!$F$156:$F$175,'Regulatory Model'!AW$58:AW$77)</f>
        <v>9.0003633756052253</v>
      </c>
      <c r="AX28" s="187">
        <f>SUMPRODUCT(Mapping!$F$156:$F$175,'Regulatory Model'!AX$58:AX$77)</f>
        <v>9.2208722783075494</v>
      </c>
      <c r="AY28" s="187">
        <f>SUMPRODUCT(Mapping!$F$156:$F$175,'Regulatory Model'!AY$58:AY$77)</f>
        <v>9.4467836491260861</v>
      </c>
      <c r="AZ28" s="187">
        <f>SUMPRODUCT(Mapping!$F$156:$F$175,'Regulatory Model'!AZ$58:AZ$77)</f>
        <v>9.6782298485296767</v>
      </c>
      <c r="BA28" s="187">
        <f>SUMPRODUCT(Mapping!$F$156:$F$175,'Regulatory Model'!BA$58:BA$77)</f>
        <v>9.9153464798186519</v>
      </c>
      <c r="BB28" s="187">
        <f>SUMPRODUCT(Mapping!$F$156:$F$175,'Regulatory Model'!BB$58:BB$77)</f>
        <v>10.158272468574209</v>
      </c>
      <c r="BC28" s="187">
        <f>SUMPRODUCT(Mapping!$F$156:$F$175,'Regulatory Model'!BC$58:BC$77)</f>
        <v>10.407150144054276</v>
      </c>
      <c r="BD28" s="187">
        <f>SUMPRODUCT(Mapping!$F$156:$F$175,'Regulatory Model'!BD$58:BD$77)</f>
        <v>10.662125322583606</v>
      </c>
    </row>
    <row r="29" spans="1:56" outlineLevel="1" x14ac:dyDescent="0.2">
      <c r="B29" s="49" t="s">
        <v>154</v>
      </c>
      <c r="C29" s="10" t="s">
        <v>217</v>
      </c>
      <c r="D29" s="24">
        <v>3</v>
      </c>
      <c r="F29" s="74"/>
      <c r="G29" s="187">
        <f>SUMPRODUCT(Mapping!$G$156:$G$175,'Regulatory Model'!G$58:G$77)</f>
        <v>5.4514449597211572</v>
      </c>
      <c r="H29" s="187">
        <f>SUMPRODUCT(Mapping!$G$156:$G$175,'Regulatory Model'!H$58:H$77)</f>
        <v>3.4254503748272405</v>
      </c>
      <c r="I29" s="187">
        <f>SUMPRODUCT(Mapping!$G$156:$G$175,'Regulatory Model'!I$58:I$77)</f>
        <v>4.202517260942602</v>
      </c>
      <c r="J29" s="187">
        <f>SUMPRODUCT(Mapping!$G$156:$G$175,'Regulatory Model'!J$58:J$77)</f>
        <v>3.6949288695284777</v>
      </c>
      <c r="K29" s="187">
        <f>SUMPRODUCT(Mapping!$G$156:$G$175,'Regulatory Model'!K$58:K$77)</f>
        <v>3.3163615065554706</v>
      </c>
      <c r="L29" s="187">
        <f>SUMPRODUCT(Mapping!$G$156:$G$175,'Regulatory Model'!L$58:L$77)</f>
        <v>7.6996201313136163</v>
      </c>
      <c r="M29" s="187">
        <f>SUMPRODUCT(Mapping!$G$156:$G$175,'Regulatory Model'!M$58:M$77)</f>
        <v>7.8151144332833207</v>
      </c>
      <c r="N29" s="187">
        <f>SUMPRODUCT(Mapping!$G$156:$G$175,'Regulatory Model'!N$58:N$77)</f>
        <v>7.9972065995788224</v>
      </c>
      <c r="O29" s="187">
        <f>SUMPRODUCT(Mapping!$G$156:$G$175,'Regulatory Model'!O$58:O$77)</f>
        <v>8.1931381612685055</v>
      </c>
      <c r="P29" s="187">
        <f>SUMPRODUCT(Mapping!$G$156:$G$175,'Regulatory Model'!P$58:P$77)</f>
        <v>8.3938700462195808</v>
      </c>
      <c r="Q29" s="187">
        <f>SUMPRODUCT(Mapping!$G$156:$G$175,'Regulatory Model'!Q$58:Q$77)</f>
        <v>8.5995198623519595</v>
      </c>
      <c r="R29" s="187">
        <f>SUMPRODUCT(Mapping!$G$156:$G$175,'Regulatory Model'!R$58:R$77)</f>
        <v>8.8102080989795812</v>
      </c>
      <c r="S29" s="187">
        <f>SUMPRODUCT(Mapping!$G$156:$G$175,'Regulatory Model'!S$58:S$77)</f>
        <v>9.0260581974045824</v>
      </c>
      <c r="T29" s="187">
        <f>SUMPRODUCT(Mapping!$G$156:$G$175,'Regulatory Model'!T$58:T$77)</f>
        <v>9.2471966232409955</v>
      </c>
      <c r="U29" s="187">
        <f>SUMPRODUCT(Mapping!$G$156:$G$175,'Regulatory Model'!U$58:U$77)</f>
        <v>9.4737529405104013</v>
      </c>
      <c r="V29" s="187">
        <f>SUMPRODUCT(Mapping!$G$156:$G$175,'Regulatory Model'!V$58:V$77)</f>
        <v>9.7058598875529025</v>
      </c>
      <c r="W29" s="187">
        <f>SUMPRODUCT(Mapping!$G$156:$G$175,'Regulatory Model'!W$58:W$77)</f>
        <v>9.9436534547979498</v>
      </c>
      <c r="X29" s="187">
        <f>SUMPRODUCT(Mapping!$G$156:$G$175,'Regulatory Model'!X$58:X$77)</f>
        <v>10.187272964440497</v>
      </c>
      <c r="Y29" s="187">
        <f>SUMPRODUCT(Mapping!$G$156:$G$175,'Regulatory Model'!Y$58:Y$77)</f>
        <v>10.436861152069291</v>
      </c>
      <c r="Z29" s="187">
        <f>SUMPRODUCT(Mapping!$G$156:$G$175,'Regulatory Model'!Z$58:Z$77)</f>
        <v>10.692564250294989</v>
      </c>
      <c r="AA29" s="187">
        <f>SUMPRODUCT(Mapping!$G$156:$G$175,'Regulatory Model'!AA$58:AA$77)</f>
        <v>10.954532074427215</v>
      </c>
      <c r="AB29" s="187">
        <f>SUMPRODUCT(Mapping!$G$156:$G$175,'Regulatory Model'!AB$58:AB$77)</f>
        <v>11.222918110250683</v>
      </c>
      <c r="AC29" s="187">
        <f>SUMPRODUCT(Mapping!$G$156:$G$175,'Regulatory Model'!AC$58:AC$77)</f>
        <v>11.497879603951823</v>
      </c>
      <c r="AD29" s="187">
        <f>SUMPRODUCT(Mapping!$G$156:$G$175,'Regulatory Model'!AD$58:AD$77)</f>
        <v>11.779577654248643</v>
      </c>
      <c r="AE29" s="187">
        <f>SUMPRODUCT(Mapping!$G$156:$G$175,'Regulatory Model'!AE$58:AE$77)</f>
        <v>12.068177306777734</v>
      </c>
      <c r="AF29" s="187">
        <f>SUMPRODUCT(Mapping!$G$156:$G$175,'Regulatory Model'!AF$58:AF$77)</f>
        <v>12.363847650793788</v>
      </c>
      <c r="AG29" s="187">
        <f>SUMPRODUCT(Mapping!$G$156:$G$175,'Regulatory Model'!AG$58:AG$77)</f>
        <v>12.666761918238237</v>
      </c>
      <c r="AH29" s="187">
        <f>SUMPRODUCT(Mapping!$G$156:$G$175,'Regulatory Model'!AH$58:AH$77)</f>
        <v>12.977097585235073</v>
      </c>
      <c r="AI29" s="187">
        <f>SUMPRODUCT(Mapping!$G$156:$G$175,'Regulatory Model'!AI$58:AI$77)</f>
        <v>13.295036476073333</v>
      </c>
      <c r="AJ29" s="187">
        <f>SUMPRODUCT(Mapping!$G$156:$G$175,'Regulatory Model'!AJ$58:AJ$77)</f>
        <v>13.62076486973713</v>
      </c>
      <c r="AK29" s="187">
        <f>SUMPRODUCT(Mapping!$G$156:$G$175,'Regulatory Model'!AK$58:AK$77)</f>
        <v>13.954473609045687</v>
      </c>
      <c r="AL29" s="187">
        <f>SUMPRODUCT(Mapping!$G$156:$G$175,'Regulatory Model'!AL$58:AL$77)</f>
        <v>14.296358212467304</v>
      </c>
      <c r="AM29" s="187">
        <f>SUMPRODUCT(Mapping!$G$156:$G$175,'Regulatory Model'!AM$58:AM$77)</f>
        <v>14.646618988672754</v>
      </c>
      <c r="AN29" s="187">
        <f>SUMPRODUCT(Mapping!$G$156:$G$175,'Regulatory Model'!AN$58:AN$77)</f>
        <v>15.005461153895236</v>
      </c>
      <c r="AO29" s="187">
        <f>SUMPRODUCT(Mapping!$G$156:$G$175,'Regulatory Model'!AO$58:AO$77)</f>
        <v>15.373094952165669</v>
      </c>
      <c r="AP29" s="187">
        <f>SUMPRODUCT(Mapping!$G$156:$G$175,'Regulatory Model'!AP$58:AP$77)</f>
        <v>15.749735778493728</v>
      </c>
      <c r="AQ29" s="187">
        <f>SUMPRODUCT(Mapping!$G$156:$G$175,'Regulatory Model'!AQ$58:AQ$77)</f>
        <v>16.135604305066821</v>
      </c>
      <c r="AR29" s="187">
        <f>SUMPRODUCT(Mapping!$G$156:$G$175,'Regulatory Model'!AR$58:AR$77)</f>
        <v>16.530926610540959</v>
      </c>
      <c r="AS29" s="187">
        <f>SUMPRODUCT(Mapping!$G$156:$G$175,'Regulatory Model'!AS$58:AS$77)</f>
        <v>16.935934312499217</v>
      </c>
      <c r="AT29" s="187">
        <f>SUMPRODUCT(Mapping!$G$156:$G$175,'Regulatory Model'!AT$58:AT$77)</f>
        <v>17.350864703155441</v>
      </c>
      <c r="AU29" s="187">
        <f>SUMPRODUCT(Mapping!$G$156:$G$175,'Regulatory Model'!AU$58:AU$77)</f>
        <v>17.775960888382748</v>
      </c>
      <c r="AV29" s="187">
        <f>SUMPRODUCT(Mapping!$G$156:$G$175,'Regulatory Model'!AV$58:AV$77)</f>
        <v>18.211471930148125</v>
      </c>
      <c r="AW29" s="187">
        <f>SUMPRODUCT(Mapping!$G$156:$G$175,'Regulatory Model'!AW$58:AW$77)</f>
        <v>18.657652992436756</v>
      </c>
      <c r="AX29" s="187">
        <f>SUMPRODUCT(Mapping!$G$156:$G$175,'Regulatory Model'!AX$58:AX$77)</f>
        <v>19.114765490751456</v>
      </c>
      <c r="AY29" s="187">
        <f>SUMPRODUCT(Mapping!$G$156:$G$175,'Regulatory Model'!AY$58:AY$77)</f>
        <v>19.583077245274865</v>
      </c>
      <c r="AZ29" s="187">
        <f>SUMPRODUCT(Mapping!$G$156:$G$175,'Regulatory Model'!AZ$58:AZ$77)</f>
        <v>20.062862637784107</v>
      </c>
      <c r="BA29" s="187">
        <f>SUMPRODUCT(Mapping!$G$156:$G$175,'Regulatory Model'!BA$58:BA$77)</f>
        <v>20.554402772409809</v>
      </c>
      <c r="BB29" s="187">
        <f>SUMPRODUCT(Mapping!$G$156:$G$175,'Regulatory Model'!BB$58:BB$77)</f>
        <v>21.05798564033385</v>
      </c>
      <c r="BC29" s="187">
        <f>SUMPRODUCT(Mapping!$G$156:$G$175,'Regulatory Model'!BC$58:BC$77)</f>
        <v>21.573906288522025</v>
      </c>
      <c r="BD29" s="187">
        <f>SUMPRODUCT(Mapping!$G$156:$G$175,'Regulatory Model'!BD$58:BD$77)</f>
        <v>22.10246699259082</v>
      </c>
    </row>
    <row r="30" spans="1:56" outlineLevel="1" x14ac:dyDescent="0.2">
      <c r="B30" s="49" t="s">
        <v>155</v>
      </c>
      <c r="C30" s="10" t="s">
        <v>217</v>
      </c>
      <c r="D30" s="24">
        <v>4</v>
      </c>
      <c r="F30" s="74"/>
      <c r="G30" s="187">
        <f>SUMPRODUCT(Mapping!$H$156:$H$175,'Regulatory Model'!G$58:G$77)</f>
        <v>3.3175250314320492</v>
      </c>
      <c r="H30" s="187">
        <f>SUMPRODUCT(Mapping!$H$156:$H$175,'Regulatory Model'!H$58:H$77)</f>
        <v>2.0845881131300898</v>
      </c>
      <c r="I30" s="187">
        <f>SUMPRODUCT(Mapping!$H$156:$H$175,'Regulatory Model'!I$58:I$77)</f>
        <v>2.5574790374322092</v>
      </c>
      <c r="J30" s="187">
        <f>SUMPRODUCT(Mapping!$H$156:$H$175,'Regulatory Model'!J$58:J$77)</f>
        <v>2.2485816337855224</v>
      </c>
      <c r="K30" s="187">
        <f>SUMPRODUCT(Mapping!$H$156:$H$175,'Regulatory Model'!K$58:K$77)</f>
        <v>2.0182011177891885</v>
      </c>
      <c r="L30" s="187">
        <f>SUMPRODUCT(Mapping!$H$156:$H$175,'Regulatory Model'!L$58:L$77)</f>
        <v>4.6856719102704858</v>
      </c>
      <c r="M30" s="187">
        <f>SUMPRODUCT(Mapping!$H$156:$H$175,'Regulatory Model'!M$58:M$77)</f>
        <v>4.7559569889245426</v>
      </c>
      <c r="N30" s="187">
        <f>SUMPRODUCT(Mapping!$H$156:$H$175,'Regulatory Model'!N$58:N$77)</f>
        <v>4.8667707867664847</v>
      </c>
      <c r="O30" s="187">
        <f>SUMPRODUCT(Mapping!$H$156:$H$175,'Regulatory Model'!O$58:O$77)</f>
        <v>4.9860066710422624</v>
      </c>
      <c r="P30" s="187">
        <f>SUMPRODUCT(Mapping!$H$156:$H$175,'Regulatory Model'!P$58:P$77)</f>
        <v>5.1081638344827986</v>
      </c>
      <c r="Q30" s="187">
        <f>SUMPRODUCT(Mapping!$H$156:$H$175,'Regulatory Model'!Q$58:Q$77)</f>
        <v>5.2333138484276267</v>
      </c>
      <c r="R30" s="187">
        <f>SUMPRODUCT(Mapping!$H$156:$H$175,'Regulatory Model'!R$58:R$77)</f>
        <v>5.361530037714104</v>
      </c>
      <c r="S30" s="187">
        <f>SUMPRODUCT(Mapping!$H$156:$H$175,'Regulatory Model'!S$58:S$77)</f>
        <v>5.4928875236380996</v>
      </c>
      <c r="T30" s="187">
        <f>SUMPRODUCT(Mapping!$H$156:$H$175,'Regulatory Model'!T$58:T$77)</f>
        <v>5.6274632679672312</v>
      </c>
      <c r="U30" s="187">
        <f>SUMPRODUCT(Mapping!$H$156:$H$175,'Regulatory Model'!U$58:U$77)</f>
        <v>5.7653361180324278</v>
      </c>
      <c r="V30" s="187">
        <f>SUMPRODUCT(Mapping!$H$156:$H$175,'Regulatory Model'!V$58:V$77)</f>
        <v>5.9065868529242227</v>
      </c>
      <c r="W30" s="187">
        <f>SUMPRODUCT(Mapping!$H$156:$H$175,'Regulatory Model'!W$58:W$77)</f>
        <v>6.0512982308208665</v>
      </c>
      <c r="X30" s="187">
        <f>SUMPRODUCT(Mapping!$H$156:$H$175,'Regulatory Model'!X$58:X$77)</f>
        <v>6.1995550374759771</v>
      </c>
      <c r="Y30" s="187">
        <f>SUMPRODUCT(Mapping!$H$156:$H$175,'Regulatory Model'!Y$58:Y$77)</f>
        <v>6.3514441358941385</v>
      </c>
      <c r="Z30" s="187">
        <f>SUMPRODUCT(Mapping!$H$156:$H$175,'Regulatory Model'!Z$58:Z$77)</f>
        <v>6.5070545172235459</v>
      </c>
      <c r="AA30" s="187">
        <f>SUMPRODUCT(Mapping!$H$156:$H$175,'Regulatory Model'!AA$58:AA$77)</f>
        <v>6.6664773528955221</v>
      </c>
      <c r="AB30" s="187">
        <f>SUMPRODUCT(Mapping!$H$156:$H$175,'Regulatory Model'!AB$58:AB$77)</f>
        <v>6.829806048041462</v>
      </c>
      <c r="AC30" s="187">
        <f>SUMPRODUCT(Mapping!$H$156:$H$175,'Regulatory Model'!AC$58:AC$77)</f>
        <v>6.9971362962184767</v>
      </c>
      <c r="AD30" s="187">
        <f>SUMPRODUCT(Mapping!$H$156:$H$175,'Regulatory Model'!AD$58:AD$77)</f>
        <v>7.1685661354758308</v>
      </c>
      <c r="AE30" s="187">
        <f>SUMPRODUCT(Mapping!$H$156:$H$175,'Regulatory Model'!AE$58:AE$77)</f>
        <v>7.3441960057949878</v>
      </c>
      <c r="AF30" s="187">
        <f>SUMPRODUCT(Mapping!$H$156:$H$175,'Regulatory Model'!AF$58:AF$77)</f>
        <v>7.5241288079369655</v>
      </c>
      <c r="AG30" s="187">
        <f>SUMPRODUCT(Mapping!$H$156:$H$175,'Regulatory Model'!AG$58:AG$77)</f>
        <v>7.7084699637314218</v>
      </c>
      <c r="AH30" s="187">
        <f>SUMPRODUCT(Mapping!$H$156:$H$175,'Regulatory Model'!AH$58:AH$77)</f>
        <v>7.8973274778428415</v>
      </c>
      <c r="AI30" s="187">
        <f>SUMPRODUCT(Mapping!$H$156:$H$175,'Regulatory Model'!AI$58:AI$77)</f>
        <v>8.09081200104999</v>
      </c>
      <c r="AJ30" s="187">
        <f>SUMPRODUCT(Mapping!$H$156:$H$175,'Regulatory Model'!AJ$58:AJ$77)</f>
        <v>8.2890368950757143</v>
      </c>
      <c r="AK30" s="187">
        <f>SUMPRODUCT(Mapping!$H$156:$H$175,'Regulatory Model'!AK$58:AK$77)</f>
        <v>8.4921182990050674</v>
      </c>
      <c r="AL30" s="187">
        <f>SUMPRODUCT(Mapping!$H$156:$H$175,'Regulatory Model'!AL$58:AL$77)</f>
        <v>8.7001751973306938</v>
      </c>
      <c r="AM30" s="187">
        <f>SUMPRODUCT(Mapping!$H$156:$H$175,'Regulatory Model'!AM$58:AM$77)</f>
        <v>8.9133294896652941</v>
      </c>
      <c r="AN30" s="187">
        <f>SUMPRODUCT(Mapping!$H$156:$H$175,'Regulatory Model'!AN$58:AN$77)</f>
        <v>9.1317060621620936</v>
      </c>
      <c r="AO30" s="187">
        <f>SUMPRODUCT(Mapping!$H$156:$H$175,'Regulatory Model'!AO$58:AO$77)</f>
        <v>9.355432860685065</v>
      </c>
      <c r="AP30" s="187">
        <f>SUMPRODUCT(Mapping!$H$156:$H$175,'Regulatory Model'!AP$58:AP$77)</f>
        <v>9.5846409657718485</v>
      </c>
      <c r="AQ30" s="187">
        <f>SUMPRODUCT(Mapping!$H$156:$H$175,'Regulatory Model'!AQ$58:AQ$77)</f>
        <v>9.819464669433259</v>
      </c>
      <c r="AR30" s="187">
        <f>SUMPRODUCT(Mapping!$H$156:$H$175,'Regulatory Model'!AR$58:AR$77)</f>
        <v>10.060041553834374</v>
      </c>
      <c r="AS30" s="187">
        <f>SUMPRODUCT(Mapping!$H$156:$H$175,'Regulatory Model'!AS$58:AS$77)</f>
        <v>10.306512571903314</v>
      </c>
      <c r="AT30" s="187">
        <f>SUMPRODUCT(Mapping!$H$156:$H$175,'Regulatory Model'!AT$58:AT$77)</f>
        <v>10.559022129914945</v>
      </c>
      <c r="AU30" s="187">
        <f>SUMPRODUCT(Mapping!$H$156:$H$175,'Regulatory Model'!AU$58:AU$77)</f>
        <v>10.817718172097862</v>
      </c>
      <c r="AV30" s="187">
        <f>SUMPRODUCT(Mapping!$H$156:$H$175,'Regulatory Model'!AV$58:AV$77)</f>
        <v>11.082752267314257</v>
      </c>
      <c r="AW30" s="187">
        <f>SUMPRODUCT(Mapping!$H$156:$H$175,'Regulatory Model'!AW$58:AW$77)</f>
        <v>11.354279697863458</v>
      </c>
      <c r="AX30" s="187">
        <f>SUMPRODUCT(Mapping!$H$156:$H$175,'Regulatory Model'!AX$58:AX$77)</f>
        <v>11.632459550461112</v>
      </c>
      <c r="AY30" s="187">
        <f>SUMPRODUCT(Mapping!$H$156:$H$175,'Regulatory Model'!AY$58:AY$77)</f>
        <v>11.91745480944741</v>
      </c>
      <c r="AZ30" s="187">
        <f>SUMPRODUCT(Mapping!$H$156:$H$175,'Regulatory Model'!AZ$58:AZ$77)</f>
        <v>12.20943245227887</v>
      </c>
      <c r="BA30" s="187">
        <f>SUMPRODUCT(Mapping!$H$156:$H$175,'Regulatory Model'!BA$58:BA$77)</f>
        <v>12.508563547359705</v>
      </c>
      <c r="BB30" s="187">
        <f>SUMPRODUCT(Mapping!$H$156:$H$175,'Regulatory Model'!BB$58:BB$77)</f>
        <v>12.815023354270014</v>
      </c>
      <c r="BC30" s="187">
        <f>SUMPRODUCT(Mapping!$H$156:$H$175,'Regulatory Model'!BC$58:BC$77)</f>
        <v>13.128991426449629</v>
      </c>
      <c r="BD30" s="187">
        <f>SUMPRODUCT(Mapping!$H$156:$H$175,'Regulatory Model'!BD$58:BD$77)</f>
        <v>13.450651716397646</v>
      </c>
    </row>
    <row r="31" spans="1:56" outlineLevel="1" x14ac:dyDescent="0.2">
      <c r="B31" s="49" t="s">
        <v>156</v>
      </c>
      <c r="C31" s="10" t="s">
        <v>217</v>
      </c>
      <c r="D31" s="24">
        <v>5</v>
      </c>
      <c r="F31" s="74"/>
      <c r="G31" s="187">
        <f>SUMPRODUCT(Mapping!$I$156:$I$175,'Regulatory Model'!G$58:G$77)</f>
        <v>3.8395935429550296</v>
      </c>
      <c r="H31" s="187">
        <f>SUMPRODUCT(Mapping!$I$156:$I$175,'Regulatory Model'!H$58:H$77)</f>
        <v>2.4126332079068273</v>
      </c>
      <c r="I31" s="187">
        <f>SUMPRODUCT(Mapping!$I$156:$I$175,'Regulatory Model'!I$58:I$77)</f>
        <v>2.9599414941350939</v>
      </c>
      <c r="J31" s="187">
        <f>SUMPRODUCT(Mapping!$I$156:$I$175,'Regulatory Model'!J$58:J$77)</f>
        <v>2.6024338746777596</v>
      </c>
      <c r="K31" s="187">
        <f>SUMPRODUCT(Mapping!$I$156:$I$175,'Regulatory Model'!K$58:K$77)</f>
        <v>2.3357990992770326</v>
      </c>
      <c r="L31" s="187">
        <f>SUMPRODUCT(Mapping!$I$156:$I$175,'Regulatory Model'!L$58:L$77)</f>
        <v>5.4230414060551198</v>
      </c>
      <c r="M31" s="187">
        <f>SUMPRODUCT(Mapping!$I$156:$I$175,'Regulatory Model'!M$58:M$77)</f>
        <v>5.5043870271459454</v>
      </c>
      <c r="N31" s="187">
        <f>SUMPRODUCT(Mapping!$I$156:$I$175,'Regulatory Model'!N$58:N$77)</f>
        <v>5.6326392448784484</v>
      </c>
      <c r="O31" s="187">
        <f>SUMPRODUCT(Mapping!$I$156:$I$175,'Regulatory Model'!O$58:O$77)</f>
        <v>5.7706389063779699</v>
      </c>
      <c r="P31" s="187">
        <f>SUMPRODUCT(Mapping!$I$156:$I$175,'Regulatory Model'!P$58:P$77)</f>
        <v>5.9120195595842286</v>
      </c>
      <c r="Q31" s="187">
        <f>SUMPRODUCT(Mapping!$I$156:$I$175,'Regulatory Model'!Q$58:Q$77)</f>
        <v>6.0568640387940418</v>
      </c>
      <c r="R31" s="187">
        <f>SUMPRODUCT(Mapping!$I$156:$I$175,'Regulatory Model'!R$58:R$77)</f>
        <v>6.2052572077444967</v>
      </c>
      <c r="S31" s="187">
        <f>SUMPRODUCT(Mapping!$I$156:$I$175,'Regulatory Model'!S$58:S$77)</f>
        <v>6.3572860093342367</v>
      </c>
      <c r="T31" s="187">
        <f>SUMPRODUCT(Mapping!$I$156:$I$175,'Regulatory Model'!T$58:T$77)</f>
        <v>6.5130395165629258</v>
      </c>
      <c r="U31" s="187">
        <f>SUMPRODUCT(Mapping!$I$156:$I$175,'Regulatory Model'!U$58:U$77)</f>
        <v>6.6726089847187158</v>
      </c>
      <c r="V31" s="187">
        <f>SUMPRODUCT(Mapping!$I$156:$I$175,'Regulatory Model'!V$58:V$77)</f>
        <v>6.8360879048443248</v>
      </c>
      <c r="W31" s="187">
        <f>SUMPRODUCT(Mapping!$I$156:$I$175,'Regulatory Model'!W$58:W$77)</f>
        <v>7.0035720585130097</v>
      </c>
      <c r="X31" s="187">
        <f>SUMPRODUCT(Mapping!$I$156:$I$175,'Regulatory Model'!X$58:X$77)</f>
        <v>7.175159573946579</v>
      </c>
      <c r="Y31" s="187">
        <f>SUMPRODUCT(Mapping!$I$156:$I$175,'Regulatory Model'!Y$58:Y$77)</f>
        <v>7.3509509835082696</v>
      </c>
      <c r="Z31" s="187">
        <f>SUMPRODUCT(Mapping!$I$156:$I$175,'Regulatory Model'!Z$58:Z$77)</f>
        <v>7.5310492826042221</v>
      </c>
      <c r="AA31" s="187">
        <f>SUMPRODUCT(Mapping!$I$156:$I$175,'Regulatory Model'!AA$58:AA$77)</f>
        <v>7.7155599900280247</v>
      </c>
      <c r="AB31" s="187">
        <f>SUMPRODUCT(Mapping!$I$156:$I$175,'Regulatory Model'!AB$58:AB$77)</f>
        <v>7.904591209783713</v>
      </c>
      <c r="AC31" s="187">
        <f>SUMPRODUCT(Mapping!$I$156:$I$175,'Regulatory Model'!AC$58:AC$77)</f>
        <v>8.0982536944234127</v>
      </c>
      <c r="AD31" s="187">
        <f>SUMPRODUCT(Mapping!$I$156:$I$175,'Regulatory Model'!AD$58:AD$77)</f>
        <v>8.2966609099367847</v>
      </c>
      <c r="AE31" s="187">
        <f>SUMPRODUCT(Mapping!$I$156:$I$175,'Regulatory Model'!AE$58:AE$77)</f>
        <v>8.4999291022302366</v>
      </c>
      <c r="AF31" s="187">
        <f>SUMPRODUCT(Mapping!$I$156:$I$175,'Regulatory Model'!AF$58:AF$77)</f>
        <v>8.708177365234878</v>
      </c>
      <c r="AG31" s="187">
        <f>SUMPRODUCT(Mapping!$I$156:$I$175,'Regulatory Model'!AG$58:AG$77)</f>
        <v>8.921527710683133</v>
      </c>
      <c r="AH31" s="187">
        <f>SUMPRODUCT(Mapping!$I$156:$I$175,'Regulatory Model'!AH$58:AH$77)</f>
        <v>9.1401051395948709</v>
      </c>
      <c r="AI31" s="187">
        <f>SUMPRODUCT(Mapping!$I$156:$I$175,'Regulatory Model'!AI$58:AI$77)</f>
        <v>9.3640377155149448</v>
      </c>
      <c r="AJ31" s="187">
        <f>SUMPRODUCT(Mapping!$I$156:$I$175,'Regulatory Model'!AJ$58:AJ$77)</f>
        <v>9.5934566395450602</v>
      </c>
      <c r="AK31" s="187">
        <f>SUMPRODUCT(Mapping!$I$156:$I$175,'Regulatory Model'!AK$58:AK$77)</f>
        <v>9.8284963272139141</v>
      </c>
      <c r="AL31" s="187">
        <f>SUMPRODUCT(Mapping!$I$156:$I$175,'Regulatory Model'!AL$58:AL$77)</f>
        <v>10.069294487230653</v>
      </c>
      <c r="AM31" s="187">
        <f>SUMPRODUCT(Mapping!$I$156:$I$175,'Regulatory Model'!AM$58:AM$77)</f>
        <v>10.315992202167802</v>
      </c>
      <c r="AN31" s="187">
        <f>SUMPRODUCT(Mapping!$I$156:$I$175,'Regulatory Model'!AN$58:AN$77)</f>
        <v>10.568734011120913</v>
      </c>
      <c r="AO31" s="187">
        <f>SUMPRODUCT(Mapping!$I$156:$I$175,'Regulatory Model'!AO$58:AO$77)</f>
        <v>10.827667994393376</v>
      </c>
      <c r="AP31" s="187">
        <f>SUMPRODUCT(Mapping!$I$156:$I$175,'Regulatory Model'!AP$58:AP$77)</f>
        <v>11.092945860256014</v>
      </c>
      <c r="AQ31" s="187">
        <f>SUMPRODUCT(Mapping!$I$156:$I$175,'Regulatory Model'!AQ$58:AQ$77)</f>
        <v>11.364723033832284</v>
      </c>
      <c r="AR31" s="187">
        <f>SUMPRODUCT(Mapping!$I$156:$I$175,'Regulatory Model'!AR$58:AR$77)</f>
        <v>11.643158748161179</v>
      </c>
      <c r="AS31" s="187">
        <f>SUMPRODUCT(Mapping!$I$156:$I$175,'Regulatory Model'!AS$58:AS$77)</f>
        <v>11.928416137491126</v>
      </c>
      <c r="AT31" s="187">
        <f>SUMPRODUCT(Mapping!$I$156:$I$175,'Regulatory Model'!AT$58:AT$77)</f>
        <v>12.220662332859657</v>
      </c>
      <c r="AU31" s="187">
        <f>SUMPRODUCT(Mapping!$I$156:$I$175,'Regulatory Model'!AU$58:AU$77)</f>
        <v>12.520068560014717</v>
      </c>
      <c r="AV31" s="187">
        <f>SUMPRODUCT(Mapping!$I$156:$I$175,'Regulatory Model'!AV$58:AV$77)</f>
        <v>12.826810239735078</v>
      </c>
      <c r="AW31" s="187">
        <f>SUMPRODUCT(Mapping!$I$156:$I$175,'Regulatory Model'!AW$58:AW$77)</f>
        <v>13.141067090608589</v>
      </c>
      <c r="AX31" s="187">
        <f>SUMPRODUCT(Mapping!$I$156:$I$175,'Regulatory Model'!AX$58:AX$77)</f>
        <v>13.463023234328498</v>
      </c>
      <c r="AY31" s="187">
        <f>SUMPRODUCT(Mapping!$I$156:$I$175,'Regulatory Model'!AY$58:AY$77)</f>
        <v>13.792867303569546</v>
      </c>
      <c r="AZ31" s="187">
        <f>SUMPRODUCT(Mapping!$I$156:$I$175,'Regulatory Model'!AZ$58:AZ$77)</f>
        <v>14.130792552507</v>
      </c>
      <c r="BA31" s="187">
        <f>SUMPRODUCT(Mapping!$I$156:$I$175,'Regulatory Model'!BA$58:BA$77)</f>
        <v>14.476996970043421</v>
      </c>
      <c r="BB31" s="187">
        <f>SUMPRODUCT(Mapping!$I$156:$I$175,'Regulatory Model'!BB$58:BB$77)</f>
        <v>14.831683395809485</v>
      </c>
      <c r="BC31" s="187">
        <f>SUMPRODUCT(Mapping!$I$156:$I$175,'Regulatory Model'!BC$58:BC$77)</f>
        <v>15.195059639006812</v>
      </c>
      <c r="BD31" s="187">
        <f>SUMPRODUCT(Mapping!$I$156:$I$175,'Regulatory Model'!BD$58:BD$77)</f>
        <v>15.567338600162483</v>
      </c>
    </row>
    <row r="32" spans="1:56" outlineLevel="1" x14ac:dyDescent="0.2">
      <c r="B32" s="49" t="s">
        <v>157</v>
      </c>
      <c r="C32" s="10" t="s">
        <v>217</v>
      </c>
      <c r="D32" s="24">
        <v>6</v>
      </c>
      <c r="F32" s="74"/>
      <c r="G32" s="187">
        <f>SUMPRODUCT(Mapping!$J$156:$J$175,'Regulatory Model'!G$58:G$77)</f>
        <v>8.3050145331739582</v>
      </c>
      <c r="H32" s="187">
        <f>SUMPRODUCT(Mapping!$J$156:$J$175,'Regulatory Model'!H$58:H$77)</f>
        <v>6.7585210134440894</v>
      </c>
      <c r="I32" s="187">
        <f>SUMPRODUCT(Mapping!$J$156:$J$175,'Regulatory Model'!I$58:I$77)</f>
        <v>3.3953839820260434</v>
      </c>
      <c r="J32" s="187">
        <f>SUMPRODUCT(Mapping!$J$156:$J$175,'Regulatory Model'!J$58:J$77)</f>
        <v>20.178356916000311</v>
      </c>
      <c r="K32" s="187">
        <f>SUMPRODUCT(Mapping!$J$156:$J$175,'Regulatory Model'!K$58:K$77)</f>
        <v>2.8730307558874877</v>
      </c>
      <c r="L32" s="187">
        <f>SUMPRODUCT(Mapping!$J$156:$J$175,'Regulatory Model'!L$58:L$77)</f>
        <v>12.191010750142279</v>
      </c>
      <c r="M32" s="187">
        <f>SUMPRODUCT(Mapping!$J$156:$J$175,'Regulatory Model'!M$58:M$77)</f>
        <v>12.373875911394412</v>
      </c>
      <c r="N32" s="187">
        <f>SUMPRODUCT(Mapping!$J$156:$J$175,'Regulatory Model'!N$58:N$77)</f>
        <v>12.662187220129901</v>
      </c>
      <c r="O32" s="187">
        <f>SUMPRODUCT(Mapping!$J$156:$J$175,'Regulatory Model'!O$58:O$77)</f>
        <v>12.972410807023087</v>
      </c>
      <c r="P32" s="187">
        <f>SUMPRODUCT(Mapping!$J$156:$J$175,'Regulatory Model'!P$58:P$77)</f>
        <v>13.29023487179515</v>
      </c>
      <c r="Q32" s="187">
        <f>SUMPRODUCT(Mapping!$J$156:$J$175,'Regulatory Model'!Q$58:Q$77)</f>
        <v>13.615845626154131</v>
      </c>
      <c r="R32" s="187">
        <f>SUMPRODUCT(Mapping!$J$156:$J$175,'Regulatory Model'!R$58:R$77)</f>
        <v>13.949433843994905</v>
      </c>
      <c r="S32" s="187">
        <f>SUMPRODUCT(Mapping!$J$156:$J$175,'Regulatory Model'!S$58:S$77)</f>
        <v>14.291194973172782</v>
      </c>
      <c r="T32" s="187">
        <f>SUMPRODUCT(Mapping!$J$156:$J$175,'Regulatory Model'!T$58:T$77)</f>
        <v>14.641329250015515</v>
      </c>
      <c r="U32" s="187">
        <f>SUMPRODUCT(Mapping!$J$156:$J$175,'Regulatory Model'!U$58:U$77)</f>
        <v>15.000041816640891</v>
      </c>
      <c r="V32" s="187">
        <f>SUMPRODUCT(Mapping!$J$156:$J$175,'Regulatory Model'!V$58:V$77)</f>
        <v>15.367542841148595</v>
      </c>
      <c r="W32" s="187">
        <f>SUMPRODUCT(Mapping!$J$156:$J$175,'Regulatory Model'!W$58:W$77)</f>
        <v>15.744047640756733</v>
      </c>
      <c r="X32" s="187">
        <f>SUMPRODUCT(Mapping!$J$156:$J$175,'Regulatory Model'!X$58:X$77)</f>
        <v>16.129776807955274</v>
      </c>
      <c r="Y32" s="187">
        <f>SUMPRODUCT(Mapping!$J$156:$J$175,'Regulatory Model'!Y$58:Y$77)</f>
        <v>16.524956339750176</v>
      </c>
      <c r="Z32" s="187">
        <f>SUMPRODUCT(Mapping!$J$156:$J$175,'Regulatory Model'!Z$58:Z$77)</f>
        <v>16.929817770074056</v>
      </c>
      <c r="AA32" s="187">
        <f>SUMPRODUCT(Mapping!$J$156:$J$175,'Regulatory Model'!AA$58:AA$77)</f>
        <v>17.344598305440865</v>
      </c>
      <c r="AB32" s="187">
        <f>SUMPRODUCT(Mapping!$J$156:$J$175,'Regulatory Model'!AB$58:AB$77)</f>
        <v>17.769540963924168</v>
      </c>
      <c r="AC32" s="187">
        <f>SUMPRODUCT(Mapping!$J$156:$J$175,'Regulatory Model'!AC$58:AC$77)</f>
        <v>18.204894717540309</v>
      </c>
      <c r="AD32" s="187">
        <f>SUMPRODUCT(Mapping!$J$156:$J$175,'Regulatory Model'!AD$58:AD$77)</f>
        <v>18.650914638120046</v>
      </c>
      <c r="AE32" s="187">
        <f>SUMPRODUCT(Mapping!$J$156:$J$175,'Regulatory Model'!AE$58:AE$77)</f>
        <v>19.107862046753986</v>
      </c>
      <c r="AF32" s="187">
        <f>SUMPRODUCT(Mapping!$J$156:$J$175,'Regulatory Model'!AF$58:AF$77)</f>
        <v>19.576004666899465</v>
      </c>
      <c r="AG32" s="187">
        <f>SUMPRODUCT(Mapping!$J$156:$J$175,'Regulatory Model'!AG$58:AG$77)</f>
        <v>20.055616781238491</v>
      </c>
      <c r="AH32" s="187">
        <f>SUMPRODUCT(Mapping!$J$156:$J$175,'Regulatory Model'!AH$58:AH$77)</f>
        <v>20.546979392378837</v>
      </c>
      <c r="AI32" s="187">
        <f>SUMPRODUCT(Mapping!$J$156:$J$175,'Regulatory Model'!AI$58:AI$77)</f>
        <v>21.050380387492122</v>
      </c>
      <c r="AJ32" s="187">
        <f>SUMPRODUCT(Mapping!$J$156:$J$175,'Regulatory Model'!AJ$58:AJ$77)</f>
        <v>21.566114706985676</v>
      </c>
      <c r="AK32" s="187">
        <f>SUMPRODUCT(Mapping!$J$156:$J$175,'Regulatory Model'!AK$58:AK$77)</f>
        <v>22.094484517306825</v>
      </c>
      <c r="AL32" s="187">
        <f>SUMPRODUCT(Mapping!$J$156:$J$175,'Regulatory Model'!AL$58:AL$77)</f>
        <v>22.635799387980843</v>
      </c>
      <c r="AM32" s="187">
        <f>SUMPRODUCT(Mapping!$J$156:$J$175,'Regulatory Model'!AM$58:AM$77)</f>
        <v>23.190376472986372</v>
      </c>
      <c r="AN32" s="187">
        <f>SUMPRODUCT(Mapping!$J$156:$J$175,'Regulatory Model'!AN$58:AN$77)</f>
        <v>23.758540696574535</v>
      </c>
      <c r="AO32" s="187">
        <f>SUMPRODUCT(Mapping!$J$156:$J$175,'Regulatory Model'!AO$58:AO$77)</f>
        <v>24.340624943640609</v>
      </c>
      <c r="AP32" s="187">
        <f>SUMPRODUCT(Mapping!$J$156:$J$175,'Regulatory Model'!AP$58:AP$77)</f>
        <v>24.936970254759803</v>
      </c>
      <c r="AQ32" s="187">
        <f>SUMPRODUCT(Mapping!$J$156:$J$175,'Regulatory Model'!AQ$58:AQ$77)</f>
        <v>25.54792602600142</v>
      </c>
      <c r="AR32" s="187">
        <f>SUMPRODUCT(Mapping!$J$156:$J$175,'Regulatory Model'!AR$58:AR$77)</f>
        <v>26.173850213638449</v>
      </c>
      <c r="AS32" s="187">
        <f>SUMPRODUCT(Mapping!$J$156:$J$175,'Regulatory Model'!AS$58:AS$77)</f>
        <v>26.815109543872595</v>
      </c>
      <c r="AT32" s="187">
        <f>SUMPRODUCT(Mapping!$J$156:$J$175,'Regulatory Model'!AT$58:AT$77)</f>
        <v>27.472079727697473</v>
      </c>
      <c r="AU32" s="187">
        <f>SUMPRODUCT(Mapping!$J$156:$J$175,'Regulatory Model'!AU$58:AU$77)</f>
        <v>28.145145681026062</v>
      </c>
      <c r="AV32" s="187">
        <f>SUMPRODUCT(Mapping!$J$156:$J$175,'Regulatory Model'!AV$58:AV$77)</f>
        <v>28.834701750211195</v>
      </c>
      <c r="AW32" s="187">
        <f>SUMPRODUCT(Mapping!$J$156:$J$175,'Regulatory Model'!AW$58:AW$77)</f>
        <v>29.541151943091368</v>
      </c>
      <c r="AX32" s="187">
        <f>SUMPRODUCT(Mapping!$J$156:$J$175,'Regulatory Model'!AX$58:AX$77)</f>
        <v>30.264910165697106</v>
      </c>
      <c r="AY32" s="187">
        <f>SUMPRODUCT(Mapping!$J$156:$J$175,'Regulatory Model'!AY$58:AY$77)</f>
        <v>31.006400464756688</v>
      </c>
      <c r="AZ32" s="187">
        <f>SUMPRODUCT(Mapping!$J$156:$J$175,'Regulatory Model'!AZ$58:AZ$77)</f>
        <v>31.766057276143226</v>
      </c>
      <c r="BA32" s="187">
        <f>SUMPRODUCT(Mapping!$J$156:$J$175,'Regulatory Model'!BA$58:BA$77)</f>
        <v>32.544325679408729</v>
      </c>
      <c r="BB32" s="187">
        <f>SUMPRODUCT(Mapping!$J$156:$J$175,'Regulatory Model'!BB$58:BB$77)</f>
        <v>33.341661658554244</v>
      </c>
      <c r="BC32" s="187">
        <f>SUMPRODUCT(Mapping!$J$156:$J$175,'Regulatory Model'!BC$58:BC$77)</f>
        <v>34.158532369188819</v>
      </c>
      <c r="BD32" s="187">
        <f>SUMPRODUCT(Mapping!$J$156:$J$175,'Regulatory Model'!BD$58:BD$77)</f>
        <v>34.995416412233951</v>
      </c>
    </row>
    <row r="33" spans="1:56" outlineLevel="1" x14ac:dyDescent="0.2">
      <c r="B33" s="49" t="s">
        <v>158</v>
      </c>
      <c r="C33" s="10" t="s">
        <v>217</v>
      </c>
      <c r="D33" s="24">
        <v>7</v>
      </c>
      <c r="F33" s="74"/>
      <c r="G33" s="187">
        <f>SUMPRODUCT(Mapping!$K$156:$K$175,'Regulatory Model'!G$58:G$77)</f>
        <v>1.6699427906957229</v>
      </c>
      <c r="H33" s="187">
        <f>SUMPRODUCT(Mapping!$K$156:$K$175,'Regulatory Model'!H$58:H$77)</f>
        <v>1.2779911119850491</v>
      </c>
      <c r="I33" s="187">
        <f>SUMPRODUCT(Mapping!$K$156:$K$175,'Regulatory Model'!I$58:I$77)</f>
        <v>2.4116255234925803</v>
      </c>
      <c r="J33" s="187">
        <f>SUMPRODUCT(Mapping!$K$156:$K$175,'Regulatory Model'!J$58:J$77)</f>
        <v>14.331999213747872</v>
      </c>
      <c r="K33" s="187">
        <f>SUMPRODUCT(Mapping!$K$156:$K$175,'Regulatory Model'!K$58:K$77)</f>
        <v>2.0406158294188188</v>
      </c>
      <c r="L33" s="187">
        <f>SUMPRODUCT(Mapping!$K$156:$K$175,'Regulatory Model'!L$58:L$77)</f>
        <v>6.9122864061181506</v>
      </c>
      <c r="M33" s="187">
        <f>SUMPRODUCT(Mapping!$K$156:$K$175,'Regulatory Model'!M$58:M$77)</f>
        <v>7.0159707022099207</v>
      </c>
      <c r="N33" s="187">
        <f>SUMPRODUCT(Mapping!$K$156:$K$175,'Regulatory Model'!N$58:N$77)</f>
        <v>7.1794428195714124</v>
      </c>
      <c r="O33" s="187">
        <f>SUMPRODUCT(Mapping!$K$156:$K$175,'Regulatory Model'!O$58:O$77)</f>
        <v>7.3553391686509135</v>
      </c>
      <c r="P33" s="187">
        <f>SUMPRODUCT(Mapping!$K$156:$K$175,'Regulatory Model'!P$58:P$77)</f>
        <v>7.5355449782828599</v>
      </c>
      <c r="Q33" s="187">
        <f>SUMPRODUCT(Mapping!$K$156:$K$175,'Regulatory Model'!Q$58:Q$77)</f>
        <v>7.7201658302507896</v>
      </c>
      <c r="R33" s="187">
        <f>SUMPRODUCT(Mapping!$K$156:$K$175,'Regulatory Model'!R$58:R$77)</f>
        <v>7.9093098930919332</v>
      </c>
      <c r="S33" s="187">
        <f>SUMPRODUCT(Mapping!$K$156:$K$175,'Regulatory Model'!S$58:S$77)</f>
        <v>8.1030879854726869</v>
      </c>
      <c r="T33" s="187">
        <f>SUMPRODUCT(Mapping!$K$156:$K$175,'Regulatory Model'!T$58:T$77)</f>
        <v>8.3016136411167665</v>
      </c>
      <c r="U33" s="187">
        <f>SUMPRODUCT(Mapping!$K$156:$K$175,'Regulatory Model'!U$58:U$77)</f>
        <v>8.5050031753241271</v>
      </c>
      <c r="V33" s="187">
        <f>SUMPRODUCT(Mapping!$K$156:$K$175,'Regulatory Model'!V$58:V$77)</f>
        <v>8.7133757531195659</v>
      </c>
      <c r="W33" s="187">
        <f>SUMPRODUCT(Mapping!$K$156:$K$175,'Regulatory Model'!W$58:W$77)</f>
        <v>8.9268534590709958</v>
      </c>
      <c r="X33" s="187">
        <f>SUMPRODUCT(Mapping!$K$156:$K$175,'Regulatory Model'!X$58:X$77)</f>
        <v>9.1455613688182336</v>
      </c>
      <c r="Y33" s="187">
        <f>SUMPRODUCT(Mapping!$K$156:$K$175,'Regulatory Model'!Y$58:Y$77)</f>
        <v>9.3696276223542814</v>
      </c>
      <c r="Z33" s="187">
        <f>SUMPRODUCT(Mapping!$K$156:$K$175,'Regulatory Model'!Z$58:Z$77)</f>
        <v>9.5991834991019616</v>
      </c>
      <c r="AA33" s="187">
        <f>SUMPRODUCT(Mapping!$K$156:$K$175,'Regulatory Model'!AA$58:AA$77)</f>
        <v>9.8343634948299581</v>
      </c>
      <c r="AB33" s="187">
        <f>SUMPRODUCT(Mapping!$K$156:$K$175,'Regulatory Model'!AB$58:AB$77)</f>
        <v>10.075305400453292</v>
      </c>
      <c r="AC33" s="187">
        <f>SUMPRODUCT(Mapping!$K$156:$K$175,'Regulatory Model'!AC$58:AC$77)</f>
        <v>10.322150382764399</v>
      </c>
      <c r="AD33" s="187">
        <f>SUMPRODUCT(Mapping!$K$156:$K$175,'Regulatory Model'!AD$58:AD$77)</f>
        <v>10.575043067142124</v>
      </c>
      <c r="AE33" s="187">
        <f>SUMPRODUCT(Mapping!$K$156:$K$175,'Regulatory Model'!AE$58:AE$77)</f>
        <v>10.834131622287106</v>
      </c>
      <c r="AF33" s="187">
        <f>SUMPRODUCT(Mapping!$K$156:$K$175,'Regulatory Model'!AF$58:AF$77)</f>
        <v>11.099567847033139</v>
      </c>
      <c r="AG33" s="187">
        <f>SUMPRODUCT(Mapping!$K$156:$K$175,'Regulatory Model'!AG$58:AG$77)</f>
        <v>11.371507259285453</v>
      </c>
      <c r="AH33" s="187">
        <f>SUMPRODUCT(Mapping!$K$156:$K$175,'Regulatory Model'!AH$58:AH$77)</f>
        <v>11.650109187137943</v>
      </c>
      <c r="AI33" s="187">
        <f>SUMPRODUCT(Mapping!$K$156:$K$175,'Regulatory Model'!AI$58:AI$77)</f>
        <v>11.935536862222822</v>
      </c>
      <c r="AJ33" s="187">
        <f>SUMPRODUCT(Mapping!$K$156:$K$175,'Regulatory Model'!AJ$58:AJ$77)</f>
        <v>12.227957515347283</v>
      </c>
      <c r="AK33" s="187">
        <f>SUMPRODUCT(Mapping!$K$156:$K$175,'Regulatory Model'!AK$58:AK$77)</f>
        <v>12.52754247447329</v>
      </c>
      <c r="AL33" s="187">
        <f>SUMPRODUCT(Mapping!$K$156:$K$175,'Regulatory Model'!AL$58:AL$77)</f>
        <v>12.834467265097885</v>
      </c>
      <c r="AM33" s="187">
        <f>SUMPRODUCT(Mapping!$K$156:$K$175,'Regulatory Model'!AM$58:AM$77)</f>
        <v>13.148911713092783</v>
      </c>
      <c r="AN33" s="187">
        <f>SUMPRODUCT(Mapping!$K$156:$K$175,'Regulatory Model'!AN$58:AN$77)</f>
        <v>13.471060050063556</v>
      </c>
      <c r="AO33" s="187">
        <f>SUMPRODUCT(Mapping!$K$156:$K$175,'Regulatory Model'!AO$58:AO$77)</f>
        <v>13.801101021290112</v>
      </c>
      <c r="AP33" s="187">
        <f>SUMPRODUCT(Mapping!$K$156:$K$175,'Regulatory Model'!AP$58:AP$77)</f>
        <v>14.139227996311719</v>
      </c>
      <c r="AQ33" s="187">
        <f>SUMPRODUCT(Mapping!$K$156:$K$175,'Regulatory Model'!AQ$58:AQ$77)</f>
        <v>14.485639082221356</v>
      </c>
      <c r="AR33" s="187">
        <f>SUMPRODUCT(Mapping!$K$156:$K$175,'Regulatory Model'!AR$58:AR$77)</f>
        <v>14.840537239735779</v>
      </c>
      <c r="AS33" s="187">
        <f>SUMPRODUCT(Mapping!$K$156:$K$175,'Regulatory Model'!AS$58:AS$77)</f>
        <v>15.204130402109305</v>
      </c>
      <c r="AT33" s="187">
        <f>SUMPRODUCT(Mapping!$K$156:$K$175,'Regulatory Model'!AT$58:AT$77)</f>
        <v>15.576631596960985</v>
      </c>
      <c r="AU33" s="187">
        <f>SUMPRODUCT(Mapping!$K$156:$K$175,'Regulatory Model'!AU$58:AU$77)</f>
        <v>15.958259071086523</v>
      </c>
      <c r="AV33" s="187">
        <f>SUMPRODUCT(Mapping!$K$156:$K$175,'Regulatory Model'!AV$58:AV$77)</f>
        <v>16.349236418328143</v>
      </c>
      <c r="AW33" s="187">
        <f>SUMPRODUCT(Mapping!$K$156:$K$175,'Regulatory Model'!AW$58:AW$77)</f>
        <v>16.749792710577186</v>
      </c>
      <c r="AX33" s="187">
        <f>SUMPRODUCT(Mapping!$K$156:$K$175,'Regulatory Model'!AX$58:AX$77)</f>
        <v>17.160162631986324</v>
      </c>
      <c r="AY33" s="187">
        <f>SUMPRODUCT(Mapping!$K$156:$K$175,'Regulatory Model'!AY$58:AY$77)</f>
        <v>17.58058661646999</v>
      </c>
      <c r="AZ33" s="187">
        <f>SUMPRODUCT(Mapping!$K$156:$K$175,'Regulatory Model'!AZ$58:AZ$77)</f>
        <v>18.011310988573506</v>
      </c>
      <c r="BA33" s="187">
        <f>SUMPRODUCT(Mapping!$K$156:$K$175,'Regulatory Model'!BA$58:BA$77)</f>
        <v>18.452588107793556</v>
      </c>
      <c r="BB33" s="187">
        <f>SUMPRODUCT(Mapping!$K$156:$K$175,'Regulatory Model'!BB$58:BB$77)</f>
        <v>18.904676516434495</v>
      </c>
      <c r="BC33" s="187">
        <f>SUMPRODUCT(Mapping!$K$156:$K$175,'Regulatory Model'!BC$58:BC$77)</f>
        <v>19.36784109108714</v>
      </c>
      <c r="BD33" s="187">
        <f>SUMPRODUCT(Mapping!$K$156:$K$175,'Regulatory Model'!BD$58:BD$77)</f>
        <v>19.842353197818777</v>
      </c>
    </row>
    <row r="34" spans="1:56" outlineLevel="1" x14ac:dyDescent="0.2">
      <c r="B34" s="49"/>
    </row>
    <row r="36" spans="1:56" x14ac:dyDescent="0.2">
      <c r="A36" s="69">
        <f ca="1">MAX($A$1:A35)+subsection</f>
        <v>10.039999999999999</v>
      </c>
      <c r="B36" s="6" t="s">
        <v>290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8" spans="1:56" outlineLevel="1" x14ac:dyDescent="0.2">
      <c r="B38" s="50" t="s">
        <v>283</v>
      </c>
      <c r="C38" s="2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outlineLevel="1" x14ac:dyDescent="0.2">
      <c r="C39" s="2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1:56" outlineLevel="1" x14ac:dyDescent="0.2">
      <c r="B40" s="1" t="s">
        <v>284</v>
      </c>
      <c r="C40" s="24" t="s">
        <v>72</v>
      </c>
      <c r="G40" s="209">
        <f t="shared" ref="G40:AL40" si="12">MIN(Annualisation_Years,COUNT(Years)-G12+1)</f>
        <v>15</v>
      </c>
      <c r="H40" s="209">
        <f t="shared" si="12"/>
        <v>15</v>
      </c>
      <c r="I40" s="209">
        <f t="shared" si="12"/>
        <v>15</v>
      </c>
      <c r="J40" s="209">
        <f t="shared" si="12"/>
        <v>15</v>
      </c>
      <c r="K40" s="209">
        <f t="shared" si="12"/>
        <v>15</v>
      </c>
      <c r="L40" s="209">
        <f t="shared" si="12"/>
        <v>15</v>
      </c>
      <c r="M40" s="209">
        <f t="shared" si="12"/>
        <v>15</v>
      </c>
      <c r="N40" s="209">
        <f t="shared" si="12"/>
        <v>15</v>
      </c>
      <c r="O40" s="209">
        <f t="shared" si="12"/>
        <v>15</v>
      </c>
      <c r="P40" s="209">
        <f t="shared" si="12"/>
        <v>15</v>
      </c>
      <c r="Q40" s="209">
        <f t="shared" si="12"/>
        <v>15</v>
      </c>
      <c r="R40" s="209">
        <f t="shared" si="12"/>
        <v>15</v>
      </c>
      <c r="S40" s="209">
        <f t="shared" si="12"/>
        <v>15</v>
      </c>
      <c r="T40" s="209">
        <f t="shared" si="12"/>
        <v>15</v>
      </c>
      <c r="U40" s="209">
        <f t="shared" si="12"/>
        <v>15</v>
      </c>
      <c r="V40" s="209">
        <f t="shared" si="12"/>
        <v>15</v>
      </c>
      <c r="W40" s="209">
        <f t="shared" si="12"/>
        <v>15</v>
      </c>
      <c r="X40" s="209">
        <f t="shared" si="12"/>
        <v>15</v>
      </c>
      <c r="Y40" s="209">
        <f t="shared" si="12"/>
        <v>15</v>
      </c>
      <c r="Z40" s="209">
        <f t="shared" si="12"/>
        <v>15</v>
      </c>
      <c r="AA40" s="209">
        <f t="shared" si="12"/>
        <v>15</v>
      </c>
      <c r="AB40" s="209">
        <f t="shared" si="12"/>
        <v>15</v>
      </c>
      <c r="AC40" s="209">
        <f t="shared" si="12"/>
        <v>15</v>
      </c>
      <c r="AD40" s="209">
        <f t="shared" si="12"/>
        <v>15</v>
      </c>
      <c r="AE40" s="209">
        <f t="shared" si="12"/>
        <v>15</v>
      </c>
      <c r="AF40" s="209">
        <f t="shared" si="12"/>
        <v>15</v>
      </c>
      <c r="AG40" s="209">
        <f t="shared" si="12"/>
        <v>15</v>
      </c>
      <c r="AH40" s="209">
        <f t="shared" si="12"/>
        <v>15</v>
      </c>
      <c r="AI40" s="209">
        <f t="shared" si="12"/>
        <v>15</v>
      </c>
      <c r="AJ40" s="209">
        <f t="shared" si="12"/>
        <v>15</v>
      </c>
      <c r="AK40" s="209">
        <f t="shared" si="12"/>
        <v>15</v>
      </c>
      <c r="AL40" s="209">
        <f t="shared" si="12"/>
        <v>15</v>
      </c>
      <c r="AM40" s="209">
        <f t="shared" ref="AM40:BD40" si="13">MIN(Annualisation_Years,COUNT(Years)-AM12+1)</f>
        <v>15</v>
      </c>
      <c r="AN40" s="209">
        <f t="shared" si="13"/>
        <v>15</v>
      </c>
      <c r="AO40" s="209">
        <f t="shared" si="13"/>
        <v>15</v>
      </c>
      <c r="AP40" s="209">
        <f t="shared" si="13"/>
        <v>15</v>
      </c>
      <c r="AQ40" s="209">
        <f t="shared" si="13"/>
        <v>14</v>
      </c>
      <c r="AR40" s="209">
        <f t="shared" si="13"/>
        <v>13</v>
      </c>
      <c r="AS40" s="209">
        <f t="shared" si="13"/>
        <v>12</v>
      </c>
      <c r="AT40" s="209">
        <f t="shared" si="13"/>
        <v>11</v>
      </c>
      <c r="AU40" s="209">
        <f t="shared" si="13"/>
        <v>10</v>
      </c>
      <c r="AV40" s="209">
        <f t="shared" si="13"/>
        <v>9</v>
      </c>
      <c r="AW40" s="209">
        <f t="shared" si="13"/>
        <v>8</v>
      </c>
      <c r="AX40" s="209">
        <f t="shared" si="13"/>
        <v>7</v>
      </c>
      <c r="AY40" s="209">
        <f t="shared" si="13"/>
        <v>6</v>
      </c>
      <c r="AZ40" s="209">
        <f t="shared" si="13"/>
        <v>5</v>
      </c>
      <c r="BA40" s="209">
        <f t="shared" si="13"/>
        <v>4</v>
      </c>
      <c r="BB40" s="209">
        <f t="shared" si="13"/>
        <v>3</v>
      </c>
      <c r="BC40" s="209">
        <f t="shared" si="13"/>
        <v>2</v>
      </c>
      <c r="BD40" s="209">
        <f t="shared" si="13"/>
        <v>1</v>
      </c>
    </row>
    <row r="41" spans="1:56" outlineLevel="1" x14ac:dyDescent="0.2">
      <c r="C41" s="24"/>
      <c r="J41" s="208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56" outlineLevel="1" x14ac:dyDescent="0.2">
      <c r="B42" s="48" t="s">
        <v>149</v>
      </c>
      <c r="C42" s="24"/>
      <c r="D42" s="54" t="s">
        <v>279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56" outlineLevel="1" x14ac:dyDescent="0.2">
      <c r="B43" s="49" t="s">
        <v>151</v>
      </c>
      <c r="C43" s="10" t="s">
        <v>217</v>
      </c>
      <c r="D43" s="24">
        <v>1</v>
      </c>
      <c r="G43" s="187">
        <f t="array" aca="1" ref="G43" ca="1">-PMT((1+G$19)/(1+G$18)-1,G$40,SUM(OFFSET(G27,0,0,1,G$40)/OFFSET(G$20,0,0,1,G$40)),0,1)*G$20</f>
        <v>51.998068676765897</v>
      </c>
      <c r="H43" s="187">
        <f t="array" aca="1" ref="H43" ca="1">-PMT((1+H$19)/(1+H$18)-1,H$40,SUM(OFFSET(H27,0,0,1,H$40)/OFFSET(H$20,0,0,1,H$40)),0,1)*H$20</f>
        <v>52.502320466787197</v>
      </c>
      <c r="I43" s="187">
        <f t="array" aca="1" ref="I43" ca="1">-PMT((1+I$19)/(1+I$18)-1,I$40,SUM(OFFSET(I27,0,0,1,I$40)/OFFSET(I$20,0,0,1,I$40)),0,1)*I$20</f>
        <v>58.383307917367581</v>
      </c>
      <c r="J43" s="187">
        <f t="array" aca="1" ref="J43" ca="1">-PMT((1+J$19)/(1+J$18)-1,J$40,SUM(OFFSET(J27,0,0,1,J$40)/OFFSET(J$20,0,0,1,J$40)),0,1)*J$20</f>
        <v>61.667370535086413</v>
      </c>
      <c r="K43" s="187">
        <f t="array" aca="1" ref="K43" ca="1">-PMT((1+K$19)/(1+K$18)-1,K$40,SUM(OFFSET(K27,0,0,1,K$40)/OFFSET(K$20,0,0,1,K$40)),0,1)*K$20</f>
        <v>58.502973239307828</v>
      </c>
      <c r="L43" s="187">
        <f t="array" aca="1" ref="L43" ca="1">-PMT((1+L$19)/(1+L$18)-1,L$40,SUM(OFFSET(L27,0,0,1,L$40)/OFFSET(L$20,0,0,1,L$40)),0,1)*L$20</f>
        <v>69.101445302156876</v>
      </c>
      <c r="M43" s="187">
        <f t="array" aca="1" ref="M43" ca="1">-PMT((1+M$19)/(1+M$18)-1,M$40,SUM(OFFSET(M27,0,0,1,M$40)/OFFSET(M$20,0,0,1,M$40)),0,1)*M$20</f>
        <v>67.487242087211243</v>
      </c>
      <c r="N43" s="187">
        <f t="array" aca="1" ref="N43" ca="1">-PMT((1+N$19)/(1+N$18)-1,N$40,SUM(OFFSET(N27,0,0,1,N$40)/OFFSET(N$20,0,0,1,N$40)),0,1)*N$20</f>
        <v>65.955080909574278</v>
      </c>
      <c r="O43" s="187">
        <f t="array" aca="1" ref="O43" ca="1">-PMT((1+O$19)/(1+O$18)-1,O$40,SUM(OFFSET(O27,0,0,1,O$40)/OFFSET(O$20,0,0,1,O$40)),0,1)*O$20</f>
        <v>67.108456823308302</v>
      </c>
      <c r="P43" s="187">
        <f t="array" aca="1" ref="P43" ca="1">-PMT((1+P$19)/(1+P$18)-1,P$40,SUM(OFFSET(P27,0,0,1,P$40)/OFFSET(P$20,0,0,1,P$40)),0,1)*P$20</f>
        <v>68.752614015479338</v>
      </c>
      <c r="Q43" s="187">
        <f t="array" aca="1" ref="Q43" ca="1">-PMT((1+Q$19)/(1+Q$18)-1,Q$40,SUM(OFFSET(Q27,0,0,1,Q$40)/OFFSET(Q$20,0,0,1,Q$40)),0,1)*Q$20</f>
        <v>70.437053058858595</v>
      </c>
      <c r="R43" s="187">
        <f t="array" aca="1" ref="R43" ca="1">-PMT((1+R$19)/(1+R$18)-1,R$40,SUM(OFFSET(R27,0,0,1,R$40)/OFFSET(R$20,0,0,1,R$40)),0,1)*R$20</f>
        <v>72.162760858800638</v>
      </c>
      <c r="S43" s="187">
        <f t="array" aca="1" ref="S43" ca="1">-PMT((1+S$19)/(1+S$18)-1,S$40,SUM(OFFSET(S27,0,0,1,S$40)/OFFSET(S$20,0,0,1,S$40)),0,1)*S$20</f>
        <v>73.930748499841243</v>
      </c>
      <c r="T43" s="187">
        <f t="array" aca="1" ref="T43" ca="1">-PMT((1+T$19)/(1+T$18)-1,T$40,SUM(OFFSET(T27,0,0,1,T$40)/OFFSET(T$20,0,0,1,T$40)),0,1)*T$20</f>
        <v>75.742051838087349</v>
      </c>
      <c r="U43" s="187">
        <f t="array" aca="1" ref="U43" ca="1">-PMT((1+U$19)/(1+U$18)-1,U$40,SUM(OFFSET(U27,0,0,1,U$40)/OFFSET(U$20,0,0,1,U$40)),0,1)*U$20</f>
        <v>77.597732108120496</v>
      </c>
      <c r="V43" s="187">
        <f t="array" aca="1" ref="V43" ca="1">-PMT((1+V$19)/(1+V$18)-1,V$40,SUM(OFFSET(V27,0,0,1,V$40)/OFFSET(V$20,0,0,1,V$40)),0,1)*V$20</f>
        <v>79.498876544769431</v>
      </c>
      <c r="W43" s="187">
        <f t="array" aca="1" ref="W43" ca="1">-PMT((1+W$19)/(1+W$18)-1,W$40,SUM(OFFSET(W27,0,0,1,W$40)/OFFSET(W$20,0,0,1,W$40)),0,1)*W$20</f>
        <v>81.446599020116267</v>
      </c>
      <c r="X43" s="187">
        <f t="array" aca="1" ref="X43" ca="1">-PMT((1+X$19)/(1+X$18)-1,X$40,SUM(OFFSET(X27,0,0,1,X$40)/OFFSET(X$20,0,0,1,X$40)),0,1)*X$20</f>
        <v>83.442040696109117</v>
      </c>
      <c r="Y43" s="187">
        <f t="array" aca="1" ref="Y43" ca="1">-PMT((1+Y$19)/(1+Y$18)-1,Y$40,SUM(OFFSET(Y27,0,0,1,Y$40)/OFFSET(Y$20,0,0,1,Y$40)),0,1)*Y$20</f>
        <v>85.486370693163806</v>
      </c>
      <c r="Z43" s="187">
        <f t="array" aca="1" ref="Z43" ca="1">-PMT((1+Z$19)/(1+Z$18)-1,Z$40,SUM(OFFSET(Z27,0,0,1,Z$40)/OFFSET(Z$20,0,0,1,Z$40)),0,1)*Z$20</f>
        <v>87.580786775146336</v>
      </c>
      <c r="AA43" s="187">
        <f t="array" aca="1" ref="AA43" ca="1">-PMT((1+AA$19)/(1+AA$18)-1,AA$40,SUM(OFFSET(AA27,0,0,1,AA$40)/OFFSET(AA$20,0,0,1,AA$40)),0,1)*AA$20</f>
        <v>89.726516051137409</v>
      </c>
      <c r="AB43" s="187">
        <f t="array" aca="1" ref="AB43" ca="1">-PMT((1+AB$19)/(1+AB$18)-1,AB$40,SUM(OFFSET(AB27,0,0,1,AB$40)/OFFSET(AB$20,0,0,1,AB$40)),0,1)*AB$20</f>
        <v>91.924815694390247</v>
      </c>
      <c r="AC43" s="187">
        <f t="array" aca="1" ref="AC43" ca="1">-PMT((1+AC$19)/(1+AC$18)-1,AC$40,SUM(OFFSET(AC27,0,0,1,AC$40)/OFFSET(AC$20,0,0,1,AC$40)),0,1)*AC$20</f>
        <v>94.176973678902812</v>
      </c>
      <c r="AD43" s="187">
        <f t="array" aca="1" ref="AD43" ca="1">-PMT((1+AD$19)/(1+AD$18)-1,AD$40,SUM(OFFSET(AD27,0,0,1,AD$40)/OFFSET(AD$20,0,0,1,AD$40)),0,1)*AD$20</f>
        <v>96.484309534035916</v>
      </c>
      <c r="AE43" s="187">
        <f t="array" aca="1" ref="AE43" ca="1">-PMT((1+AE$19)/(1+AE$18)-1,AE$40,SUM(OFFSET(AE27,0,0,1,AE$40)/OFFSET(AE$20,0,0,1,AE$40)),0,1)*AE$20</f>
        <v>98.848175117619789</v>
      </c>
      <c r="AF43" s="187">
        <f t="array" aca="1" ref="AF43" ca="1">-PMT((1+AF$19)/(1+AF$18)-1,AF$40,SUM(OFFSET(AF27,0,0,1,AF$40)/OFFSET(AF$20,0,0,1,AF$40)),0,1)*AF$20</f>
        <v>101.26995540800149</v>
      </c>
      <c r="AG43" s="187">
        <f t="array" aca="1" ref="AG43" ca="1">-PMT((1+AG$19)/(1+AG$18)-1,AG$40,SUM(OFFSET(AG27,0,0,1,AG$40)/OFFSET(AG$20,0,0,1,AG$40)),0,1)*AG$20</f>
        <v>103.75106931549752</v>
      </c>
      <c r="AH43" s="187">
        <f t="array" aca="1" ref="AH43" ca="1">-PMT((1+AH$19)/(1+AH$18)-1,AH$40,SUM(OFFSET(AH27,0,0,1,AH$40)/OFFSET(AH$20,0,0,1,AH$40)),0,1)*AH$20</f>
        <v>106.29297051372723</v>
      </c>
      <c r="AI43" s="187">
        <f t="array" aca="1" ref="AI43" ca="1">-PMT((1+AI$19)/(1+AI$18)-1,AI$40,SUM(OFFSET(AI27,0,0,1,AI$40)/OFFSET(AI$20,0,0,1,AI$40)),0,1)*AI$20</f>
        <v>108.89714829131354</v>
      </c>
      <c r="AJ43" s="187">
        <f t="array" aca="1" ref="AJ43" ca="1">-PMT((1+AJ$19)/(1+AJ$18)-1,AJ$40,SUM(OFFSET(AJ27,0,0,1,AJ$40)/OFFSET(AJ$20,0,0,1,AJ$40)),0,1)*AJ$20</f>
        <v>111.56512842445072</v>
      </c>
      <c r="AK43" s="187">
        <f t="array" aca="1" ref="AK43" ca="1">-PMT((1+AK$19)/(1+AK$18)-1,AK$40,SUM(OFFSET(AK27,0,0,1,AK$40)/OFFSET(AK$20,0,0,1,AK$40)),0,1)*AK$20</f>
        <v>114.29847407084976</v>
      </c>
      <c r="AL43" s="187">
        <f t="array" aca="1" ref="AL43" ca="1">-PMT((1+AL$19)/(1+AL$18)-1,AL$40,SUM(OFFSET(AL27,0,0,1,AL$40)/OFFSET(AL$20,0,0,1,AL$40)),0,1)*AL$20</f>
        <v>117.09878668558558</v>
      </c>
      <c r="AM43" s="187">
        <f t="array" aca="1" ref="AM43" ca="1">-PMT((1+AM$19)/(1+AM$18)-1,AM$40,SUM(OFFSET(AM27,0,0,1,AM$40)/OFFSET(AM$20,0,0,1,AM$40)),0,1)*AM$20</f>
        <v>119.96770695938238</v>
      </c>
      <c r="AN43" s="187">
        <f t="array" aca="1" ref="AN43" ca="1">-PMT((1+AN$19)/(1+AN$18)-1,AN$40,SUM(OFFSET(AN27,0,0,1,AN$40)/OFFSET(AN$20,0,0,1,AN$40)),0,1)*AN$20</f>
        <v>122.90691577988724</v>
      </c>
      <c r="AO43" s="187">
        <f t="array" aca="1" ref="AO43" ca="1">-PMT((1+AO$19)/(1+AO$18)-1,AO$40,SUM(OFFSET(AO27,0,0,1,AO$40)/OFFSET(AO$20,0,0,1,AO$40)),0,1)*AO$20</f>
        <v>125.91813521649451</v>
      </c>
      <c r="AP43" s="187">
        <f t="array" aca="1" ref="AP43" ca="1">-PMT((1+AP$19)/(1+AP$18)-1,AP$40,SUM(OFFSET(AP27,0,0,1,AP$40)/OFFSET(AP$20,0,0,1,AP$40)),0,1)*AP$20</f>
        <v>129.00312952929863</v>
      </c>
      <c r="AQ43" s="187">
        <f t="array" aca="1" ref="AQ43" ca="1">-PMT((1+AQ$19)/(1+AQ$18)-1,AQ$40,SUM(OFFSET(AQ27,0,0,1,AQ$40)/OFFSET(AQ$20,0,0,1,AQ$40)),0,1)*AQ$20</f>
        <v>132.16370620276643</v>
      </c>
      <c r="AR43" s="187">
        <f t="array" aca="1" ref="AR43" ca="1">-PMT((1+AR$19)/(1+AR$18)-1,AR$40,SUM(OFFSET(AR27,0,0,1,AR$40)/OFFSET(AR$20,0,0,1,AR$40)),0,1)*AR$20</f>
        <v>135.40171700473417</v>
      </c>
      <c r="AS43" s="187">
        <f t="array" aca="1" ref="AS43" ca="1">-PMT((1+AS$19)/(1+AS$18)-1,AS$40,SUM(OFFSET(AS27,0,0,1,AS$40)/OFFSET(AS$20,0,0,1,AS$40)),0,1)*AS$20</f>
        <v>138.71905907135016</v>
      </c>
      <c r="AT43" s="187">
        <f t="array" aca="1" ref="AT43" ca="1">-PMT((1+AT$19)/(1+AT$18)-1,AT$40,SUM(OFFSET(AT27,0,0,1,AT$40)/OFFSET(AT$20,0,0,1,AT$40)),0,1)*AT$20</f>
        <v>142.11767601859827</v>
      </c>
      <c r="AU43" s="187">
        <f t="array" aca="1" ref="AU43" ca="1">-PMT((1+AU$19)/(1+AU$18)-1,AU$40,SUM(OFFSET(AU27,0,0,1,AU$40)/OFFSET(AU$20,0,0,1,AU$40)),0,1)*AU$20</f>
        <v>145.59955908105391</v>
      </c>
      <c r="AV43" s="187">
        <f t="array" aca="1" ref="AV43" ca="1">-PMT((1+AV$19)/(1+AV$18)-1,AV$40,SUM(OFFSET(AV27,0,0,1,AV$40)/OFFSET(AV$20,0,0,1,AV$40)),0,1)*AV$20</f>
        <v>149.1667482785397</v>
      </c>
      <c r="AW43" s="187">
        <f t="array" aca="1" ref="AW43" ca="1">-PMT((1+AW$19)/(1+AW$18)-1,AW$40,SUM(OFFSET(AW27,0,0,1,AW$40)/OFFSET(AW$20,0,0,1,AW$40)),0,1)*AW$20</f>
        <v>152.821333611364</v>
      </c>
      <c r="AX43" s="187">
        <f t="array" aca="1" ref="AX43" ca="1">-PMT((1+AX$19)/(1+AX$18)-1,AX$40,SUM(OFFSET(AX27,0,0,1,AX$40)/OFFSET(AX$20,0,0,1,AX$40)),0,1)*AX$20</f>
        <v>156.56545628484233</v>
      </c>
      <c r="AY43" s="187">
        <f t="array" aca="1" ref="AY43" ca="1">-PMT((1+AY$19)/(1+AY$18)-1,AY$40,SUM(OFFSET(AY27,0,0,1,AY$40)/OFFSET(AY$20,0,0,1,AY$40)),0,1)*AY$20</f>
        <v>160.40130996382101</v>
      </c>
      <c r="AZ43" s="187">
        <f t="array" aca="1" ref="AZ43" ca="1">-PMT((1+AZ$19)/(1+AZ$18)-1,AZ$40,SUM(OFFSET(AZ27,0,0,1,AZ$40)/OFFSET(AZ$20,0,0,1,AZ$40)),0,1)*AZ$20</f>
        <v>164.33114205793461</v>
      </c>
      <c r="BA43" s="187">
        <f t="array" aca="1" ref="BA43" ca="1">-PMT((1+BA$19)/(1+BA$18)-1,BA$40,SUM(OFFSET(BA27,0,0,1,BA$40)/OFFSET(BA$20,0,0,1,BA$40)),0,1)*BA$20</f>
        <v>168.35725503835403</v>
      </c>
      <c r="BB43" s="187">
        <f t="array" aca="1" ref="BB43" ca="1">-PMT((1+BB$19)/(1+BB$18)-1,BB$40,SUM(OFFSET(BB27,0,0,1,BB$40)/OFFSET(BB$20,0,0,1,BB$40)),0,1)*BB$20</f>
        <v>172.48200778679364</v>
      </c>
      <c r="BC43" s="187">
        <f t="array" aca="1" ref="BC43" ca="1">-PMT((1+BC$19)/(1+BC$18)-1,BC$40,SUM(OFFSET(BC27,0,0,1,BC$40)/OFFSET(BC$20,0,0,1,BC$40)),0,1)*BC$20</f>
        <v>176.7078169775701</v>
      </c>
      <c r="BD43" s="187">
        <f t="array" aca="1" ref="BD43" ca="1">-PMT((1+BD$19)/(1+BD$18)-1,BD$40,SUM(OFFSET(BD27,0,0,1,BD$40)/OFFSET(BD$20,0,0,1,BD$40)),0,1)*BD$20</f>
        <v>181.03715849352059</v>
      </c>
    </row>
    <row r="44" spans="1:56" outlineLevel="1" x14ac:dyDescent="0.2">
      <c r="B44" s="49" t="s">
        <v>153</v>
      </c>
      <c r="C44" s="10" t="s">
        <v>217</v>
      </c>
      <c r="D44" s="24">
        <v>2</v>
      </c>
      <c r="G44" s="187">
        <f t="array" aca="1" ref="G44" ca="1">-PMT((1+G$19)/(1+G$18)-1,G$40,SUM(OFFSET(G28,0,0,1,G$40)/OFFSET(G$20,0,0,1,G$40)),0,1)*G$20</f>
        <v>3.0624095593271798</v>
      </c>
      <c r="H44" s="187">
        <f t="array" aca="1" ref="H44" ca="1">-PMT((1+H$19)/(1+H$18)-1,H$40,SUM(OFFSET(H28,0,0,1,H$40)/OFFSET(H$20,0,0,1,H$40)),0,1)*H$20</f>
        <v>3.092107306596763</v>
      </c>
      <c r="I44" s="187">
        <f t="array" aca="1" ref="I44" ca="1">-PMT((1+I$19)/(1+I$18)-1,I$40,SUM(OFFSET(I28,0,0,1,I$40)/OFFSET(I$20,0,0,1,I$40)),0,1)*I$20</f>
        <v>3.4384661742480898</v>
      </c>
      <c r="J44" s="187">
        <f t="array" aca="1" ref="J44" ca="1">-PMT((1+J$19)/(1+J$18)-1,J$40,SUM(OFFSET(J28,0,0,1,J$40)/OFFSET(J$20,0,0,1,J$40)),0,1)*J$20</f>
        <v>3.6318799876812218</v>
      </c>
      <c r="K44" s="187">
        <f t="array" aca="1" ref="K44" ca="1">-PMT((1+K$19)/(1+K$18)-1,K$40,SUM(OFFSET(K28,0,0,1,K$40)/OFFSET(K$20,0,0,1,K$40)),0,1)*K$20</f>
        <v>3.4455138249619615</v>
      </c>
      <c r="L44" s="187">
        <f t="array" aca="1" ref="L44" ca="1">-PMT((1+L$19)/(1+L$18)-1,L$40,SUM(OFFSET(L28,0,0,1,L$40)/OFFSET(L$20,0,0,1,L$40)),0,1)*L$20</f>
        <v>4.0697074341764052</v>
      </c>
      <c r="M44" s="187">
        <f t="array" aca="1" ref="M44" ca="1">-PMT((1+M$19)/(1+M$18)-1,M$40,SUM(OFFSET(M28,0,0,1,M$40)/OFFSET(M$20,0,0,1,M$40)),0,1)*M$20</f>
        <v>3.974639454115926</v>
      </c>
      <c r="N44" s="187">
        <f t="array" aca="1" ref="N44" ca="1">-PMT((1+N$19)/(1+N$18)-1,N$40,SUM(OFFSET(N28,0,0,1,N$40)/OFFSET(N$20,0,0,1,N$40)),0,1)*N$20</f>
        <v>3.8844033135009193</v>
      </c>
      <c r="O44" s="187">
        <f t="array" aca="1" ref="O44" ca="1">-PMT((1+O$19)/(1+O$18)-1,O$40,SUM(OFFSET(O28,0,0,1,O$40)/OFFSET(O$20,0,0,1,O$40)),0,1)*O$20</f>
        <v>3.9523310176176505</v>
      </c>
      <c r="P44" s="187">
        <f t="array" aca="1" ref="P44" ca="1">-PMT((1+P$19)/(1+P$18)-1,P$40,SUM(OFFSET(P28,0,0,1,P$40)/OFFSET(P$20,0,0,1,P$40)),0,1)*P$20</f>
        <v>4.0491631275492823</v>
      </c>
      <c r="Q44" s="187">
        <f t="array" aca="1" ref="Q44" ca="1">-PMT((1+Q$19)/(1+Q$18)-1,Q$40,SUM(OFFSET(Q28,0,0,1,Q$40)/OFFSET(Q$20,0,0,1,Q$40)),0,1)*Q$20</f>
        <v>4.1483676241742389</v>
      </c>
      <c r="R44" s="187">
        <f t="array" aca="1" ref="R44" ca="1">-PMT((1+R$19)/(1+R$18)-1,R$40,SUM(OFFSET(R28,0,0,1,R$40)/OFFSET(R$20,0,0,1,R$40)),0,1)*R$20</f>
        <v>4.2500026309665078</v>
      </c>
      <c r="S44" s="187">
        <f t="array" aca="1" ref="S44" ca="1">-PMT((1+S$19)/(1+S$18)-1,S$40,SUM(OFFSET(S28,0,0,1,S$40)/OFFSET(S$20,0,0,1,S$40)),0,1)*S$20</f>
        <v>4.3541276954251886</v>
      </c>
      <c r="T44" s="187">
        <f t="array" aca="1" ref="T44" ca="1">-PMT((1+T$19)/(1+T$18)-1,T$40,SUM(OFFSET(T28,0,0,1,T$40)/OFFSET(T$20,0,0,1,T$40)),0,1)*T$20</f>
        <v>4.4608038239631052</v>
      </c>
      <c r="U44" s="187">
        <f t="array" aca="1" ref="U44" ca="1">-PMT((1+U$19)/(1+U$18)-1,U$40,SUM(OFFSET(U28,0,0,1,U$40)/OFFSET(U$20,0,0,1,U$40)),0,1)*U$20</f>
        <v>4.5700935176502</v>
      </c>
      <c r="V44" s="187">
        <f t="array" aca="1" ref="V44" ca="1">-PMT((1+V$19)/(1+V$18)-1,V$40,SUM(OFFSET(V28,0,0,1,V$40)/OFFSET(V$20,0,0,1,V$40)),0,1)*V$20</f>
        <v>4.6820608088326301</v>
      </c>
      <c r="W44" s="187">
        <f t="array" aca="1" ref="W44" ca="1">-PMT((1+W$19)/(1+W$18)-1,W$40,SUM(OFFSET(W28,0,0,1,W$40)/OFFSET(W$20,0,0,1,W$40)),0,1)*W$20</f>
        <v>4.7967712986490287</v>
      </c>
      <c r="X44" s="187">
        <f t="array" aca="1" ref="X44" ca="1">-PMT((1+X$19)/(1+X$18)-1,X$40,SUM(OFFSET(X28,0,0,1,X$40)/OFFSET(X$20,0,0,1,X$40)),0,1)*X$20</f>
        <v>4.9142921954659302</v>
      </c>
      <c r="Y44" s="187">
        <f t="array" aca="1" ref="Y44" ca="1">-PMT((1+Y$19)/(1+Y$18)-1,Y$40,SUM(OFFSET(Y28,0,0,1,Y$40)/OFFSET(Y$20,0,0,1,Y$40)),0,1)*Y$20</f>
        <v>5.0346923542548447</v>
      </c>
      <c r="Z44" s="187">
        <f t="array" aca="1" ref="Z44" ca="1">-PMT((1+Z$19)/(1+Z$18)-1,Z$40,SUM(OFFSET(Z28,0,0,1,Z$40)/OFFSET(Z$20,0,0,1,Z$40)),0,1)*Z$20</f>
        <v>5.1580423169340888</v>
      </c>
      <c r="AA44" s="187">
        <f t="array" aca="1" ref="AA44" ca="1">-PMT((1+AA$19)/(1+AA$18)-1,AA$40,SUM(OFFSET(AA28,0,0,1,AA$40)/OFFSET(AA$20,0,0,1,AA$40)),0,1)*AA$20</f>
        <v>5.2844143536989732</v>
      </c>
      <c r="AB44" s="187">
        <f t="array" aca="1" ref="AB44" ca="1">-PMT((1+AB$19)/(1+AB$18)-1,AB$40,SUM(OFFSET(AB28,0,0,1,AB$40)/OFFSET(AB$20,0,0,1,AB$40)),0,1)*AB$20</f>
        <v>5.4138825053645991</v>
      </c>
      <c r="AC44" s="187">
        <f t="array" aca="1" ref="AC44" ca="1">-PMT((1+AC$19)/(1+AC$18)-1,AC$40,SUM(OFFSET(AC28,0,0,1,AC$40)/OFFSET(AC$20,0,0,1,AC$40)),0,1)*AC$20</f>
        <v>5.5465226267460315</v>
      </c>
      <c r="AD44" s="187">
        <f t="array" aca="1" ref="AD44" ca="1">-PMT((1+AD$19)/(1+AD$18)-1,AD$40,SUM(OFFSET(AD28,0,0,1,AD$40)/OFFSET(AD$20,0,0,1,AD$40)),0,1)*AD$20</f>
        <v>5.6824124311013096</v>
      </c>
      <c r="AE44" s="187">
        <f t="array" aca="1" ref="AE44" ca="1">-PMT((1+AE$19)/(1+AE$18)-1,AE$40,SUM(OFFSET(AE28,0,0,1,AE$40)/OFFSET(AE$20,0,0,1,AE$40)),0,1)*AE$20</f>
        <v>5.8216315356632915</v>
      </c>
      <c r="AF44" s="187">
        <f t="array" aca="1" ref="AF44" ca="1">-PMT((1+AF$19)/(1+AF$18)-1,AF$40,SUM(OFFSET(AF28,0,0,1,AF$40)/OFFSET(AF$20,0,0,1,AF$40)),0,1)*AF$20</f>
        <v>5.9642615082870414</v>
      </c>
      <c r="AG44" s="187">
        <f t="array" aca="1" ref="AG44" ca="1">-PMT((1+AG$19)/(1+AG$18)-1,AG$40,SUM(OFFSET(AG28,0,0,1,AG$40)/OFFSET(AG$20,0,0,1,AG$40)),0,1)*AG$20</f>
        <v>6.1103859152400739</v>
      </c>
      <c r="AH44" s="187">
        <f t="array" aca="1" ref="AH44" ca="1">-PMT((1+AH$19)/(1+AH$18)-1,AH$40,SUM(OFFSET(AH28,0,0,1,AH$40)/OFFSET(AH$20,0,0,1,AH$40)),0,1)*AH$20</f>
        <v>6.2600903701634536</v>
      </c>
      <c r="AI44" s="187">
        <f t="array" aca="1" ref="AI44" ca="1">-PMT((1+AI$19)/(1+AI$18)-1,AI$40,SUM(OFFSET(AI28,0,0,1,AI$40)/OFFSET(AI$20,0,0,1,AI$40)),0,1)*AI$20</f>
        <v>6.413462584232458</v>
      </c>
      <c r="AJ44" s="187">
        <f t="array" aca="1" ref="AJ44" ca="1">-PMT((1+AJ$19)/(1+AJ$18)-1,AJ$40,SUM(OFFSET(AJ28,0,0,1,AJ$40)/OFFSET(AJ$20,0,0,1,AJ$40)),0,1)*AJ$20</f>
        <v>6.5705924175461545</v>
      </c>
      <c r="AK44" s="187">
        <f t="array" aca="1" ref="AK44" ca="1">-PMT((1+AK$19)/(1+AK$18)-1,AK$40,SUM(OFFSET(AK28,0,0,1,AK$40)/OFFSET(AK$20,0,0,1,AK$40)),0,1)*AK$20</f>
        <v>6.7315719317760365</v>
      </c>
      <c r="AL44" s="187">
        <f t="array" aca="1" ref="AL44" ca="1">-PMT((1+AL$19)/(1+AL$18)-1,AL$40,SUM(OFFSET(AL28,0,0,1,AL$40)/OFFSET(AL$20,0,0,1,AL$40)),0,1)*AL$20</f>
        <v>6.8964954441045485</v>
      </c>
      <c r="AM44" s="187">
        <f t="array" aca="1" ref="AM44" ca="1">-PMT((1+AM$19)/(1+AM$18)-1,AM$40,SUM(OFFSET(AM28,0,0,1,AM$40)/OFFSET(AM$20,0,0,1,AM$40)),0,1)*AM$20</f>
        <v>7.0654595824851096</v>
      </c>
      <c r="AN44" s="187">
        <f t="array" aca="1" ref="AN44" ca="1">-PMT((1+AN$19)/(1+AN$18)-1,AN$40,SUM(OFFSET(AN28,0,0,1,AN$40)/OFFSET(AN$20,0,0,1,AN$40)),0,1)*AN$20</f>
        <v>7.2385633422559952</v>
      </c>
      <c r="AO44" s="187">
        <f t="array" aca="1" ref="AO44" ca="1">-PMT((1+AO$19)/(1+AO$18)-1,AO$40,SUM(OFFSET(AO28,0,0,1,AO$40)/OFFSET(AO$20,0,0,1,AO$40)),0,1)*AO$20</f>
        <v>7.4159081441412651</v>
      </c>
      <c r="AP44" s="187">
        <f t="array" aca="1" ref="AP44" ca="1">-PMT((1+AP$19)/(1+AP$18)-1,AP$40,SUM(OFFSET(AP28,0,0,1,AP$40)/OFFSET(AP$20,0,0,1,AP$40)),0,1)*AP$20</f>
        <v>7.5975978936727264</v>
      </c>
      <c r="AQ44" s="187">
        <f t="array" aca="1" ref="AQ44" ca="1">-PMT((1+AQ$19)/(1+AQ$18)-1,AQ$40,SUM(OFFSET(AQ28,0,0,1,AQ$40)/OFFSET(AQ$20,0,0,1,AQ$40)),0,1)*AQ$20</f>
        <v>7.7837390420677064</v>
      </c>
      <c r="AR44" s="187">
        <f t="array" aca="1" ref="AR44" ca="1">-PMT((1+AR$19)/(1+AR$18)-1,AR$40,SUM(OFFSET(AR28,0,0,1,AR$40)/OFFSET(AR$20,0,0,1,AR$40)),0,1)*AR$20</f>
        <v>7.9744406485983648</v>
      </c>
      <c r="AS44" s="187">
        <f t="array" aca="1" ref="AS44" ca="1">-PMT((1+AS$19)/(1+AS$18)-1,AS$40,SUM(OFFSET(AS28,0,0,1,AS$40)/OFFSET(AS$20,0,0,1,AS$40)),0,1)*AS$20</f>
        <v>8.1698144444890239</v>
      </c>
      <c r="AT44" s="187">
        <f t="array" aca="1" ref="AT44" ca="1">-PMT((1+AT$19)/(1+AT$18)-1,AT$40,SUM(OFFSET(AT28,0,0,1,AT$40)/OFFSET(AT$20,0,0,1,AT$40)),0,1)*AT$20</f>
        <v>8.3699748983790059</v>
      </c>
      <c r="AU44" s="187">
        <f t="array" aca="1" ref="AU44" ca="1">-PMT((1+AU$19)/(1+AU$18)-1,AU$40,SUM(OFFSET(AU28,0,0,1,AU$40)/OFFSET(AU$20,0,0,1,AU$40)),0,1)*AU$20</f>
        <v>8.5750392833892892</v>
      </c>
      <c r="AV44" s="187">
        <f t="array" aca="1" ref="AV44" ca="1">-PMT((1+AV$19)/(1+AV$18)-1,AV$40,SUM(OFFSET(AV28,0,0,1,AV$40)/OFFSET(AV$20,0,0,1,AV$40)),0,1)*AV$20</f>
        <v>8.7851277458323267</v>
      </c>
      <c r="AW44" s="187">
        <f t="array" aca="1" ref="AW44" ca="1">-PMT((1+AW$19)/(1+AW$18)-1,AW$40,SUM(OFFSET(AW28,0,0,1,AW$40)/OFFSET(AW$20,0,0,1,AW$40)),0,1)*AW$20</f>
        <v>9.0003633756052217</v>
      </c>
      <c r="AX44" s="187">
        <f t="array" aca="1" ref="AX44" ca="1">-PMT((1+AX$19)/(1+AX$18)-1,AX$40,SUM(OFFSET(AX28,0,0,1,AX$40)/OFFSET(AX$20,0,0,1,AX$40)),0,1)*AX$20</f>
        <v>9.2208722783075476</v>
      </c>
      <c r="AY44" s="187">
        <f t="array" aca="1" ref="AY44" ca="1">-PMT((1+AY$19)/(1+AY$18)-1,AY$40,SUM(OFFSET(AY28,0,0,1,AY$40)/OFFSET(AY$20,0,0,1,AY$40)),0,1)*AY$20</f>
        <v>9.4467836491260861</v>
      </c>
      <c r="AZ44" s="187">
        <f t="array" aca="1" ref="AZ44" ca="1">-PMT((1+AZ$19)/(1+AZ$18)-1,AZ$40,SUM(OFFSET(AZ28,0,0,1,AZ$40)/OFFSET(AZ$20,0,0,1,AZ$40)),0,1)*AZ$20</f>
        <v>9.6782298485296749</v>
      </c>
      <c r="BA44" s="187">
        <f t="array" aca="1" ref="BA44" ca="1">-PMT((1+BA$19)/(1+BA$18)-1,BA$40,SUM(OFFSET(BA28,0,0,1,BA$40)/OFFSET(BA$20,0,0,1,BA$40)),0,1)*BA$20</f>
        <v>9.9153464798186519</v>
      </c>
      <c r="BB44" s="187">
        <f t="array" aca="1" ref="BB44" ca="1">-PMT((1+BB$19)/(1+BB$18)-1,BB$40,SUM(OFFSET(BB28,0,0,1,BB$40)/OFFSET(BB$20,0,0,1,BB$40)),0,1)*BB$20</f>
        <v>10.158272468574205</v>
      </c>
      <c r="BC44" s="187">
        <f t="array" aca="1" ref="BC44" ca="1">-PMT((1+BC$19)/(1+BC$18)-1,BC$40,SUM(OFFSET(BC28,0,0,1,BC$40)/OFFSET(BC$20,0,0,1,BC$40)),0,1)*BC$20</f>
        <v>10.40715014405427</v>
      </c>
      <c r="BD44" s="187">
        <f t="array" aca="1" ref="BD44" ca="1">-PMT((1+BD$19)/(1+BD$18)-1,BD$40,SUM(OFFSET(BD28,0,0,1,BD$40)/OFFSET(BD$20,0,0,1,BD$40)),0,1)*BD$20</f>
        <v>10.662125322583602</v>
      </c>
    </row>
    <row r="45" spans="1:56" outlineLevel="1" x14ac:dyDescent="0.2">
      <c r="B45" s="49" t="s">
        <v>154</v>
      </c>
      <c r="C45" s="10" t="s">
        <v>217</v>
      </c>
      <c r="D45" s="24">
        <v>3</v>
      </c>
      <c r="F45" s="74"/>
      <c r="G45" s="187">
        <f t="array" aca="1" ref="G45" ca="1">-PMT((1+G$19)/(1+G$18)-1,G$40,SUM(OFFSET(G29,0,0,1,G$40)/OFFSET(G$20,0,0,1,G$40)),0,1)*G$20</f>
        <v>6.3483408940481265</v>
      </c>
      <c r="H45" s="187">
        <f t="array" aca="1" ref="H45" ca="1">-PMT((1+H$19)/(1+H$18)-1,H$40,SUM(OFFSET(H29,0,0,1,H$40)/OFFSET(H$20,0,0,1,H$40)),0,1)*H$20</f>
        <v>6.4099039932352975</v>
      </c>
      <c r="I45" s="187">
        <f t="array" aca="1" ref="I45" ca="1">-PMT((1+I$19)/(1+I$18)-1,I$40,SUM(OFFSET(I29,0,0,1,I$40)/OFFSET(I$20,0,0,1,I$40)),0,1)*I$20</f>
        <v>7.1279020666250013</v>
      </c>
      <c r="J45" s="187">
        <f t="array" aca="1" ref="J45" ca="1">-PMT((1+J$19)/(1+J$18)-1,J$40,SUM(OFFSET(J29,0,0,1,J$40)/OFFSET(J$20,0,0,1,J$40)),0,1)*J$20</f>
        <v>7.5288467467876075</v>
      </c>
      <c r="K45" s="187">
        <f t="array" aca="1" ref="K45" ca="1">-PMT((1+K$19)/(1+K$18)-1,K$40,SUM(OFFSET(K29,0,0,1,K$40)/OFFSET(K$20,0,0,1,K$40)),0,1)*K$20</f>
        <v>7.1425117680274708</v>
      </c>
      <c r="L45" s="187">
        <f t="array" aca="1" ref="L45" ca="1">-PMT((1+L$19)/(1+L$18)-1,L$40,SUM(OFFSET(L29,0,0,1,L$40)/OFFSET(L$20,0,0,1,L$40)),0,1)*L$20</f>
        <v>8.4364581649457673</v>
      </c>
      <c r="M45" s="187">
        <f t="array" aca="1" ref="M45" ca="1">-PMT((1+M$19)/(1+M$18)-1,M$40,SUM(OFFSET(M29,0,0,1,M$40)/OFFSET(M$20,0,0,1,M$40)),0,1)*M$20</f>
        <v>8.2393833015610358</v>
      </c>
      <c r="N45" s="187">
        <f t="array" aca="1" ref="N45" ca="1">-PMT((1+N$19)/(1+N$18)-1,N$40,SUM(OFFSET(N29,0,0,1,N$40)/OFFSET(N$20,0,0,1,N$40)),0,1)*N$20</f>
        <v>8.0523247875087289</v>
      </c>
      <c r="O45" s="187">
        <f t="array" aca="1" ref="O45" ca="1">-PMT((1+O$19)/(1+O$18)-1,O$40,SUM(OFFSET(O29,0,0,1,O$40)/OFFSET(O$20,0,0,1,O$40)),0,1)*O$20</f>
        <v>8.1931381612685019</v>
      </c>
      <c r="P45" s="187">
        <f t="array" aca="1" ref="P45" ca="1">-PMT((1+P$19)/(1+P$18)-1,P$40,SUM(OFFSET(P29,0,0,1,P$40)/OFFSET(P$20,0,0,1,P$40)),0,1)*P$20</f>
        <v>8.393870046219579</v>
      </c>
      <c r="Q45" s="187">
        <f t="array" aca="1" ref="Q45" ca="1">-PMT((1+Q$19)/(1+Q$18)-1,Q$40,SUM(OFFSET(Q29,0,0,1,Q$40)/OFFSET(Q$20,0,0,1,Q$40)),0,1)*Q$20</f>
        <v>8.5995198623519595</v>
      </c>
      <c r="R45" s="187">
        <f t="array" aca="1" ref="R45" ca="1">-PMT((1+R$19)/(1+R$18)-1,R$40,SUM(OFFSET(R29,0,0,1,R$40)/OFFSET(R$20,0,0,1,R$40)),0,1)*R$20</f>
        <v>8.810208098979583</v>
      </c>
      <c r="S45" s="187">
        <f t="array" aca="1" ref="S45" ca="1">-PMT((1+S$19)/(1+S$18)-1,S$40,SUM(OFFSET(S29,0,0,1,S$40)/OFFSET(S$20,0,0,1,S$40)),0,1)*S$20</f>
        <v>9.0260581974045841</v>
      </c>
      <c r="T45" s="187">
        <f t="array" aca="1" ref="T45" ca="1">-PMT((1+T$19)/(1+T$18)-1,T$40,SUM(OFFSET(T29,0,0,1,T$40)/OFFSET(T$20,0,0,1,T$40)),0,1)*T$20</f>
        <v>9.2471966232409937</v>
      </c>
      <c r="U45" s="187">
        <f t="array" aca="1" ref="U45" ca="1">-PMT((1+U$19)/(1+U$18)-1,U$40,SUM(OFFSET(U29,0,0,1,U$40)/OFFSET(U$20,0,0,1,U$40)),0,1)*U$20</f>
        <v>9.4737529405103995</v>
      </c>
      <c r="V45" s="187">
        <f t="array" aca="1" ref="V45" ca="1">-PMT((1+V$19)/(1+V$18)-1,V$40,SUM(OFFSET(V29,0,0,1,V$40)/OFFSET(V$20,0,0,1,V$40)),0,1)*V$20</f>
        <v>9.7058598875529043</v>
      </c>
      <c r="W45" s="187">
        <f t="array" aca="1" ref="W45" ca="1">-PMT((1+W$19)/(1+W$18)-1,W$40,SUM(OFFSET(W29,0,0,1,W$40)/OFFSET(W$20,0,0,1,W$40)),0,1)*W$20</f>
        <v>9.9436534547979463</v>
      </c>
      <c r="X45" s="187">
        <f t="array" aca="1" ref="X45" ca="1">-PMT((1+X$19)/(1+X$18)-1,X$40,SUM(OFFSET(X29,0,0,1,X$40)/OFFSET(X$20,0,0,1,X$40)),0,1)*X$20</f>
        <v>10.187272964440494</v>
      </c>
      <c r="Y45" s="187">
        <f t="array" aca="1" ref="Y45" ca="1">-PMT((1+Y$19)/(1+Y$18)-1,Y$40,SUM(OFFSET(Y29,0,0,1,Y$40)/OFFSET(Y$20,0,0,1,Y$40)),0,1)*Y$20</f>
        <v>10.436861152069287</v>
      </c>
      <c r="Z45" s="187">
        <f t="array" aca="1" ref="Z45" ca="1">-PMT((1+Z$19)/(1+Z$18)-1,Z$40,SUM(OFFSET(Z29,0,0,1,Z$40)/OFFSET(Z$20,0,0,1,Z$40)),0,1)*Z$20</f>
        <v>10.692564250294986</v>
      </c>
      <c r="AA45" s="187">
        <f t="array" aca="1" ref="AA45" ca="1">-PMT((1+AA$19)/(1+AA$18)-1,AA$40,SUM(OFFSET(AA29,0,0,1,AA$40)/OFFSET(AA$20,0,0,1,AA$40)),0,1)*AA$20</f>
        <v>10.954532074427213</v>
      </c>
      <c r="AB45" s="187">
        <f t="array" aca="1" ref="AB45" ca="1">-PMT((1+AB$19)/(1+AB$18)-1,AB$40,SUM(OFFSET(AB29,0,0,1,AB$40)/OFFSET(AB$20,0,0,1,AB$40)),0,1)*AB$20</f>
        <v>11.22291811025068</v>
      </c>
      <c r="AC45" s="187">
        <f t="array" aca="1" ref="AC45" ca="1">-PMT((1+AC$19)/(1+AC$18)-1,AC$40,SUM(OFFSET(AC29,0,0,1,AC$40)/OFFSET(AC$20,0,0,1,AC$40)),0,1)*AC$20</f>
        <v>11.497879603951819</v>
      </c>
      <c r="AD45" s="187">
        <f t="array" aca="1" ref="AD45" ca="1">-PMT((1+AD$19)/(1+AD$18)-1,AD$40,SUM(OFFSET(AD29,0,0,1,AD$40)/OFFSET(AD$20,0,0,1,AD$40)),0,1)*AD$20</f>
        <v>11.779577654248639</v>
      </c>
      <c r="AE45" s="187">
        <f t="array" aca="1" ref="AE45" ca="1">-PMT((1+AE$19)/(1+AE$18)-1,AE$40,SUM(OFFSET(AE29,0,0,1,AE$40)/OFFSET(AE$20,0,0,1,AE$40)),0,1)*AE$20</f>
        <v>12.068177306777732</v>
      </c>
      <c r="AF45" s="187">
        <f t="array" aca="1" ref="AF45" ca="1">-PMT((1+AF$19)/(1+AF$18)-1,AF$40,SUM(OFFSET(AF29,0,0,1,AF$40)/OFFSET(AF$20,0,0,1,AF$40)),0,1)*AF$20</f>
        <v>12.363847650793787</v>
      </c>
      <c r="AG45" s="187">
        <f t="array" aca="1" ref="AG45" ca="1">-PMT((1+AG$19)/(1+AG$18)-1,AG$40,SUM(OFFSET(AG29,0,0,1,AG$40)/OFFSET(AG$20,0,0,1,AG$40)),0,1)*AG$20</f>
        <v>12.666761918238233</v>
      </c>
      <c r="AH45" s="187">
        <f t="array" aca="1" ref="AH45" ca="1">-PMT((1+AH$19)/(1+AH$18)-1,AH$40,SUM(OFFSET(AH29,0,0,1,AH$40)/OFFSET(AH$20,0,0,1,AH$40)),0,1)*AH$20</f>
        <v>12.977097585235073</v>
      </c>
      <c r="AI45" s="187">
        <f t="array" aca="1" ref="AI45" ca="1">-PMT((1+AI$19)/(1+AI$18)-1,AI$40,SUM(OFFSET(AI29,0,0,1,AI$40)/OFFSET(AI$20,0,0,1,AI$40)),0,1)*AI$20</f>
        <v>13.29503647607333</v>
      </c>
      <c r="AJ45" s="187">
        <f t="array" aca="1" ref="AJ45" ca="1">-PMT((1+AJ$19)/(1+AJ$18)-1,AJ$40,SUM(OFFSET(AJ29,0,0,1,AJ$40)/OFFSET(AJ$20,0,0,1,AJ$40)),0,1)*AJ$20</f>
        <v>13.620764869737124</v>
      </c>
      <c r="AK45" s="187">
        <f t="array" aca="1" ref="AK45" ca="1">-PMT((1+AK$19)/(1+AK$18)-1,AK$40,SUM(OFFSET(AK29,0,0,1,AK$40)/OFFSET(AK$20,0,0,1,AK$40)),0,1)*AK$20</f>
        <v>13.954473609045683</v>
      </c>
      <c r="AL45" s="187">
        <f t="array" aca="1" ref="AL45" ca="1">-PMT((1+AL$19)/(1+AL$18)-1,AL$40,SUM(OFFSET(AL29,0,0,1,AL$40)/OFFSET(AL$20,0,0,1,AL$40)),0,1)*AL$20</f>
        <v>14.296358212467302</v>
      </c>
      <c r="AM45" s="187">
        <f t="array" aca="1" ref="AM45" ca="1">-PMT((1+AM$19)/(1+AM$18)-1,AM$40,SUM(OFFSET(AM29,0,0,1,AM$40)/OFFSET(AM$20,0,0,1,AM$40)),0,1)*AM$20</f>
        <v>14.646618988672751</v>
      </c>
      <c r="AN45" s="187">
        <f t="array" aca="1" ref="AN45" ca="1">-PMT((1+AN$19)/(1+AN$18)-1,AN$40,SUM(OFFSET(AN29,0,0,1,AN$40)/OFFSET(AN$20,0,0,1,AN$40)),0,1)*AN$20</f>
        <v>15.005461153895231</v>
      </c>
      <c r="AO45" s="187">
        <f t="array" aca="1" ref="AO45" ca="1">-PMT((1+AO$19)/(1+AO$18)-1,AO$40,SUM(OFFSET(AO29,0,0,1,AO$40)/OFFSET(AO$20,0,0,1,AO$40)),0,1)*AO$20</f>
        <v>15.373094952165664</v>
      </c>
      <c r="AP45" s="187">
        <f t="array" aca="1" ref="AP45" ca="1">-PMT((1+AP$19)/(1+AP$18)-1,AP$40,SUM(OFFSET(AP29,0,0,1,AP$40)/OFFSET(AP$20,0,0,1,AP$40)),0,1)*AP$20</f>
        <v>15.74973577849372</v>
      </c>
      <c r="AQ45" s="187">
        <f t="array" aca="1" ref="AQ45" ca="1">-PMT((1+AQ$19)/(1+AQ$18)-1,AQ$40,SUM(OFFSET(AQ29,0,0,1,AQ$40)/OFFSET(AQ$20,0,0,1,AQ$40)),0,1)*AQ$20</f>
        <v>16.135604305066813</v>
      </c>
      <c r="AR45" s="187">
        <f t="array" aca="1" ref="AR45" ca="1">-PMT((1+AR$19)/(1+AR$18)-1,AR$40,SUM(OFFSET(AR29,0,0,1,AR$40)/OFFSET(AR$20,0,0,1,AR$40)),0,1)*AR$20</f>
        <v>16.530926610540956</v>
      </c>
      <c r="AS45" s="187">
        <f t="array" aca="1" ref="AS45" ca="1">-PMT((1+AS$19)/(1+AS$18)-1,AS$40,SUM(OFFSET(AS29,0,0,1,AS$40)/OFFSET(AS$20,0,0,1,AS$40)),0,1)*AS$20</f>
        <v>16.935934312499207</v>
      </c>
      <c r="AT45" s="187">
        <f t="array" aca="1" ref="AT45" ca="1">-PMT((1+AT$19)/(1+AT$18)-1,AT$40,SUM(OFFSET(AT29,0,0,1,AT$40)/OFFSET(AT$20,0,0,1,AT$40)),0,1)*AT$20</f>
        <v>17.350864703155441</v>
      </c>
      <c r="AU45" s="187">
        <f t="array" aca="1" ref="AU45" ca="1">-PMT((1+AU$19)/(1+AU$18)-1,AU$40,SUM(OFFSET(AU29,0,0,1,AU$40)/OFFSET(AU$20,0,0,1,AU$40)),0,1)*AU$20</f>
        <v>17.775960888382748</v>
      </c>
      <c r="AV45" s="187">
        <f t="array" aca="1" ref="AV45" ca="1">-PMT((1+AV$19)/(1+AV$18)-1,AV$40,SUM(OFFSET(AV29,0,0,1,AV$40)/OFFSET(AV$20,0,0,1,AV$40)),0,1)*AV$20</f>
        <v>18.211471930148118</v>
      </c>
      <c r="AW45" s="187">
        <f t="array" aca="1" ref="AW45" ca="1">-PMT((1+AW$19)/(1+AW$18)-1,AW$40,SUM(OFFSET(AW29,0,0,1,AW$40)/OFFSET(AW$20,0,0,1,AW$40)),0,1)*AW$20</f>
        <v>18.657652992436756</v>
      </c>
      <c r="AX45" s="187">
        <f t="array" aca="1" ref="AX45" ca="1">-PMT((1+AX$19)/(1+AX$18)-1,AX$40,SUM(OFFSET(AX29,0,0,1,AX$40)/OFFSET(AX$20,0,0,1,AX$40)),0,1)*AX$20</f>
        <v>19.114765490751452</v>
      </c>
      <c r="AY45" s="187">
        <f t="array" aca="1" ref="AY45" ca="1">-PMT((1+AY$19)/(1+AY$18)-1,AY$40,SUM(OFFSET(AY29,0,0,1,AY$40)/OFFSET(AY$20,0,0,1,AY$40)),0,1)*AY$20</f>
        <v>19.583077245274865</v>
      </c>
      <c r="AZ45" s="187">
        <f t="array" aca="1" ref="AZ45" ca="1">-PMT((1+AZ$19)/(1+AZ$18)-1,AZ$40,SUM(OFFSET(AZ29,0,0,1,AZ$40)/OFFSET(AZ$20,0,0,1,AZ$40)),0,1)*AZ$20</f>
        <v>20.062862637784097</v>
      </c>
      <c r="BA45" s="187">
        <f t="array" aca="1" ref="BA45" ca="1">-PMT((1+BA$19)/(1+BA$18)-1,BA$40,SUM(OFFSET(BA29,0,0,1,BA$40)/OFFSET(BA$20,0,0,1,BA$40)),0,1)*BA$20</f>
        <v>20.554402772409805</v>
      </c>
      <c r="BB45" s="187">
        <f t="array" aca="1" ref="BB45" ca="1">-PMT((1+BB$19)/(1+BB$18)-1,BB$40,SUM(OFFSET(BB29,0,0,1,BB$40)/OFFSET(BB$20,0,0,1,BB$40)),0,1)*BB$20</f>
        <v>21.05798564033384</v>
      </c>
      <c r="BC45" s="187">
        <f t="array" aca="1" ref="BC45" ca="1">-PMT((1+BC$19)/(1+BC$18)-1,BC$40,SUM(OFFSET(BC29,0,0,1,BC$40)/OFFSET(BC$20,0,0,1,BC$40)),0,1)*BC$20</f>
        <v>21.573906288522018</v>
      </c>
      <c r="BD45" s="187">
        <f t="array" aca="1" ref="BD45" ca="1">-PMT((1+BD$19)/(1+BD$18)-1,BD$40,SUM(OFFSET(BD29,0,0,1,BD$40)/OFFSET(BD$20,0,0,1,BD$40)),0,1)*BD$20</f>
        <v>22.102466992590809</v>
      </c>
    </row>
    <row r="46" spans="1:56" outlineLevel="1" x14ac:dyDescent="0.2">
      <c r="B46" s="49" t="s">
        <v>155</v>
      </c>
      <c r="C46" s="10" t="s">
        <v>217</v>
      </c>
      <c r="D46" s="24">
        <v>4</v>
      </c>
      <c r="F46" s="74"/>
      <c r="G46" s="187">
        <f t="array" aca="1" ref="G46" ca="1">-PMT((1+G$19)/(1+G$18)-1,G$40,SUM(OFFSET(G30,0,0,1,G$40)/OFFSET(G$20,0,0,1,G$40)),0,1)*G$20</f>
        <v>3.8633389825411784</v>
      </c>
      <c r="H46" s="187">
        <f t="array" aca="1" ref="H46" ca="1">-PMT((1+H$19)/(1+H$18)-1,H$40,SUM(OFFSET(H30,0,0,1,H$40)/OFFSET(H$20,0,0,1,H$40)),0,1)*H$20</f>
        <v>3.9008037508870057</v>
      </c>
      <c r="I46" s="187">
        <f t="array" aca="1" ref="I46" ca="1">-PMT((1+I$19)/(1+I$18)-1,I$40,SUM(OFFSET(I30,0,0,1,I$40)/OFFSET(I$20,0,0,1,I$40)),0,1)*I$20</f>
        <v>4.337747826923712</v>
      </c>
      <c r="J46" s="187">
        <f t="array" aca="1" ref="J46" ca="1">-PMT((1+J$19)/(1+J$18)-1,J$40,SUM(OFFSET(J30,0,0,1,J$40)/OFFSET(J$20,0,0,1,J$40)),0,1)*J$20</f>
        <v>4.5817462571540339</v>
      </c>
      <c r="K46" s="187">
        <f t="array" aca="1" ref="K46" ca="1">-PMT((1+K$19)/(1+K$18)-1,K$40,SUM(OFFSET(K30,0,0,1,K$40)/OFFSET(K$20,0,0,1,K$40)),0,1)*K$20</f>
        <v>4.346638689889871</v>
      </c>
      <c r="L46" s="187">
        <f t="array" aca="1" ref="L46" ca="1">-PMT((1+L$19)/(1+L$18)-1,L$40,SUM(OFFSET(L30,0,0,1,L$40)/OFFSET(L$20,0,0,1,L$40)),0,1)*L$20</f>
        <v>5.1340812106939957</v>
      </c>
      <c r="M46" s="187">
        <f t="array" aca="1" ref="M46" ca="1">-PMT((1+M$19)/(1+M$18)-1,M$40,SUM(OFFSET(M30,0,0,1,M$40)/OFFSET(M$20,0,0,1,M$40)),0,1)*M$20</f>
        <v>5.0141495600627213</v>
      </c>
      <c r="N46" s="187">
        <f t="array" aca="1" ref="N46" ca="1">-PMT((1+N$19)/(1+N$18)-1,N$40,SUM(OFFSET(N30,0,0,1,N$40)/OFFSET(N$20,0,0,1,N$40)),0,1)*N$20</f>
        <v>4.9003134473813663</v>
      </c>
      <c r="O46" s="187">
        <f t="array" aca="1" ref="O46" ca="1">-PMT((1+O$19)/(1+O$18)-1,O$40,SUM(OFFSET(O30,0,0,1,O$40)/OFFSET(O$20,0,0,1,O$40)),0,1)*O$20</f>
        <v>4.9860066710422606</v>
      </c>
      <c r="P46" s="187">
        <f t="array" aca="1" ref="P46" ca="1">-PMT((1+P$19)/(1+P$18)-1,P$40,SUM(OFFSET(P30,0,0,1,P$40)/OFFSET(P$20,0,0,1,P$40)),0,1)*P$20</f>
        <v>5.1081638344827951</v>
      </c>
      <c r="Q46" s="187">
        <f t="array" aca="1" ref="Q46" ca="1">-PMT((1+Q$19)/(1+Q$18)-1,Q$40,SUM(OFFSET(Q30,0,0,1,Q$40)/OFFSET(Q$20,0,0,1,Q$40)),0,1)*Q$20</f>
        <v>5.2333138484276249</v>
      </c>
      <c r="R46" s="187">
        <f t="array" aca="1" ref="R46" ca="1">-PMT((1+R$19)/(1+R$18)-1,R$40,SUM(OFFSET(R30,0,0,1,R$40)/OFFSET(R$20,0,0,1,R$40)),0,1)*R$20</f>
        <v>5.3615300377141031</v>
      </c>
      <c r="S46" s="187">
        <f t="array" aca="1" ref="S46" ca="1">-PMT((1+S$19)/(1+S$18)-1,S$40,SUM(OFFSET(S30,0,0,1,S$40)/OFFSET(S$20,0,0,1,S$40)),0,1)*S$20</f>
        <v>5.4928875236380978</v>
      </c>
      <c r="T46" s="187">
        <f t="array" aca="1" ref="T46" ca="1">-PMT((1+T$19)/(1+T$18)-1,T$40,SUM(OFFSET(T30,0,0,1,T$40)/OFFSET(T$20,0,0,1,T$40)),0,1)*T$20</f>
        <v>5.627463267967233</v>
      </c>
      <c r="U46" s="187">
        <f t="array" aca="1" ref="U46" ca="1">-PMT((1+U$19)/(1+U$18)-1,U$40,SUM(OFFSET(U30,0,0,1,U$40)/OFFSET(U$20,0,0,1,U$40)),0,1)*U$20</f>
        <v>5.7653361180324305</v>
      </c>
      <c r="V46" s="187">
        <f t="array" aca="1" ref="V46" ca="1">-PMT((1+V$19)/(1+V$18)-1,V$40,SUM(OFFSET(V30,0,0,1,V$40)/OFFSET(V$20,0,0,1,V$40)),0,1)*V$20</f>
        <v>5.9065868529242236</v>
      </c>
      <c r="W46" s="187">
        <f t="array" aca="1" ref="W46" ca="1">-PMT((1+W$19)/(1+W$18)-1,W$40,SUM(OFFSET(W30,0,0,1,W$40)/OFFSET(W$20,0,0,1,W$40)),0,1)*W$20</f>
        <v>6.0512982308208674</v>
      </c>
      <c r="X46" s="187">
        <f t="array" aca="1" ref="X46" ca="1">-PMT((1+X$19)/(1+X$18)-1,X$40,SUM(OFFSET(X30,0,0,1,X$40)/OFFSET(X$20,0,0,1,X$40)),0,1)*X$20</f>
        <v>6.1995550374759789</v>
      </c>
      <c r="Y46" s="187">
        <f t="array" aca="1" ref="Y46" ca="1">-PMT((1+Y$19)/(1+Y$18)-1,Y$40,SUM(OFFSET(Y30,0,0,1,Y$40)/OFFSET(Y$20,0,0,1,Y$40)),0,1)*Y$20</f>
        <v>6.3514441358941385</v>
      </c>
      <c r="Z46" s="187">
        <f t="array" aca="1" ref="Z46" ca="1">-PMT((1+Z$19)/(1+Z$18)-1,Z$40,SUM(OFFSET(Z30,0,0,1,Z$40)/OFFSET(Z$20,0,0,1,Z$40)),0,1)*Z$20</f>
        <v>6.5070545172235432</v>
      </c>
      <c r="AA46" s="187">
        <f t="array" aca="1" ref="AA46" ca="1">-PMT((1+AA$19)/(1+AA$18)-1,AA$40,SUM(OFFSET(AA30,0,0,1,AA$40)/OFFSET(AA$20,0,0,1,AA$40)),0,1)*AA$20</f>
        <v>6.6664773528955203</v>
      </c>
      <c r="AB46" s="187">
        <f t="array" aca="1" ref="AB46" ca="1">-PMT((1+AB$19)/(1+AB$18)-1,AB$40,SUM(OFFSET(AB30,0,0,1,AB$40)/OFFSET(AB$20,0,0,1,AB$40)),0,1)*AB$20</f>
        <v>6.8298060480414611</v>
      </c>
      <c r="AC46" s="187">
        <f t="array" aca="1" ref="AC46" ca="1">-PMT((1+AC$19)/(1+AC$18)-1,AC$40,SUM(OFFSET(AC30,0,0,1,AC$40)/OFFSET(AC$20,0,0,1,AC$40)),0,1)*AC$20</f>
        <v>6.9971362962184767</v>
      </c>
      <c r="AD46" s="187">
        <f t="array" aca="1" ref="AD46" ca="1">-PMT((1+AD$19)/(1+AD$18)-1,AD$40,SUM(OFFSET(AD30,0,0,1,AD$40)/OFFSET(AD$20,0,0,1,AD$40)),0,1)*AD$20</f>
        <v>7.168566135475829</v>
      </c>
      <c r="AE46" s="187">
        <f t="array" aca="1" ref="AE46" ca="1">-PMT((1+AE$19)/(1+AE$18)-1,AE$40,SUM(OFFSET(AE30,0,0,1,AE$40)/OFFSET(AE$20,0,0,1,AE$40)),0,1)*AE$20</f>
        <v>7.3441960057949869</v>
      </c>
      <c r="AF46" s="187">
        <f t="array" aca="1" ref="AF46" ca="1">-PMT((1+AF$19)/(1+AF$18)-1,AF$40,SUM(OFFSET(AF30,0,0,1,AF$40)/OFFSET(AF$20,0,0,1,AF$40)),0,1)*AF$20</f>
        <v>7.5241288079369637</v>
      </c>
      <c r="AG46" s="187">
        <f t="array" aca="1" ref="AG46" ca="1">-PMT((1+AG$19)/(1+AG$18)-1,AG$40,SUM(OFFSET(AG30,0,0,1,AG$40)/OFFSET(AG$20,0,0,1,AG$40)),0,1)*AG$20</f>
        <v>7.7084699637314182</v>
      </c>
      <c r="AH46" s="187">
        <f t="array" aca="1" ref="AH46" ca="1">-PMT((1+AH$19)/(1+AH$18)-1,AH$40,SUM(OFFSET(AH30,0,0,1,AH$40)/OFFSET(AH$20,0,0,1,AH$40)),0,1)*AH$20</f>
        <v>7.8973274778428388</v>
      </c>
      <c r="AI46" s="187">
        <f t="array" aca="1" ref="AI46" ca="1">-PMT((1+AI$19)/(1+AI$18)-1,AI$40,SUM(OFFSET(AI30,0,0,1,AI$40)/OFFSET(AI$20,0,0,1,AI$40)),0,1)*AI$20</f>
        <v>8.09081200104999</v>
      </c>
      <c r="AJ46" s="187">
        <f t="array" aca="1" ref="AJ46" ca="1">-PMT((1+AJ$19)/(1+AJ$18)-1,AJ$40,SUM(OFFSET(AJ30,0,0,1,AJ$40)/OFFSET(AJ$20,0,0,1,AJ$40)),0,1)*AJ$20</f>
        <v>8.2890368950757143</v>
      </c>
      <c r="AK46" s="187">
        <f t="array" aca="1" ref="AK46" ca="1">-PMT((1+AK$19)/(1+AK$18)-1,AK$40,SUM(OFFSET(AK30,0,0,1,AK$40)/OFFSET(AK$20,0,0,1,AK$40)),0,1)*AK$20</f>
        <v>8.4921182990050692</v>
      </c>
      <c r="AL46" s="187">
        <f t="array" aca="1" ref="AL46" ca="1">-PMT((1+AL$19)/(1+AL$18)-1,AL$40,SUM(OFFSET(AL30,0,0,1,AL$40)/OFFSET(AL$20,0,0,1,AL$40)),0,1)*AL$20</f>
        <v>8.700175197330692</v>
      </c>
      <c r="AM46" s="187">
        <f t="array" aca="1" ref="AM46" ca="1">-PMT((1+AM$19)/(1+AM$18)-1,AM$40,SUM(OFFSET(AM30,0,0,1,AM$40)/OFFSET(AM$20,0,0,1,AM$40)),0,1)*AM$20</f>
        <v>8.9133294896652941</v>
      </c>
      <c r="AN46" s="187">
        <f t="array" aca="1" ref="AN46" ca="1">-PMT((1+AN$19)/(1+AN$18)-1,AN$40,SUM(OFFSET(AN30,0,0,1,AN$40)/OFFSET(AN$20,0,0,1,AN$40)),0,1)*AN$20</f>
        <v>9.1317060621620936</v>
      </c>
      <c r="AO46" s="187">
        <f t="array" aca="1" ref="AO46" ca="1">-PMT((1+AO$19)/(1+AO$18)-1,AO$40,SUM(OFFSET(AO30,0,0,1,AO$40)/OFFSET(AO$20,0,0,1,AO$40)),0,1)*AO$20</f>
        <v>9.3554328606850614</v>
      </c>
      <c r="AP46" s="187">
        <f t="array" aca="1" ref="AP46" ca="1">-PMT((1+AP$19)/(1+AP$18)-1,AP$40,SUM(OFFSET(AP30,0,0,1,AP$40)/OFFSET(AP$20,0,0,1,AP$40)),0,1)*AP$20</f>
        <v>9.5846409657718485</v>
      </c>
      <c r="AQ46" s="187">
        <f t="array" aca="1" ref="AQ46" ca="1">-PMT((1+AQ$19)/(1+AQ$18)-1,AQ$40,SUM(OFFSET(AQ30,0,0,1,AQ$40)/OFFSET(AQ$20,0,0,1,AQ$40)),0,1)*AQ$20</f>
        <v>9.8194646694332555</v>
      </c>
      <c r="AR46" s="187">
        <f t="array" aca="1" ref="AR46" ca="1">-PMT((1+AR$19)/(1+AR$18)-1,AR$40,SUM(OFFSET(AR30,0,0,1,AR$40)/OFFSET(AR$20,0,0,1,AR$40)),0,1)*AR$20</f>
        <v>10.06004155383437</v>
      </c>
      <c r="AS46" s="187">
        <f t="array" aca="1" ref="AS46" ca="1">-PMT((1+AS$19)/(1+AS$18)-1,AS$40,SUM(OFFSET(AS30,0,0,1,AS$40)/OFFSET(AS$20,0,0,1,AS$40)),0,1)*AS$20</f>
        <v>10.306512571903312</v>
      </c>
      <c r="AT46" s="187">
        <f t="array" aca="1" ref="AT46" ca="1">-PMT((1+AT$19)/(1+AT$18)-1,AT$40,SUM(OFFSET(AT30,0,0,1,AT$40)/OFFSET(AT$20,0,0,1,AT$40)),0,1)*AT$20</f>
        <v>10.559022129914943</v>
      </c>
      <c r="AU46" s="187">
        <f t="array" aca="1" ref="AU46" ca="1">-PMT((1+AU$19)/(1+AU$18)-1,AU$40,SUM(OFFSET(AU30,0,0,1,AU$40)/OFFSET(AU$20,0,0,1,AU$40)),0,1)*AU$20</f>
        <v>10.817718172097859</v>
      </c>
      <c r="AV46" s="187">
        <f t="array" aca="1" ref="AV46" ca="1">-PMT((1+AV$19)/(1+AV$18)-1,AV$40,SUM(OFFSET(AV30,0,0,1,AV$40)/OFFSET(AV$20,0,0,1,AV$40)),0,1)*AV$20</f>
        <v>11.082752267314259</v>
      </c>
      <c r="AW46" s="187">
        <f t="array" aca="1" ref="AW46" ca="1">-PMT((1+AW$19)/(1+AW$18)-1,AW$40,SUM(OFFSET(AW30,0,0,1,AW$40)/OFFSET(AW$20,0,0,1,AW$40)),0,1)*AW$20</f>
        <v>11.354279697863459</v>
      </c>
      <c r="AX46" s="187">
        <f t="array" aca="1" ref="AX46" ca="1">-PMT((1+AX$19)/(1+AX$18)-1,AX$40,SUM(OFFSET(AX30,0,0,1,AX$40)/OFFSET(AX$20,0,0,1,AX$40)),0,1)*AX$20</f>
        <v>11.632459550461112</v>
      </c>
      <c r="AY46" s="187">
        <f t="array" aca="1" ref="AY46" ca="1">-PMT((1+AY$19)/(1+AY$18)-1,AY$40,SUM(OFFSET(AY30,0,0,1,AY$40)/OFFSET(AY$20,0,0,1,AY$40)),0,1)*AY$20</f>
        <v>11.917454809447408</v>
      </c>
      <c r="AZ46" s="187">
        <f t="array" aca="1" ref="AZ46" ca="1">-PMT((1+AZ$19)/(1+AZ$18)-1,AZ$40,SUM(OFFSET(AZ30,0,0,1,AZ$40)/OFFSET(AZ$20,0,0,1,AZ$40)),0,1)*AZ$20</f>
        <v>12.209432452278868</v>
      </c>
      <c r="BA46" s="187">
        <f t="array" aca="1" ref="BA46" ca="1">-PMT((1+BA$19)/(1+BA$18)-1,BA$40,SUM(OFFSET(BA30,0,0,1,BA$40)/OFFSET(BA$20,0,0,1,BA$40)),0,1)*BA$20</f>
        <v>12.508563547359701</v>
      </c>
      <c r="BB46" s="187">
        <f t="array" aca="1" ref="BB46" ca="1">-PMT((1+BB$19)/(1+BB$18)-1,BB$40,SUM(OFFSET(BB30,0,0,1,BB$40)/OFFSET(BB$20,0,0,1,BB$40)),0,1)*BB$20</f>
        <v>12.815023354270011</v>
      </c>
      <c r="BC46" s="187">
        <f t="array" aca="1" ref="BC46" ca="1">-PMT((1+BC$19)/(1+BC$18)-1,BC$40,SUM(OFFSET(BC30,0,0,1,BC$40)/OFFSET(BC$20,0,0,1,BC$40)),0,1)*BC$20</f>
        <v>13.128991426449629</v>
      </c>
      <c r="BD46" s="187">
        <f t="array" aca="1" ref="BD46" ca="1">-PMT((1+BD$19)/(1+BD$18)-1,BD$40,SUM(OFFSET(BD30,0,0,1,BD$40)/OFFSET(BD$20,0,0,1,BD$40)),0,1)*BD$20</f>
        <v>13.450651716397644</v>
      </c>
    </row>
    <row r="47" spans="1:56" outlineLevel="1" x14ac:dyDescent="0.2">
      <c r="B47" s="49" t="s">
        <v>156</v>
      </c>
      <c r="C47" s="10" t="s">
        <v>217</v>
      </c>
      <c r="D47" s="24">
        <v>5</v>
      </c>
      <c r="F47" s="74"/>
      <c r="G47" s="187">
        <f t="array" aca="1" ref="G47" ca="1">-PMT((1+G$19)/(1+G$18)-1,G$40,SUM(OFFSET(G31,0,0,1,G$40)/OFFSET(G$20,0,0,1,G$40)),0,1)*G$20</f>
        <v>4.4713005240561632</v>
      </c>
      <c r="H47" s="187">
        <f t="array" aca="1" ref="H47" ca="1">-PMT((1+H$19)/(1+H$18)-1,H$40,SUM(OFFSET(H31,0,0,1,H$40)/OFFSET(H$20,0,0,1,H$40)),0,1)*H$20</f>
        <v>4.5146610055193133</v>
      </c>
      <c r="I47" s="187">
        <f t="array" aca="1" ref="I47" ca="1">-PMT((1+I$19)/(1+I$18)-1,I$40,SUM(OFFSET(I31,0,0,1,I$40)/OFFSET(I$20,0,0,1,I$40)),0,1)*I$20</f>
        <v>5.0203656006882005</v>
      </c>
      <c r="J47" s="187">
        <f t="array" aca="1" ref="J47" ca="1">-PMT((1+J$19)/(1+J$18)-1,J$40,SUM(OFFSET(J31,0,0,1,J$40)/OFFSET(J$20,0,0,1,J$40)),0,1)*J$20</f>
        <v>5.302761298784592</v>
      </c>
      <c r="K47" s="187">
        <f t="array" aca="1" ref="K47" ca="1">-PMT((1+K$19)/(1+K$18)-1,K$40,SUM(OFFSET(K31,0,0,1,K$40)/OFFSET(K$20,0,0,1,K$40)),0,1)*K$20</f>
        <v>5.030655590880504</v>
      </c>
      <c r="L47" s="187">
        <f t="array" aca="1" ref="L47" ca="1">-PMT((1+L$19)/(1+L$18)-1,L$40,SUM(OFFSET(L31,0,0,1,L$40)/OFFSET(L$20,0,0,1,L$40)),0,1)*L$20</f>
        <v>5.9420154720213656</v>
      </c>
      <c r="M47" s="187">
        <f t="array" aca="1" ref="M47" ca="1">-PMT((1+M$19)/(1+M$18)-1,M$40,SUM(OFFSET(M31,0,0,1,M$40)/OFFSET(M$20,0,0,1,M$40)),0,1)*M$20</f>
        <v>5.8032105535966805</v>
      </c>
      <c r="N47" s="187">
        <f t="array" aca="1" ref="N47" ca="1">-PMT((1+N$19)/(1+N$18)-1,N$40,SUM(OFFSET(N31,0,0,1,N$40)/OFFSET(N$20,0,0,1,N$40)),0,1)*N$20</f>
        <v>5.6714604088154799</v>
      </c>
      <c r="O47" s="187">
        <f t="array" aca="1" ref="O47" ca="1">-PMT((1+O$19)/(1+O$18)-1,O$40,SUM(OFFSET(O31,0,0,1,O$40)/OFFSET(O$20,0,0,1,O$40)),0,1)*O$20</f>
        <v>5.7706389063779682</v>
      </c>
      <c r="P47" s="187">
        <f t="array" aca="1" ref="P47" ca="1">-PMT((1+P$19)/(1+P$18)-1,P$40,SUM(OFFSET(P31,0,0,1,P$40)/OFFSET(P$20,0,0,1,P$40)),0,1)*P$20</f>
        <v>5.912019559584226</v>
      </c>
      <c r="Q47" s="187">
        <f t="array" aca="1" ref="Q47" ca="1">-PMT((1+Q$19)/(1+Q$18)-1,Q$40,SUM(OFFSET(Q31,0,0,1,Q$40)/OFFSET(Q$20,0,0,1,Q$40)),0,1)*Q$20</f>
        <v>6.0568640387940418</v>
      </c>
      <c r="R47" s="187">
        <f t="array" aca="1" ref="R47" ca="1">-PMT((1+R$19)/(1+R$18)-1,R$40,SUM(OFFSET(R31,0,0,1,R$40)/OFFSET(R$20,0,0,1,R$40)),0,1)*R$20</f>
        <v>6.205257207744495</v>
      </c>
      <c r="S47" s="187">
        <f t="array" aca="1" ref="S47" ca="1">-PMT((1+S$19)/(1+S$18)-1,S$40,SUM(OFFSET(S31,0,0,1,S$40)/OFFSET(S$20,0,0,1,S$40)),0,1)*S$20</f>
        <v>6.3572860093342349</v>
      </c>
      <c r="T47" s="187">
        <f t="array" aca="1" ref="T47" ca="1">-PMT((1+T$19)/(1+T$18)-1,T$40,SUM(OFFSET(T31,0,0,1,T$40)/OFFSET(T$20,0,0,1,T$40)),0,1)*T$20</f>
        <v>6.5130395165629249</v>
      </c>
      <c r="U47" s="187">
        <f t="array" aca="1" ref="U47" ca="1">-PMT((1+U$19)/(1+U$18)-1,U$40,SUM(OFFSET(U31,0,0,1,U$40)/OFFSET(U$20,0,0,1,U$40)),0,1)*U$20</f>
        <v>6.6726089847187149</v>
      </c>
      <c r="V47" s="187">
        <f t="array" aca="1" ref="V47" ca="1">-PMT((1+V$19)/(1+V$18)-1,V$40,SUM(OFFSET(V31,0,0,1,V$40)/OFFSET(V$20,0,0,1,V$40)),0,1)*V$20</f>
        <v>6.836087904844323</v>
      </c>
      <c r="W47" s="187">
        <f t="array" aca="1" ref="W47" ca="1">-PMT((1+W$19)/(1+W$18)-1,W$40,SUM(OFFSET(W31,0,0,1,W$40)/OFFSET(W$20,0,0,1,W$40)),0,1)*W$20</f>
        <v>7.0035720585130088</v>
      </c>
      <c r="X47" s="187">
        <f t="array" aca="1" ref="X47" ca="1">-PMT((1+X$19)/(1+X$18)-1,X$40,SUM(OFFSET(X31,0,0,1,X$40)/OFFSET(X$20,0,0,1,X$40)),0,1)*X$20</f>
        <v>7.1751595739465772</v>
      </c>
      <c r="Y47" s="187">
        <f t="array" aca="1" ref="Y47" ca="1">-PMT((1+Y$19)/(1+Y$18)-1,Y$40,SUM(OFFSET(Y31,0,0,1,Y$40)/OFFSET(Y$20,0,0,1,Y$40)),0,1)*Y$20</f>
        <v>7.3509509835082687</v>
      </c>
      <c r="Z47" s="187">
        <f t="array" aca="1" ref="Z47" ca="1">-PMT((1+Z$19)/(1+Z$18)-1,Z$40,SUM(OFFSET(Z31,0,0,1,Z$40)/OFFSET(Z$20,0,0,1,Z$40)),0,1)*Z$20</f>
        <v>7.5310492826042212</v>
      </c>
      <c r="AA47" s="187">
        <f t="array" aca="1" ref="AA47" ca="1">-PMT((1+AA$19)/(1+AA$18)-1,AA$40,SUM(OFFSET(AA31,0,0,1,AA$40)/OFFSET(AA$20,0,0,1,AA$40)),0,1)*AA$20</f>
        <v>7.7155599900280247</v>
      </c>
      <c r="AB47" s="187">
        <f t="array" aca="1" ref="AB47" ca="1">-PMT((1+AB$19)/(1+AB$18)-1,AB$40,SUM(OFFSET(AB31,0,0,1,AB$40)/OFFSET(AB$20,0,0,1,AB$40)),0,1)*AB$20</f>
        <v>7.9045912097837103</v>
      </c>
      <c r="AC47" s="187">
        <f t="array" aca="1" ref="AC47" ca="1">-PMT((1+AC$19)/(1+AC$18)-1,AC$40,SUM(OFFSET(AC31,0,0,1,AC$40)/OFFSET(AC$20,0,0,1,AC$40)),0,1)*AC$20</f>
        <v>8.0982536944234109</v>
      </c>
      <c r="AD47" s="187">
        <f t="array" aca="1" ref="AD47" ca="1">-PMT((1+AD$19)/(1+AD$18)-1,AD$40,SUM(OFFSET(AD31,0,0,1,AD$40)/OFFSET(AD$20,0,0,1,AD$40)),0,1)*AD$20</f>
        <v>8.2966609099367847</v>
      </c>
      <c r="AE47" s="187">
        <f t="array" aca="1" ref="AE47" ca="1">-PMT((1+AE$19)/(1+AE$18)-1,AE$40,SUM(OFFSET(AE31,0,0,1,AE$40)/OFFSET(AE$20,0,0,1,AE$40)),0,1)*AE$20</f>
        <v>8.4999291022302348</v>
      </c>
      <c r="AF47" s="187">
        <f t="array" aca="1" ref="AF47" ca="1">-PMT((1+AF$19)/(1+AF$18)-1,AF$40,SUM(OFFSET(AF31,0,0,1,AF$40)/OFFSET(AF$20,0,0,1,AF$40)),0,1)*AF$20</f>
        <v>8.7081773652348762</v>
      </c>
      <c r="AG47" s="187">
        <f t="array" aca="1" ref="AG47" ca="1">-PMT((1+AG$19)/(1+AG$18)-1,AG$40,SUM(OFFSET(AG31,0,0,1,AG$40)/OFFSET(AG$20,0,0,1,AG$40)),0,1)*AG$20</f>
        <v>8.921527710683133</v>
      </c>
      <c r="AH47" s="187">
        <f t="array" aca="1" ref="AH47" ca="1">-PMT((1+AH$19)/(1+AH$18)-1,AH$40,SUM(OFFSET(AH31,0,0,1,AH$40)/OFFSET(AH$20,0,0,1,AH$40)),0,1)*AH$20</f>
        <v>9.1401051395948691</v>
      </c>
      <c r="AI47" s="187">
        <f t="array" aca="1" ref="AI47" ca="1">-PMT((1+AI$19)/(1+AI$18)-1,AI$40,SUM(OFFSET(AI31,0,0,1,AI$40)/OFFSET(AI$20,0,0,1,AI$40)),0,1)*AI$20</f>
        <v>9.364037715514943</v>
      </c>
      <c r="AJ47" s="187">
        <f t="array" aca="1" ref="AJ47" ca="1">-PMT((1+AJ$19)/(1+AJ$18)-1,AJ$40,SUM(OFFSET(AJ31,0,0,1,AJ$40)/OFFSET(AJ$20,0,0,1,AJ$40)),0,1)*AJ$20</f>
        <v>9.5934566395450585</v>
      </c>
      <c r="AK47" s="187">
        <f t="array" aca="1" ref="AK47" ca="1">-PMT((1+AK$19)/(1+AK$18)-1,AK$40,SUM(OFFSET(AK31,0,0,1,AK$40)/OFFSET(AK$20,0,0,1,AK$40)),0,1)*AK$20</f>
        <v>9.8284963272139123</v>
      </c>
      <c r="AL47" s="187">
        <f t="array" aca="1" ref="AL47" ca="1">-PMT((1+AL$19)/(1+AL$18)-1,AL$40,SUM(OFFSET(AL31,0,0,1,AL$40)/OFFSET(AL$20,0,0,1,AL$40)),0,1)*AL$20</f>
        <v>10.06929448723065</v>
      </c>
      <c r="AM47" s="187">
        <f t="array" aca="1" ref="AM47" ca="1">-PMT((1+AM$19)/(1+AM$18)-1,AM$40,SUM(OFFSET(AM31,0,0,1,AM$40)/OFFSET(AM$20,0,0,1,AM$40)),0,1)*AM$20</f>
        <v>10.315992202167802</v>
      </c>
      <c r="AN47" s="187">
        <f t="array" aca="1" ref="AN47" ca="1">-PMT((1+AN$19)/(1+AN$18)-1,AN$40,SUM(OFFSET(AN31,0,0,1,AN$40)/OFFSET(AN$20,0,0,1,AN$40)),0,1)*AN$20</f>
        <v>10.56873401112091</v>
      </c>
      <c r="AO47" s="187">
        <f t="array" aca="1" ref="AO47" ca="1">-PMT((1+AO$19)/(1+AO$18)-1,AO$40,SUM(OFFSET(AO31,0,0,1,AO$40)/OFFSET(AO$20,0,0,1,AO$40)),0,1)*AO$20</f>
        <v>10.827667994393373</v>
      </c>
      <c r="AP47" s="187">
        <f t="array" aca="1" ref="AP47" ca="1">-PMT((1+AP$19)/(1+AP$18)-1,AP$40,SUM(OFFSET(AP31,0,0,1,AP$40)/OFFSET(AP$20,0,0,1,AP$40)),0,1)*AP$20</f>
        <v>11.092945860256011</v>
      </c>
      <c r="AQ47" s="187">
        <f t="array" aca="1" ref="AQ47" ca="1">-PMT((1+AQ$19)/(1+AQ$18)-1,AQ$40,SUM(OFFSET(AQ31,0,0,1,AQ$40)/OFFSET(AQ$20,0,0,1,AQ$40)),0,1)*AQ$20</f>
        <v>11.364723033832281</v>
      </c>
      <c r="AR47" s="187">
        <f t="array" aca="1" ref="AR47" ca="1">-PMT((1+AR$19)/(1+AR$18)-1,AR$40,SUM(OFFSET(AR31,0,0,1,AR$40)/OFFSET(AR$20,0,0,1,AR$40)),0,1)*AR$20</f>
        <v>11.643158748161172</v>
      </c>
      <c r="AS47" s="187">
        <f t="array" aca="1" ref="AS47" ca="1">-PMT((1+AS$19)/(1+AS$18)-1,AS$40,SUM(OFFSET(AS31,0,0,1,AS$40)/OFFSET(AS$20,0,0,1,AS$40)),0,1)*AS$20</f>
        <v>11.928416137491119</v>
      </c>
      <c r="AT47" s="187">
        <f t="array" aca="1" ref="AT47" ca="1">-PMT((1+AT$19)/(1+AT$18)-1,AT$40,SUM(OFFSET(AT31,0,0,1,AT$40)/OFFSET(AT$20,0,0,1,AT$40)),0,1)*AT$20</f>
        <v>12.220662332859657</v>
      </c>
      <c r="AU47" s="187">
        <f t="array" aca="1" ref="AU47" ca="1">-PMT((1+AU$19)/(1+AU$18)-1,AU$40,SUM(OFFSET(AU31,0,0,1,AU$40)/OFFSET(AU$20,0,0,1,AU$40)),0,1)*AU$20</f>
        <v>12.520068560014716</v>
      </c>
      <c r="AV47" s="187">
        <f t="array" aca="1" ref="AV47" ca="1">-PMT((1+AV$19)/(1+AV$18)-1,AV$40,SUM(OFFSET(AV31,0,0,1,AV$40)/OFFSET(AV$20,0,0,1,AV$40)),0,1)*AV$20</f>
        <v>12.826810239735073</v>
      </c>
      <c r="AW47" s="187">
        <f t="array" aca="1" ref="AW47" ca="1">-PMT((1+AW$19)/(1+AW$18)-1,AW$40,SUM(OFFSET(AW31,0,0,1,AW$40)/OFFSET(AW$20,0,0,1,AW$40)),0,1)*AW$20</f>
        <v>13.141067090608583</v>
      </c>
      <c r="AX47" s="187">
        <f t="array" aca="1" ref="AX47" ca="1">-PMT((1+AX$19)/(1+AX$18)-1,AX$40,SUM(OFFSET(AX31,0,0,1,AX$40)/OFFSET(AX$20,0,0,1,AX$40)),0,1)*AX$20</f>
        <v>13.463023234328494</v>
      </c>
      <c r="AY47" s="187">
        <f t="array" aca="1" ref="AY47" ca="1">-PMT((1+AY$19)/(1+AY$18)-1,AY$40,SUM(OFFSET(AY31,0,0,1,AY$40)/OFFSET(AY$20,0,0,1,AY$40)),0,1)*AY$20</f>
        <v>13.792867303569544</v>
      </c>
      <c r="AZ47" s="187">
        <f t="array" aca="1" ref="AZ47" ca="1">-PMT((1+AZ$19)/(1+AZ$18)-1,AZ$40,SUM(OFFSET(AZ31,0,0,1,AZ$40)/OFFSET(AZ$20,0,0,1,AZ$40)),0,1)*AZ$20</f>
        <v>14.130792552506996</v>
      </c>
      <c r="BA47" s="187">
        <f t="array" aca="1" ref="BA47" ca="1">-PMT((1+BA$19)/(1+BA$18)-1,BA$40,SUM(OFFSET(BA31,0,0,1,BA$40)/OFFSET(BA$20,0,0,1,BA$40)),0,1)*BA$20</f>
        <v>14.476996970043418</v>
      </c>
      <c r="BB47" s="187">
        <f t="array" aca="1" ref="BB47" ca="1">-PMT((1+BB$19)/(1+BB$18)-1,BB$40,SUM(OFFSET(BB31,0,0,1,BB$40)/OFFSET(BB$20,0,0,1,BB$40)),0,1)*BB$20</f>
        <v>14.831683395809478</v>
      </c>
      <c r="BC47" s="187">
        <f t="array" aca="1" ref="BC47" ca="1">-PMT((1+BC$19)/(1+BC$18)-1,BC$40,SUM(OFFSET(BC31,0,0,1,BC$40)/OFFSET(BC$20,0,0,1,BC$40)),0,1)*BC$20</f>
        <v>15.195059639006811</v>
      </c>
      <c r="BD47" s="187">
        <f t="array" aca="1" ref="BD47" ca="1">-PMT((1+BD$19)/(1+BD$18)-1,BD$40,SUM(OFFSET(BD31,0,0,1,BD$40)/OFFSET(BD$20,0,0,1,BD$40)),0,1)*BD$20</f>
        <v>15.567338600162481</v>
      </c>
    </row>
    <row r="48" spans="1:56" outlineLevel="1" x14ac:dyDescent="0.2">
      <c r="B48" s="49" t="s">
        <v>157</v>
      </c>
      <c r="C48" s="10" t="s">
        <v>217</v>
      </c>
      <c r="D48" s="24">
        <v>6</v>
      </c>
      <c r="F48" s="74"/>
      <c r="G48" s="187">
        <f t="array" aca="1" ref="G48" ca="1">-PMT((1+G$19)/(1+G$18)-1,G$40,SUM(OFFSET(G32,0,0,1,G$40)/OFFSET(G$20,0,0,1,G$40)),0,1)*G$20</f>
        <v>10.90273269061098</v>
      </c>
      <c r="H48" s="187">
        <f t="array" aca="1" ref="H48" ca="1">-PMT((1+H$19)/(1+H$18)-1,H$40,SUM(OFFSET(H32,0,0,1,H$40)/OFFSET(H$20,0,0,1,H$40)),0,1)*H$20</f>
        <v>11.100587636971191</v>
      </c>
      <c r="I48" s="187">
        <f t="array" aca="1" ref="I48" ca="1">-PMT((1+I$19)/(1+I$18)-1,I$40,SUM(OFFSET(I32,0,0,1,I$40)/OFFSET(I$20,0,0,1,I$40)),0,1)*I$20</f>
        <v>12.185683033253202</v>
      </c>
      <c r="J48" s="187">
        <f t="array" aca="1" ref="J48" ca="1">-PMT((1+J$19)/(1+J$18)-1,J$40,SUM(OFFSET(J32,0,0,1,J$40)/OFFSET(J$20,0,0,1,J$40)),0,1)*J$20</f>
        <v>13.303469553240831</v>
      </c>
      <c r="K48" s="187">
        <f t="array" aca="1" ref="K48" ca="1">-PMT((1+K$19)/(1+K$18)-1,K$40,SUM(OFFSET(K32,0,0,1,K$40)/OFFSET(K$20,0,0,1,K$40)),0,1)*K$20</f>
        <v>11.070238816099002</v>
      </c>
      <c r="L48" s="187">
        <f t="array" aca="1" ref="L48" ca="1">-PMT((1+L$19)/(1+L$18)-1,L$40,SUM(OFFSET(L32,0,0,1,L$40)/OFFSET(L$20,0,0,1,L$40)),0,1)*L$20</f>
        <v>13.357665758561597</v>
      </c>
      <c r="M48" s="187">
        <f t="array" aca="1" ref="M48" ca="1">-PMT((1+M$19)/(1+M$18)-1,M$40,SUM(OFFSET(M32,0,0,1,M$40)/OFFSET(M$20,0,0,1,M$40)),0,1)*M$20</f>
        <v>13.04563195207092</v>
      </c>
      <c r="N48" s="187">
        <f t="array" aca="1" ref="N48" ca="1">-PMT((1+N$19)/(1+N$18)-1,N$40,SUM(OFFSET(N32,0,0,1,N$40)/OFFSET(N$20,0,0,1,N$40)),0,1)*N$20</f>
        <v>12.749457294513068</v>
      </c>
      <c r="O48" s="187">
        <f t="array" aca="1" ref="O48" ca="1">-PMT((1+O$19)/(1+O$18)-1,O$40,SUM(OFFSET(O32,0,0,1,O$40)/OFFSET(O$20,0,0,1,O$40)),0,1)*O$20</f>
        <v>12.972410807023083</v>
      </c>
      <c r="P48" s="187">
        <f t="array" aca="1" ref="P48" ca="1">-PMT((1+P$19)/(1+P$18)-1,P$40,SUM(OFFSET(P32,0,0,1,P$40)/OFFSET(P$20,0,0,1,P$40)),0,1)*P$20</f>
        <v>13.290234871795148</v>
      </c>
      <c r="Q48" s="187">
        <f t="array" aca="1" ref="Q48" ca="1">-PMT((1+Q$19)/(1+Q$18)-1,Q$40,SUM(OFFSET(Q32,0,0,1,Q$40)/OFFSET(Q$20,0,0,1,Q$40)),0,1)*Q$20</f>
        <v>13.61584562615413</v>
      </c>
      <c r="R48" s="187">
        <f t="array" aca="1" ref="R48" ca="1">-PMT((1+R$19)/(1+R$18)-1,R$40,SUM(OFFSET(R32,0,0,1,R$40)/OFFSET(R$20,0,0,1,R$40)),0,1)*R$20</f>
        <v>13.949433843994907</v>
      </c>
      <c r="S48" s="187">
        <f t="array" aca="1" ref="S48" ca="1">-PMT((1+S$19)/(1+S$18)-1,S$40,SUM(OFFSET(S32,0,0,1,S$40)/OFFSET(S$20,0,0,1,S$40)),0,1)*S$20</f>
        <v>14.291194973172777</v>
      </c>
      <c r="T48" s="187">
        <f t="array" aca="1" ref="T48" ca="1">-PMT((1+T$19)/(1+T$18)-1,T$40,SUM(OFFSET(T32,0,0,1,T$40)/OFFSET(T$20,0,0,1,T$40)),0,1)*T$20</f>
        <v>14.641329250015509</v>
      </c>
      <c r="U48" s="187">
        <f t="array" aca="1" ref="U48" ca="1">-PMT((1+U$19)/(1+U$18)-1,U$40,SUM(OFFSET(U32,0,0,1,U$40)/OFFSET(U$20,0,0,1,U$40)),0,1)*U$20</f>
        <v>15.000041816640888</v>
      </c>
      <c r="V48" s="187">
        <f t="array" aca="1" ref="V48" ca="1">-PMT((1+V$19)/(1+V$18)-1,V$40,SUM(OFFSET(V32,0,0,1,V$40)/OFFSET(V$20,0,0,1,V$40)),0,1)*V$20</f>
        <v>15.367542841148587</v>
      </c>
      <c r="W48" s="187">
        <f t="array" aca="1" ref="W48" ca="1">-PMT((1+W$19)/(1+W$18)-1,W$40,SUM(OFFSET(W32,0,0,1,W$40)/OFFSET(W$20,0,0,1,W$40)),0,1)*W$20</f>
        <v>15.744047640756731</v>
      </c>
      <c r="X48" s="187">
        <f t="array" aca="1" ref="X48" ca="1">-PMT((1+X$19)/(1+X$18)-1,X$40,SUM(OFFSET(X32,0,0,1,X$40)/OFFSET(X$20,0,0,1,X$40)),0,1)*X$20</f>
        <v>16.12977680795527</v>
      </c>
      <c r="Y48" s="187">
        <f t="array" aca="1" ref="Y48" ca="1">-PMT((1+Y$19)/(1+Y$18)-1,Y$40,SUM(OFFSET(Y32,0,0,1,Y$40)/OFFSET(Y$20,0,0,1,Y$40)),0,1)*Y$20</f>
        <v>16.524956339750172</v>
      </c>
      <c r="Z48" s="187">
        <f t="array" aca="1" ref="Z48" ca="1">-PMT((1+Z$19)/(1+Z$18)-1,Z$40,SUM(OFFSET(Z32,0,0,1,Z$40)/OFFSET(Z$20,0,0,1,Z$40)),0,1)*Z$20</f>
        <v>16.929817770074052</v>
      </c>
      <c r="AA48" s="187">
        <f t="array" aca="1" ref="AA48" ca="1">-PMT((1+AA$19)/(1+AA$18)-1,AA$40,SUM(OFFSET(AA32,0,0,1,AA$40)/OFFSET(AA$20,0,0,1,AA$40)),0,1)*AA$20</f>
        <v>17.344598305440865</v>
      </c>
      <c r="AB48" s="187">
        <f t="array" aca="1" ref="AB48" ca="1">-PMT((1+AB$19)/(1+AB$18)-1,AB$40,SUM(OFFSET(AB32,0,0,1,AB$40)/OFFSET(AB$20,0,0,1,AB$40)),0,1)*AB$20</f>
        <v>17.769540963924161</v>
      </c>
      <c r="AC48" s="187">
        <f t="array" aca="1" ref="AC48" ca="1">-PMT((1+AC$19)/(1+AC$18)-1,AC$40,SUM(OFFSET(AC32,0,0,1,AC$40)/OFFSET(AC$20,0,0,1,AC$40)),0,1)*AC$20</f>
        <v>18.204894717540309</v>
      </c>
      <c r="AD48" s="187">
        <f t="array" aca="1" ref="AD48" ca="1">-PMT((1+AD$19)/(1+AD$18)-1,AD$40,SUM(OFFSET(AD32,0,0,1,AD$40)/OFFSET(AD$20,0,0,1,AD$40)),0,1)*AD$20</f>
        <v>18.650914638120039</v>
      </c>
      <c r="AE48" s="187">
        <f t="array" aca="1" ref="AE48" ca="1">-PMT((1+AE$19)/(1+AE$18)-1,AE$40,SUM(OFFSET(AE32,0,0,1,AE$40)/OFFSET(AE$20,0,0,1,AE$40)),0,1)*AE$20</f>
        <v>19.107862046753983</v>
      </c>
      <c r="AF48" s="187">
        <f t="array" aca="1" ref="AF48" ca="1">-PMT((1+AF$19)/(1+AF$18)-1,AF$40,SUM(OFFSET(AF32,0,0,1,AF$40)/OFFSET(AF$20,0,0,1,AF$40)),0,1)*AF$20</f>
        <v>19.576004666899458</v>
      </c>
      <c r="AG48" s="187">
        <f t="array" aca="1" ref="AG48" ca="1">-PMT((1+AG$19)/(1+AG$18)-1,AG$40,SUM(OFFSET(AG32,0,0,1,AG$40)/OFFSET(AG$20,0,0,1,AG$40)),0,1)*AG$20</f>
        <v>20.055616781238491</v>
      </c>
      <c r="AH48" s="187">
        <f t="array" aca="1" ref="AH48" ca="1">-PMT((1+AH$19)/(1+AH$18)-1,AH$40,SUM(OFFSET(AH32,0,0,1,AH$40)/OFFSET(AH$20,0,0,1,AH$40)),0,1)*AH$20</f>
        <v>20.54697939237883</v>
      </c>
      <c r="AI48" s="187">
        <f t="array" aca="1" ref="AI48" ca="1">-PMT((1+AI$19)/(1+AI$18)-1,AI$40,SUM(OFFSET(AI32,0,0,1,AI$40)/OFFSET(AI$20,0,0,1,AI$40)),0,1)*AI$20</f>
        <v>21.050380387492115</v>
      </c>
      <c r="AJ48" s="187">
        <f t="array" aca="1" ref="AJ48" ca="1">-PMT((1+AJ$19)/(1+AJ$18)-1,AJ$40,SUM(OFFSET(AJ32,0,0,1,AJ$40)/OFFSET(AJ$20,0,0,1,AJ$40)),0,1)*AJ$20</f>
        <v>21.566114706985669</v>
      </c>
      <c r="AK48" s="187">
        <f t="array" aca="1" ref="AK48" ca="1">-PMT((1+AK$19)/(1+AK$18)-1,AK$40,SUM(OFFSET(AK32,0,0,1,AK$40)/OFFSET(AK$20,0,0,1,AK$40)),0,1)*AK$20</f>
        <v>22.094484517306814</v>
      </c>
      <c r="AL48" s="187">
        <f t="array" aca="1" ref="AL48" ca="1">-PMT((1+AL$19)/(1+AL$18)-1,AL$40,SUM(OFFSET(AL32,0,0,1,AL$40)/OFFSET(AL$20,0,0,1,AL$40)),0,1)*AL$20</f>
        <v>22.635799387980832</v>
      </c>
      <c r="AM48" s="187">
        <f t="array" aca="1" ref="AM48" ca="1">-PMT((1+AM$19)/(1+AM$18)-1,AM$40,SUM(OFFSET(AM32,0,0,1,AM$40)/OFFSET(AM$20,0,0,1,AM$40)),0,1)*AM$20</f>
        <v>23.190376472986358</v>
      </c>
      <c r="AN48" s="187">
        <f t="array" aca="1" ref="AN48" ca="1">-PMT((1+AN$19)/(1+AN$18)-1,AN$40,SUM(OFFSET(AN32,0,0,1,AN$40)/OFFSET(AN$20,0,0,1,AN$40)),0,1)*AN$20</f>
        <v>23.758540696574528</v>
      </c>
      <c r="AO48" s="187">
        <f t="array" aca="1" ref="AO48" ca="1">-PMT((1+AO$19)/(1+AO$18)-1,AO$40,SUM(OFFSET(AO32,0,0,1,AO$40)/OFFSET(AO$20,0,0,1,AO$40)),0,1)*AO$20</f>
        <v>24.340624943640606</v>
      </c>
      <c r="AP48" s="187">
        <f t="array" aca="1" ref="AP48" ca="1">-PMT((1+AP$19)/(1+AP$18)-1,AP$40,SUM(OFFSET(AP32,0,0,1,AP$40)/OFFSET(AP$20,0,0,1,AP$40)),0,1)*AP$20</f>
        <v>24.9369702547598</v>
      </c>
      <c r="AQ48" s="187">
        <f t="array" aca="1" ref="AQ48" ca="1">-PMT((1+AQ$19)/(1+AQ$18)-1,AQ$40,SUM(OFFSET(AQ32,0,0,1,AQ$40)/OFFSET(AQ$20,0,0,1,AQ$40)),0,1)*AQ$20</f>
        <v>25.547926026001409</v>
      </c>
      <c r="AR48" s="187">
        <f t="array" aca="1" ref="AR48" ca="1">-PMT((1+AR$19)/(1+AR$18)-1,AR$40,SUM(OFFSET(AR32,0,0,1,AR$40)/OFFSET(AR$20,0,0,1,AR$40)),0,1)*AR$20</f>
        <v>26.173850213638445</v>
      </c>
      <c r="AS48" s="187">
        <f t="array" aca="1" ref="AS48" ca="1">-PMT((1+AS$19)/(1+AS$18)-1,AS$40,SUM(OFFSET(AS32,0,0,1,AS$40)/OFFSET(AS$20,0,0,1,AS$40)),0,1)*AS$20</f>
        <v>26.81510954387258</v>
      </c>
      <c r="AT48" s="187">
        <f t="array" aca="1" ref="AT48" ca="1">-PMT((1+AT$19)/(1+AT$18)-1,AT$40,SUM(OFFSET(AT32,0,0,1,AT$40)/OFFSET(AT$20,0,0,1,AT$40)),0,1)*AT$20</f>
        <v>27.472079727697466</v>
      </c>
      <c r="AU48" s="187">
        <f t="array" aca="1" ref="AU48" ca="1">-PMT((1+AU$19)/(1+AU$18)-1,AU$40,SUM(OFFSET(AU32,0,0,1,AU$40)/OFFSET(AU$20,0,0,1,AU$40)),0,1)*AU$20</f>
        <v>28.145145681026051</v>
      </c>
      <c r="AV48" s="187">
        <f t="array" aca="1" ref="AV48" ca="1">-PMT((1+AV$19)/(1+AV$18)-1,AV$40,SUM(OFFSET(AV32,0,0,1,AV$40)/OFFSET(AV$20,0,0,1,AV$40)),0,1)*AV$20</f>
        <v>28.834701750211181</v>
      </c>
      <c r="AW48" s="187">
        <f t="array" aca="1" ref="AW48" ca="1">-PMT((1+AW$19)/(1+AW$18)-1,AW$40,SUM(OFFSET(AW32,0,0,1,AW$40)/OFFSET(AW$20,0,0,1,AW$40)),0,1)*AW$20</f>
        <v>29.541151943091364</v>
      </c>
      <c r="AX48" s="187">
        <f t="array" aca="1" ref="AX48" ca="1">-PMT((1+AX$19)/(1+AX$18)-1,AX$40,SUM(OFFSET(AX32,0,0,1,AX$40)/OFFSET(AX$20,0,0,1,AX$40)),0,1)*AX$20</f>
        <v>30.264910165697099</v>
      </c>
      <c r="AY48" s="187">
        <f t="array" aca="1" ref="AY48" ca="1">-PMT((1+AY$19)/(1+AY$18)-1,AY$40,SUM(OFFSET(AY32,0,0,1,AY$40)/OFFSET(AY$20,0,0,1,AY$40)),0,1)*AY$20</f>
        <v>31.00640046475668</v>
      </c>
      <c r="AZ48" s="187">
        <f t="array" aca="1" ref="AZ48" ca="1">-PMT((1+AZ$19)/(1+AZ$18)-1,AZ$40,SUM(OFFSET(AZ32,0,0,1,AZ$40)/OFFSET(AZ$20,0,0,1,AZ$40)),0,1)*AZ$20</f>
        <v>31.766057276143219</v>
      </c>
      <c r="BA48" s="187">
        <f t="array" aca="1" ref="BA48" ca="1">-PMT((1+BA$19)/(1+BA$18)-1,BA$40,SUM(OFFSET(BA32,0,0,1,BA$40)/OFFSET(BA$20,0,0,1,BA$40)),0,1)*BA$20</f>
        <v>32.544325679408722</v>
      </c>
      <c r="BB48" s="187">
        <f t="array" aca="1" ref="BB48" ca="1">-PMT((1+BB$19)/(1+BB$18)-1,BB$40,SUM(OFFSET(BB32,0,0,1,BB$40)/OFFSET(BB$20,0,0,1,BB$40)),0,1)*BB$20</f>
        <v>33.34166165855423</v>
      </c>
      <c r="BC48" s="187">
        <f t="array" aca="1" ref="BC48" ca="1">-PMT((1+BC$19)/(1+BC$18)-1,BC$40,SUM(OFFSET(BC32,0,0,1,BC$40)/OFFSET(BC$20,0,0,1,BC$40)),0,1)*BC$20</f>
        <v>34.158532369188812</v>
      </c>
      <c r="BD48" s="187">
        <f t="array" aca="1" ref="BD48" ca="1">-PMT((1+BD$19)/(1+BD$18)-1,BD$40,SUM(OFFSET(BD32,0,0,1,BD$40)/OFFSET(BD$20,0,0,1,BD$40)),0,1)*BD$20</f>
        <v>34.995416412233944</v>
      </c>
    </row>
    <row r="49" spans="1:56" outlineLevel="1" x14ac:dyDescent="0.2">
      <c r="B49" s="49" t="s">
        <v>158</v>
      </c>
      <c r="C49" s="10" t="s">
        <v>217</v>
      </c>
      <c r="D49" s="24">
        <v>7</v>
      </c>
      <c r="F49" s="74"/>
      <c r="G49" s="187">
        <f t="array" aca="1" ref="G49" ca="1">-PMT((1+G$19)/(1+G$18)-1,G$40,SUM(OFFSET(G33,0,0,1,G$40)/OFFSET(G$20,0,0,1,G$40)),0,1)*G$20</f>
        <v>5.8746397259244869</v>
      </c>
      <c r="H49" s="187">
        <f t="array" aca="1" ref="H49" ca="1">-PMT((1+H$19)/(1+H$18)-1,H$40,SUM(OFFSET(H33,0,0,1,H$40)/OFFSET(H$20,0,0,1,H$40)),0,1)*H$20</f>
        <v>6.355639991000869</v>
      </c>
      <c r="I49" s="187">
        <f t="array" aca="1" ref="I49" ca="1">-PMT((1+I$19)/(1+I$18)-1,I$40,SUM(OFFSET(I33,0,0,1,I$40)/OFFSET(I$20,0,0,1,I$40)),0,1)*I$20</f>
        <v>7.3100571901656588</v>
      </c>
      <c r="J49" s="187">
        <f t="array" aca="1" ref="J49" ca="1">-PMT((1+J$19)/(1+J$18)-1,J$40,SUM(OFFSET(J33,0,0,1,J$40)/OFFSET(J$20,0,0,1,J$40)),0,1)*J$20</f>
        <v>7.9152309173818693</v>
      </c>
      <c r="K49" s="187">
        <f t="array" aca="1" ref="K49" ca="1">-PMT((1+K$19)/(1+K$18)-1,K$40,SUM(OFFSET(K33,0,0,1,K$40)/OFFSET(K$20,0,0,1,K$40)),0,1)*K$20</f>
        <v>6.3181276078032269</v>
      </c>
      <c r="L49" s="187">
        <f t="array" aca="1" ref="L49" ca="1">-PMT((1+L$19)/(1+L$18)-1,L$40,SUM(OFFSET(L33,0,0,1,L$40)/OFFSET(L$20,0,0,1,L$40)),0,1)*L$20</f>
        <v>7.5737781987681059</v>
      </c>
      <c r="M49" s="187">
        <f t="array" aca="1" ref="M49" ca="1">-PMT((1+M$19)/(1+M$18)-1,M$40,SUM(OFFSET(M33,0,0,1,M$40)/OFFSET(M$20,0,0,1,M$40)),0,1)*M$20</f>
        <v>7.396855457654973</v>
      </c>
      <c r="N49" s="187">
        <f t="array" aca="1" ref="N49" ca="1">-PMT((1+N$19)/(1+N$18)-1,N$40,SUM(OFFSET(N33,0,0,1,N$40)/OFFSET(N$20,0,0,1,N$40)),0,1)*N$20</f>
        <v>7.2289248322759478</v>
      </c>
      <c r="O49" s="187">
        <f t="array" aca="1" ref="O49" ca="1">-PMT((1+O$19)/(1+O$18)-1,O$40,SUM(OFFSET(O33,0,0,1,O$40)/OFFSET(O$20,0,0,1,O$40)),0,1)*O$20</f>
        <v>7.35533916865091</v>
      </c>
      <c r="P49" s="187">
        <f t="array" aca="1" ref="P49" ca="1">-PMT((1+P$19)/(1+P$18)-1,P$40,SUM(OFFSET(P33,0,0,1,P$40)/OFFSET(P$20,0,0,1,P$40)),0,1)*P$20</f>
        <v>7.5355449782828572</v>
      </c>
      <c r="Q49" s="187">
        <f t="array" aca="1" ref="Q49" ca="1">-PMT((1+Q$19)/(1+Q$18)-1,Q$40,SUM(OFFSET(Q33,0,0,1,Q$40)/OFFSET(Q$20,0,0,1,Q$40)),0,1)*Q$20</f>
        <v>7.7201658302507878</v>
      </c>
      <c r="R49" s="187">
        <f t="array" aca="1" ref="R49" ca="1">-PMT((1+R$19)/(1+R$18)-1,R$40,SUM(OFFSET(R33,0,0,1,R$40)/OFFSET(R$20,0,0,1,R$40)),0,1)*R$20</f>
        <v>7.909309893091935</v>
      </c>
      <c r="S49" s="187">
        <f t="array" aca="1" ref="S49" ca="1">-PMT((1+S$19)/(1+S$18)-1,S$40,SUM(OFFSET(S33,0,0,1,S$40)/OFFSET(S$20,0,0,1,S$40)),0,1)*S$20</f>
        <v>8.1030879854726852</v>
      </c>
      <c r="T49" s="187">
        <f t="array" aca="1" ref="T49" ca="1">-PMT((1+T$19)/(1+T$18)-1,T$40,SUM(OFFSET(T33,0,0,1,T$40)/OFFSET(T$20,0,0,1,T$40)),0,1)*T$20</f>
        <v>8.3016136411167665</v>
      </c>
      <c r="U49" s="187">
        <f t="array" aca="1" ref="U49" ca="1">-PMT((1+U$19)/(1+U$18)-1,U$40,SUM(OFFSET(U33,0,0,1,U$40)/OFFSET(U$20,0,0,1,U$40)),0,1)*U$20</f>
        <v>8.5050031753241235</v>
      </c>
      <c r="V49" s="187">
        <f t="array" aca="1" ref="V49" ca="1">-PMT((1+V$19)/(1+V$18)-1,V$40,SUM(OFFSET(V33,0,0,1,V$40)/OFFSET(V$20,0,0,1,V$40)),0,1)*V$20</f>
        <v>8.7133757531195624</v>
      </c>
      <c r="W49" s="187">
        <f t="array" aca="1" ref="W49" ca="1">-PMT((1+W$19)/(1+W$18)-1,W$40,SUM(OFFSET(W33,0,0,1,W$40)/OFFSET(W$20,0,0,1,W$40)),0,1)*W$20</f>
        <v>8.926853459070994</v>
      </c>
      <c r="X49" s="187">
        <f t="array" aca="1" ref="X49" ca="1">-PMT((1+X$19)/(1+X$18)-1,X$40,SUM(OFFSET(X33,0,0,1,X$40)/OFFSET(X$20,0,0,1,X$40)),0,1)*X$20</f>
        <v>9.14556136881823</v>
      </c>
      <c r="Y49" s="187">
        <f t="array" aca="1" ref="Y49" ca="1">-PMT((1+Y$19)/(1+Y$18)-1,Y$40,SUM(OFFSET(Y33,0,0,1,Y$40)/OFFSET(Y$20,0,0,1,Y$40)),0,1)*Y$20</f>
        <v>9.3696276223542796</v>
      </c>
      <c r="Z49" s="187">
        <f t="array" aca="1" ref="Z49" ca="1">-PMT((1+Z$19)/(1+Z$18)-1,Z$40,SUM(OFFSET(Z33,0,0,1,Z$40)/OFFSET(Z$20,0,0,1,Z$40)),0,1)*Z$20</f>
        <v>9.599183499101958</v>
      </c>
      <c r="AA49" s="187">
        <f t="array" aca="1" ref="AA49" ca="1">-PMT((1+AA$19)/(1+AA$18)-1,AA$40,SUM(OFFSET(AA33,0,0,1,AA$40)/OFFSET(AA$20,0,0,1,AA$40)),0,1)*AA$20</f>
        <v>9.8343634948299581</v>
      </c>
      <c r="AB49" s="187">
        <f t="array" aca="1" ref="AB49" ca="1">-PMT((1+AB$19)/(1+AB$18)-1,AB$40,SUM(OFFSET(AB33,0,0,1,AB$40)/OFFSET(AB$20,0,0,1,AB$40)),0,1)*AB$20</f>
        <v>10.075305400453292</v>
      </c>
      <c r="AC49" s="187">
        <f t="array" aca="1" ref="AC49" ca="1">-PMT((1+AC$19)/(1+AC$18)-1,AC$40,SUM(OFFSET(AC33,0,0,1,AC$40)/OFFSET(AC$20,0,0,1,AC$40)),0,1)*AC$20</f>
        <v>10.322150382764397</v>
      </c>
      <c r="AD49" s="187">
        <f t="array" aca="1" ref="AD49" ca="1">-PMT((1+AD$19)/(1+AD$18)-1,AD$40,SUM(OFFSET(AD33,0,0,1,AD$40)/OFFSET(AD$20,0,0,1,AD$40)),0,1)*AD$20</f>
        <v>10.575043067142122</v>
      </c>
      <c r="AE49" s="187">
        <f t="array" aca="1" ref="AE49" ca="1">-PMT((1+AE$19)/(1+AE$18)-1,AE$40,SUM(OFFSET(AE33,0,0,1,AE$40)/OFFSET(AE$20,0,0,1,AE$40)),0,1)*AE$20</f>
        <v>10.834131622287103</v>
      </c>
      <c r="AF49" s="187">
        <f t="array" aca="1" ref="AF49" ca="1">-PMT((1+AF$19)/(1+AF$18)-1,AF$40,SUM(OFFSET(AF33,0,0,1,AF$40)/OFFSET(AF$20,0,0,1,AF$40)),0,1)*AF$20</f>
        <v>11.099567847033139</v>
      </c>
      <c r="AG49" s="187">
        <f t="array" aca="1" ref="AG49" ca="1">-PMT((1+AG$19)/(1+AG$18)-1,AG$40,SUM(OFFSET(AG33,0,0,1,AG$40)/OFFSET(AG$20,0,0,1,AG$40)),0,1)*AG$20</f>
        <v>11.371507259285451</v>
      </c>
      <c r="AH49" s="187">
        <f t="array" aca="1" ref="AH49" ca="1">-PMT((1+AH$19)/(1+AH$18)-1,AH$40,SUM(OFFSET(AH33,0,0,1,AH$40)/OFFSET(AH$20,0,0,1,AH$40)),0,1)*AH$20</f>
        <v>11.650109187137941</v>
      </c>
      <c r="AI49" s="187">
        <f t="array" aca="1" ref="AI49" ca="1">-PMT((1+AI$19)/(1+AI$18)-1,AI$40,SUM(OFFSET(AI33,0,0,1,AI$40)/OFFSET(AI$20,0,0,1,AI$40)),0,1)*AI$20</f>
        <v>11.93553686222282</v>
      </c>
      <c r="AJ49" s="187">
        <f t="array" aca="1" ref="AJ49" ca="1">-PMT((1+AJ$19)/(1+AJ$18)-1,AJ$40,SUM(OFFSET(AJ33,0,0,1,AJ$40)/OFFSET(AJ$20,0,0,1,AJ$40)),0,1)*AJ$20</f>
        <v>12.227957515347281</v>
      </c>
      <c r="AK49" s="187">
        <f t="array" aca="1" ref="AK49" ca="1">-PMT((1+AK$19)/(1+AK$18)-1,AK$40,SUM(OFFSET(AK33,0,0,1,AK$40)/OFFSET(AK$20,0,0,1,AK$40)),0,1)*AK$20</f>
        <v>12.527542474473288</v>
      </c>
      <c r="AL49" s="187">
        <f t="array" aca="1" ref="AL49" ca="1">-PMT((1+AL$19)/(1+AL$18)-1,AL$40,SUM(OFFSET(AL33,0,0,1,AL$40)/OFFSET(AL$20,0,0,1,AL$40)),0,1)*AL$20</f>
        <v>12.834467265097881</v>
      </c>
      <c r="AM49" s="187">
        <f t="array" aca="1" ref="AM49" ca="1">-PMT((1+AM$19)/(1+AM$18)-1,AM$40,SUM(OFFSET(AM33,0,0,1,AM$40)/OFFSET(AM$20,0,0,1,AM$40)),0,1)*AM$20</f>
        <v>13.148911713092783</v>
      </c>
      <c r="AN49" s="187">
        <f t="array" aca="1" ref="AN49" ca="1">-PMT((1+AN$19)/(1+AN$18)-1,AN$40,SUM(OFFSET(AN33,0,0,1,AN$40)/OFFSET(AN$20,0,0,1,AN$40)),0,1)*AN$20</f>
        <v>13.471060050063551</v>
      </c>
      <c r="AO49" s="187">
        <f t="array" aca="1" ref="AO49" ca="1">-PMT((1+AO$19)/(1+AO$18)-1,AO$40,SUM(OFFSET(AO33,0,0,1,AO$40)/OFFSET(AO$20,0,0,1,AO$40)),0,1)*AO$20</f>
        <v>13.801101021290108</v>
      </c>
      <c r="AP49" s="187">
        <f t="array" aca="1" ref="AP49" ca="1">-PMT((1+AP$19)/(1+AP$18)-1,AP$40,SUM(OFFSET(AP33,0,0,1,AP$40)/OFFSET(AP$20,0,0,1,AP$40)),0,1)*AP$20</f>
        <v>14.139227996311714</v>
      </c>
      <c r="AQ49" s="187">
        <f t="array" aca="1" ref="AQ49" ca="1">-PMT((1+AQ$19)/(1+AQ$18)-1,AQ$40,SUM(OFFSET(AQ33,0,0,1,AQ$40)/OFFSET(AQ$20,0,0,1,AQ$40)),0,1)*AQ$20</f>
        <v>14.485639082221354</v>
      </c>
      <c r="AR49" s="187">
        <f t="array" aca="1" ref="AR49" ca="1">-PMT((1+AR$19)/(1+AR$18)-1,AR$40,SUM(OFFSET(AR33,0,0,1,AR$40)/OFFSET(AR$20,0,0,1,AR$40)),0,1)*AR$20</f>
        <v>14.840537239735774</v>
      </c>
      <c r="AS49" s="187">
        <f t="array" aca="1" ref="AS49" ca="1">-PMT((1+AS$19)/(1+AS$18)-1,AS$40,SUM(OFFSET(AS33,0,0,1,AS$40)/OFFSET(AS$20,0,0,1,AS$40)),0,1)*AS$20</f>
        <v>15.204130402109298</v>
      </c>
      <c r="AT49" s="187">
        <f t="array" aca="1" ref="AT49" ca="1">-PMT((1+AT$19)/(1+AT$18)-1,AT$40,SUM(OFFSET(AT33,0,0,1,AT$40)/OFFSET(AT$20,0,0,1,AT$40)),0,1)*AT$20</f>
        <v>15.576631596960981</v>
      </c>
      <c r="AU49" s="187">
        <f t="array" aca="1" ref="AU49" ca="1">-PMT((1+AU$19)/(1+AU$18)-1,AU$40,SUM(OFFSET(AU33,0,0,1,AU$40)/OFFSET(AU$20,0,0,1,AU$40)),0,1)*AU$20</f>
        <v>15.958259071086525</v>
      </c>
      <c r="AV49" s="187">
        <f t="array" aca="1" ref="AV49" ca="1">-PMT((1+AV$19)/(1+AV$18)-1,AV$40,SUM(OFFSET(AV33,0,0,1,AV$40)/OFFSET(AV$20,0,0,1,AV$40)),0,1)*AV$20</f>
        <v>16.34923641832814</v>
      </c>
      <c r="AW49" s="187">
        <f t="array" aca="1" ref="AW49" ca="1">-PMT((1+AW$19)/(1+AW$18)-1,AW$40,SUM(OFFSET(AW33,0,0,1,AW$40)/OFFSET(AW$20,0,0,1,AW$40)),0,1)*AW$20</f>
        <v>16.749792710577182</v>
      </c>
      <c r="AX49" s="187">
        <f t="array" aca="1" ref="AX49" ca="1">-PMT((1+AX$19)/(1+AX$18)-1,AX$40,SUM(OFFSET(AX33,0,0,1,AX$40)/OFFSET(AX$20,0,0,1,AX$40)),0,1)*AX$20</f>
        <v>17.160162631986321</v>
      </c>
      <c r="AY49" s="187">
        <f t="array" aca="1" ref="AY49" ca="1">-PMT((1+AY$19)/(1+AY$18)-1,AY$40,SUM(OFFSET(AY33,0,0,1,AY$40)/OFFSET(AY$20,0,0,1,AY$40)),0,1)*AY$20</f>
        <v>17.58058661646999</v>
      </c>
      <c r="AZ49" s="187">
        <f t="array" aca="1" ref="AZ49" ca="1">-PMT((1+AZ$19)/(1+AZ$18)-1,AZ$40,SUM(OFFSET(AZ33,0,0,1,AZ$40)/OFFSET(AZ$20,0,0,1,AZ$40)),0,1)*AZ$20</f>
        <v>18.011310988573506</v>
      </c>
      <c r="BA49" s="187">
        <f t="array" aca="1" ref="BA49" ca="1">-PMT((1+BA$19)/(1+BA$18)-1,BA$40,SUM(OFFSET(BA33,0,0,1,BA$40)/OFFSET(BA$20,0,0,1,BA$40)),0,1)*BA$20</f>
        <v>18.452588107793552</v>
      </c>
      <c r="BB49" s="187">
        <f t="array" aca="1" ref="BB49" ca="1">-PMT((1+BB$19)/(1+BB$18)-1,BB$40,SUM(OFFSET(BB33,0,0,1,BB$40)/OFFSET(BB$20,0,0,1,BB$40)),0,1)*BB$20</f>
        <v>18.904676516434488</v>
      </c>
      <c r="BC49" s="187">
        <f t="array" aca="1" ref="BC49" ca="1">-PMT((1+BC$19)/(1+BC$18)-1,BC$40,SUM(OFFSET(BC33,0,0,1,BC$40)/OFFSET(BC$20,0,0,1,BC$40)),0,1)*BC$20</f>
        <v>19.36784109108714</v>
      </c>
      <c r="BD49" s="187">
        <f t="array" aca="1" ref="BD49" ca="1">-PMT((1+BD$19)/(1+BD$18)-1,BD$40,SUM(OFFSET(BD33,0,0,1,BD$40)/OFFSET(BD$20,0,0,1,BD$40)),0,1)*BD$20</f>
        <v>19.84235319781877</v>
      </c>
    </row>
    <row r="50" spans="1:56" outlineLevel="1" x14ac:dyDescent="0.2">
      <c r="B50" s="49"/>
    </row>
    <row r="52" spans="1:56" x14ac:dyDescent="0.2">
      <c r="A52" s="69">
        <f ca="1">MAX($A$1:A15)+subsection</f>
        <v>10.02</v>
      </c>
      <c r="B52" s="6" t="s">
        <v>286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4" spans="1:56" outlineLevel="1" x14ac:dyDescent="0.2">
      <c r="B54" s="50" t="s">
        <v>291</v>
      </c>
      <c r="C54" s="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outlineLevel="1" x14ac:dyDescent="0.2">
      <c r="C55" s="2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56" outlineLevel="1" x14ac:dyDescent="0.2">
      <c r="B56" s="48" t="s">
        <v>149</v>
      </c>
      <c r="C56" s="24"/>
      <c r="D56" s="54" t="s">
        <v>279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outlineLevel="1" x14ac:dyDescent="0.2">
      <c r="B57" s="49" t="s">
        <v>151</v>
      </c>
      <c r="C57" s="10" t="s">
        <v>217</v>
      </c>
      <c r="D57" s="24">
        <v>1</v>
      </c>
      <c r="G57" s="187">
        <f>SUMPRODUCT(Mapping!$E$70:$E$116,'Cost Allocation Model'!G$22:G$68)</f>
        <v>0</v>
      </c>
      <c r="H57" s="187">
        <f>SUMPRODUCT(Mapping!$E$70:$E$116,'Cost Allocation Model'!H$22:H$68)</f>
        <v>0</v>
      </c>
      <c r="I57" s="187">
        <f>SUMPRODUCT(Mapping!$E$70:$E$116,'Cost Allocation Model'!I$22:I$68)</f>
        <v>0</v>
      </c>
      <c r="J57" s="187">
        <f>SUMPRODUCT(Mapping!$E$70:$E$116,'Cost Allocation Model'!J$22:J$68)</f>
        <v>0</v>
      </c>
      <c r="K57" s="187">
        <f>SUMPRODUCT(Mapping!$E$70:$E$116,'Cost Allocation Model'!K$22:K$68)</f>
        <v>0</v>
      </c>
      <c r="L57" s="187">
        <f>SUMPRODUCT(Mapping!$E$70:$E$116,'Cost Allocation Model'!L$22:L$68)</f>
        <v>0</v>
      </c>
      <c r="M57" s="187">
        <f>SUMPRODUCT(Mapping!$E$70:$E$116,'Cost Allocation Model'!M$22:M$68)</f>
        <v>0</v>
      </c>
      <c r="N57" s="187">
        <f>SUMPRODUCT(Mapping!$E$70:$E$116,'Cost Allocation Model'!N$22:N$68)</f>
        <v>0</v>
      </c>
      <c r="O57" s="187">
        <f>SUMPRODUCT(Mapping!$E$70:$E$116,'Cost Allocation Model'!O$22:O$68)</f>
        <v>0</v>
      </c>
      <c r="P57" s="187">
        <f>SUMPRODUCT(Mapping!$E$70:$E$116,'Cost Allocation Model'!P$22:P$68)</f>
        <v>0</v>
      </c>
      <c r="Q57" s="187">
        <f>SUMPRODUCT(Mapping!$E$70:$E$116,'Cost Allocation Model'!Q$22:Q$68)</f>
        <v>0</v>
      </c>
      <c r="R57" s="187">
        <f>SUMPRODUCT(Mapping!$E$70:$E$116,'Cost Allocation Model'!R$22:R$68)</f>
        <v>0</v>
      </c>
      <c r="S57" s="187">
        <f>SUMPRODUCT(Mapping!$E$70:$E$116,'Cost Allocation Model'!S$22:S$68)</f>
        <v>0</v>
      </c>
      <c r="T57" s="187">
        <f>SUMPRODUCT(Mapping!$E$70:$E$116,'Cost Allocation Model'!T$22:T$68)</f>
        <v>0</v>
      </c>
      <c r="U57" s="187">
        <f>SUMPRODUCT(Mapping!$E$70:$E$116,'Cost Allocation Model'!U$22:U$68)</f>
        <v>0</v>
      </c>
      <c r="V57" s="187">
        <f>SUMPRODUCT(Mapping!$E$70:$E$116,'Cost Allocation Model'!V$22:V$68)</f>
        <v>0</v>
      </c>
      <c r="W57" s="187">
        <f>SUMPRODUCT(Mapping!$E$70:$E$116,'Cost Allocation Model'!W$22:W$68)</f>
        <v>0</v>
      </c>
      <c r="X57" s="187">
        <f>SUMPRODUCT(Mapping!$E$70:$E$116,'Cost Allocation Model'!X$22:X$68)</f>
        <v>0</v>
      </c>
      <c r="Y57" s="187">
        <f>SUMPRODUCT(Mapping!$E$70:$E$116,'Cost Allocation Model'!Y$22:Y$68)</f>
        <v>0</v>
      </c>
      <c r="Z57" s="187">
        <f>SUMPRODUCT(Mapping!$E$70:$E$116,'Cost Allocation Model'!Z$22:Z$68)</f>
        <v>0</v>
      </c>
      <c r="AA57" s="187">
        <f>SUMPRODUCT(Mapping!$E$70:$E$116,'Cost Allocation Model'!AA$22:AA$68)</f>
        <v>0</v>
      </c>
      <c r="AB57" s="187">
        <f>SUMPRODUCT(Mapping!$E$70:$E$116,'Cost Allocation Model'!AB$22:AB$68)</f>
        <v>0</v>
      </c>
      <c r="AC57" s="187">
        <f>SUMPRODUCT(Mapping!$E$70:$E$116,'Cost Allocation Model'!AC$22:AC$68)</f>
        <v>0</v>
      </c>
      <c r="AD57" s="187">
        <f>SUMPRODUCT(Mapping!$E$70:$E$116,'Cost Allocation Model'!AD$22:AD$68)</f>
        <v>0</v>
      </c>
      <c r="AE57" s="187">
        <f>SUMPRODUCT(Mapping!$E$70:$E$116,'Cost Allocation Model'!AE$22:AE$68)</f>
        <v>0</v>
      </c>
      <c r="AF57" s="187">
        <f>SUMPRODUCT(Mapping!$E$70:$E$116,'Cost Allocation Model'!AF$22:AF$68)</f>
        <v>0</v>
      </c>
      <c r="AG57" s="187">
        <f>SUMPRODUCT(Mapping!$E$70:$E$116,'Cost Allocation Model'!AG$22:AG$68)</f>
        <v>0</v>
      </c>
      <c r="AH57" s="187">
        <f>SUMPRODUCT(Mapping!$E$70:$E$116,'Cost Allocation Model'!AH$22:AH$68)</f>
        <v>0</v>
      </c>
      <c r="AI57" s="187">
        <f>SUMPRODUCT(Mapping!$E$70:$E$116,'Cost Allocation Model'!AI$22:AI$68)</f>
        <v>0</v>
      </c>
      <c r="AJ57" s="187">
        <f>SUMPRODUCT(Mapping!$E$70:$E$116,'Cost Allocation Model'!AJ$22:AJ$68)</f>
        <v>0</v>
      </c>
      <c r="AK57" s="187">
        <f>SUMPRODUCT(Mapping!$E$70:$E$116,'Cost Allocation Model'!AK$22:AK$68)</f>
        <v>0</v>
      </c>
      <c r="AL57" s="187">
        <f>SUMPRODUCT(Mapping!$E$70:$E$116,'Cost Allocation Model'!AL$22:AL$68)</f>
        <v>0</v>
      </c>
      <c r="AM57" s="187">
        <f>SUMPRODUCT(Mapping!$E$70:$E$116,'Cost Allocation Model'!AM$22:AM$68)</f>
        <v>0</v>
      </c>
      <c r="AN57" s="187">
        <f>SUMPRODUCT(Mapping!$E$70:$E$116,'Cost Allocation Model'!AN$22:AN$68)</f>
        <v>0</v>
      </c>
      <c r="AO57" s="187">
        <f>SUMPRODUCT(Mapping!$E$70:$E$116,'Cost Allocation Model'!AO$22:AO$68)</f>
        <v>0</v>
      </c>
      <c r="AP57" s="187">
        <f>SUMPRODUCT(Mapping!$E$70:$E$116,'Cost Allocation Model'!AP$22:AP$68)</f>
        <v>0</v>
      </c>
      <c r="AQ57" s="187">
        <f>SUMPRODUCT(Mapping!$E$70:$E$116,'Cost Allocation Model'!AQ$22:AQ$68)</f>
        <v>0</v>
      </c>
      <c r="AR57" s="187">
        <f>SUMPRODUCT(Mapping!$E$70:$E$116,'Cost Allocation Model'!AR$22:AR$68)</f>
        <v>0</v>
      </c>
      <c r="AS57" s="187">
        <f>SUMPRODUCT(Mapping!$E$70:$E$116,'Cost Allocation Model'!AS$22:AS$68)</f>
        <v>0</v>
      </c>
      <c r="AT57" s="187">
        <f>SUMPRODUCT(Mapping!$E$70:$E$116,'Cost Allocation Model'!AT$22:AT$68)</f>
        <v>0</v>
      </c>
      <c r="AU57" s="187">
        <f>SUMPRODUCT(Mapping!$E$70:$E$116,'Cost Allocation Model'!AU$22:AU$68)</f>
        <v>0</v>
      </c>
      <c r="AV57" s="187">
        <f>SUMPRODUCT(Mapping!$E$70:$E$116,'Cost Allocation Model'!AV$22:AV$68)</f>
        <v>0</v>
      </c>
      <c r="AW57" s="187">
        <f>SUMPRODUCT(Mapping!$E$70:$E$116,'Cost Allocation Model'!AW$22:AW$68)</f>
        <v>0</v>
      </c>
      <c r="AX57" s="187">
        <f>SUMPRODUCT(Mapping!$E$70:$E$116,'Cost Allocation Model'!AX$22:AX$68)</f>
        <v>0</v>
      </c>
      <c r="AY57" s="187">
        <f>SUMPRODUCT(Mapping!$E$70:$E$116,'Cost Allocation Model'!AY$22:AY$68)</f>
        <v>0</v>
      </c>
      <c r="AZ57" s="187">
        <f>SUMPRODUCT(Mapping!$E$70:$E$116,'Cost Allocation Model'!AZ$22:AZ$68)</f>
        <v>0</v>
      </c>
      <c r="BA57" s="187">
        <f>SUMPRODUCT(Mapping!$E$70:$E$116,'Cost Allocation Model'!BA$22:BA$68)</f>
        <v>0</v>
      </c>
      <c r="BB57" s="187">
        <f>SUMPRODUCT(Mapping!$E$70:$E$116,'Cost Allocation Model'!BB$22:BB$68)</f>
        <v>0</v>
      </c>
      <c r="BC57" s="187">
        <f>SUMPRODUCT(Mapping!$E$70:$E$116,'Cost Allocation Model'!BC$22:BC$68)</f>
        <v>0</v>
      </c>
      <c r="BD57" s="187">
        <f>SUMPRODUCT(Mapping!$E$70:$E$116,'Cost Allocation Model'!BD$22:BD$68)</f>
        <v>0</v>
      </c>
    </row>
    <row r="58" spans="1:56" outlineLevel="1" x14ac:dyDescent="0.2">
      <c r="B58" s="49" t="s">
        <v>153</v>
      </c>
      <c r="C58" s="10" t="s">
        <v>217</v>
      </c>
      <c r="D58" s="24">
        <v>2</v>
      </c>
      <c r="G58" s="187">
        <f>SUMPRODUCT(Mapping!$F$70:$F$116,'Cost Allocation Model'!G$22:G$68)</f>
        <v>0</v>
      </c>
      <c r="H58" s="187">
        <f>SUMPRODUCT(Mapping!$F$70:$F$116,'Cost Allocation Model'!H$22:H$68)</f>
        <v>0</v>
      </c>
      <c r="I58" s="187">
        <f>SUMPRODUCT(Mapping!$F$70:$F$116,'Cost Allocation Model'!I$22:I$68)</f>
        <v>0</v>
      </c>
      <c r="J58" s="187">
        <f>SUMPRODUCT(Mapping!$F$70:$F$116,'Cost Allocation Model'!J$22:J$68)</f>
        <v>0</v>
      </c>
      <c r="K58" s="187">
        <f>SUMPRODUCT(Mapping!$F$70:$F$116,'Cost Allocation Model'!K$22:K$68)</f>
        <v>0</v>
      </c>
      <c r="L58" s="187">
        <f>SUMPRODUCT(Mapping!$F$70:$F$116,'Cost Allocation Model'!L$22:L$68)</f>
        <v>0</v>
      </c>
      <c r="M58" s="187">
        <f>SUMPRODUCT(Mapping!$F$70:$F$116,'Cost Allocation Model'!M$22:M$68)</f>
        <v>0</v>
      </c>
      <c r="N58" s="187">
        <f>SUMPRODUCT(Mapping!$F$70:$F$116,'Cost Allocation Model'!N$22:N$68)</f>
        <v>0</v>
      </c>
      <c r="O58" s="187">
        <f>SUMPRODUCT(Mapping!$F$70:$F$116,'Cost Allocation Model'!O$22:O$68)</f>
        <v>0</v>
      </c>
      <c r="P58" s="187">
        <f>SUMPRODUCT(Mapping!$F$70:$F$116,'Cost Allocation Model'!P$22:P$68)</f>
        <v>0</v>
      </c>
      <c r="Q58" s="187">
        <f>SUMPRODUCT(Mapping!$F$70:$F$116,'Cost Allocation Model'!Q$22:Q$68)</f>
        <v>0</v>
      </c>
      <c r="R58" s="187">
        <f>SUMPRODUCT(Mapping!$F$70:$F$116,'Cost Allocation Model'!R$22:R$68)</f>
        <v>0</v>
      </c>
      <c r="S58" s="187">
        <f>SUMPRODUCT(Mapping!$F$70:$F$116,'Cost Allocation Model'!S$22:S$68)</f>
        <v>0</v>
      </c>
      <c r="T58" s="187">
        <f>SUMPRODUCT(Mapping!$F$70:$F$116,'Cost Allocation Model'!T$22:T$68)</f>
        <v>0</v>
      </c>
      <c r="U58" s="187">
        <f>SUMPRODUCT(Mapping!$F$70:$F$116,'Cost Allocation Model'!U$22:U$68)</f>
        <v>0</v>
      </c>
      <c r="V58" s="187">
        <f>SUMPRODUCT(Mapping!$F$70:$F$116,'Cost Allocation Model'!V$22:V$68)</f>
        <v>0</v>
      </c>
      <c r="W58" s="187">
        <f>SUMPRODUCT(Mapping!$F$70:$F$116,'Cost Allocation Model'!W$22:W$68)</f>
        <v>0</v>
      </c>
      <c r="X58" s="187">
        <f>SUMPRODUCT(Mapping!$F$70:$F$116,'Cost Allocation Model'!X$22:X$68)</f>
        <v>0</v>
      </c>
      <c r="Y58" s="187">
        <f>SUMPRODUCT(Mapping!$F$70:$F$116,'Cost Allocation Model'!Y$22:Y$68)</f>
        <v>0</v>
      </c>
      <c r="Z58" s="187">
        <f>SUMPRODUCT(Mapping!$F$70:$F$116,'Cost Allocation Model'!Z$22:Z$68)</f>
        <v>0</v>
      </c>
      <c r="AA58" s="187">
        <f>SUMPRODUCT(Mapping!$F$70:$F$116,'Cost Allocation Model'!AA$22:AA$68)</f>
        <v>0</v>
      </c>
      <c r="AB58" s="187">
        <f>SUMPRODUCT(Mapping!$F$70:$F$116,'Cost Allocation Model'!AB$22:AB$68)</f>
        <v>0</v>
      </c>
      <c r="AC58" s="187">
        <f>SUMPRODUCT(Mapping!$F$70:$F$116,'Cost Allocation Model'!AC$22:AC$68)</f>
        <v>0</v>
      </c>
      <c r="AD58" s="187">
        <f>SUMPRODUCT(Mapping!$F$70:$F$116,'Cost Allocation Model'!AD$22:AD$68)</f>
        <v>0</v>
      </c>
      <c r="AE58" s="187">
        <f>SUMPRODUCT(Mapping!$F$70:$F$116,'Cost Allocation Model'!AE$22:AE$68)</f>
        <v>0</v>
      </c>
      <c r="AF58" s="187">
        <f>SUMPRODUCT(Mapping!$F$70:$F$116,'Cost Allocation Model'!AF$22:AF$68)</f>
        <v>0</v>
      </c>
      <c r="AG58" s="187">
        <f>SUMPRODUCT(Mapping!$F$70:$F$116,'Cost Allocation Model'!AG$22:AG$68)</f>
        <v>0</v>
      </c>
      <c r="AH58" s="187">
        <f>SUMPRODUCT(Mapping!$F$70:$F$116,'Cost Allocation Model'!AH$22:AH$68)</f>
        <v>0</v>
      </c>
      <c r="AI58" s="187">
        <f>SUMPRODUCT(Mapping!$F$70:$F$116,'Cost Allocation Model'!AI$22:AI$68)</f>
        <v>0</v>
      </c>
      <c r="AJ58" s="187">
        <f>SUMPRODUCT(Mapping!$F$70:$F$116,'Cost Allocation Model'!AJ$22:AJ$68)</f>
        <v>0</v>
      </c>
      <c r="AK58" s="187">
        <f>SUMPRODUCT(Mapping!$F$70:$F$116,'Cost Allocation Model'!AK$22:AK$68)</f>
        <v>0</v>
      </c>
      <c r="AL58" s="187">
        <f>SUMPRODUCT(Mapping!$F$70:$F$116,'Cost Allocation Model'!AL$22:AL$68)</f>
        <v>0</v>
      </c>
      <c r="AM58" s="187">
        <f>SUMPRODUCT(Mapping!$F$70:$F$116,'Cost Allocation Model'!AM$22:AM$68)</f>
        <v>0</v>
      </c>
      <c r="AN58" s="187">
        <f>SUMPRODUCT(Mapping!$F$70:$F$116,'Cost Allocation Model'!AN$22:AN$68)</f>
        <v>0</v>
      </c>
      <c r="AO58" s="187">
        <f>SUMPRODUCT(Mapping!$F$70:$F$116,'Cost Allocation Model'!AO$22:AO$68)</f>
        <v>0</v>
      </c>
      <c r="AP58" s="187">
        <f>SUMPRODUCT(Mapping!$F$70:$F$116,'Cost Allocation Model'!AP$22:AP$68)</f>
        <v>0</v>
      </c>
      <c r="AQ58" s="187">
        <f>SUMPRODUCT(Mapping!$F$70:$F$116,'Cost Allocation Model'!AQ$22:AQ$68)</f>
        <v>0</v>
      </c>
      <c r="AR58" s="187">
        <f>SUMPRODUCT(Mapping!$F$70:$F$116,'Cost Allocation Model'!AR$22:AR$68)</f>
        <v>0</v>
      </c>
      <c r="AS58" s="187">
        <f>SUMPRODUCT(Mapping!$F$70:$F$116,'Cost Allocation Model'!AS$22:AS$68)</f>
        <v>0</v>
      </c>
      <c r="AT58" s="187">
        <f>SUMPRODUCT(Mapping!$F$70:$F$116,'Cost Allocation Model'!AT$22:AT$68)</f>
        <v>0</v>
      </c>
      <c r="AU58" s="187">
        <f>SUMPRODUCT(Mapping!$F$70:$F$116,'Cost Allocation Model'!AU$22:AU$68)</f>
        <v>0</v>
      </c>
      <c r="AV58" s="187">
        <f>SUMPRODUCT(Mapping!$F$70:$F$116,'Cost Allocation Model'!AV$22:AV$68)</f>
        <v>0</v>
      </c>
      <c r="AW58" s="187">
        <f>SUMPRODUCT(Mapping!$F$70:$F$116,'Cost Allocation Model'!AW$22:AW$68)</f>
        <v>0</v>
      </c>
      <c r="AX58" s="187">
        <f>SUMPRODUCT(Mapping!$F$70:$F$116,'Cost Allocation Model'!AX$22:AX$68)</f>
        <v>0</v>
      </c>
      <c r="AY58" s="187">
        <f>SUMPRODUCT(Mapping!$F$70:$F$116,'Cost Allocation Model'!AY$22:AY$68)</f>
        <v>0</v>
      </c>
      <c r="AZ58" s="187">
        <f>SUMPRODUCT(Mapping!$F$70:$F$116,'Cost Allocation Model'!AZ$22:AZ$68)</f>
        <v>0</v>
      </c>
      <c r="BA58" s="187">
        <f>SUMPRODUCT(Mapping!$F$70:$F$116,'Cost Allocation Model'!BA$22:BA$68)</f>
        <v>0</v>
      </c>
      <c r="BB58" s="187">
        <f>SUMPRODUCT(Mapping!$F$70:$F$116,'Cost Allocation Model'!BB$22:BB$68)</f>
        <v>0</v>
      </c>
      <c r="BC58" s="187">
        <f>SUMPRODUCT(Mapping!$F$70:$F$116,'Cost Allocation Model'!BC$22:BC$68)</f>
        <v>0</v>
      </c>
      <c r="BD58" s="187">
        <f>SUMPRODUCT(Mapping!$F$70:$F$116,'Cost Allocation Model'!BD$22:BD$68)</f>
        <v>0</v>
      </c>
    </row>
    <row r="59" spans="1:56" outlineLevel="1" x14ac:dyDescent="0.2">
      <c r="B59" s="49" t="s">
        <v>154</v>
      </c>
      <c r="C59" s="10" t="s">
        <v>217</v>
      </c>
      <c r="D59" s="24">
        <v>3</v>
      </c>
      <c r="F59" s="74"/>
      <c r="G59" s="187">
        <f>SUMPRODUCT(Mapping!$G$70:$G$116,'Cost Allocation Model'!G$22:G$68)</f>
        <v>0</v>
      </c>
      <c r="H59" s="187">
        <f>SUMPRODUCT(Mapping!$G$70:$G$116,'Cost Allocation Model'!H$22:H$68)</f>
        <v>0</v>
      </c>
      <c r="I59" s="187">
        <f>SUMPRODUCT(Mapping!$G$70:$G$116,'Cost Allocation Model'!I$22:I$68)</f>
        <v>0</v>
      </c>
      <c r="J59" s="187">
        <f>SUMPRODUCT(Mapping!$G$70:$G$116,'Cost Allocation Model'!J$22:J$68)</f>
        <v>0</v>
      </c>
      <c r="K59" s="187">
        <f>SUMPRODUCT(Mapping!$G$70:$G$116,'Cost Allocation Model'!K$22:K$68)</f>
        <v>0</v>
      </c>
      <c r="L59" s="187">
        <f>SUMPRODUCT(Mapping!$G$70:$G$116,'Cost Allocation Model'!L$22:L$68)</f>
        <v>0</v>
      </c>
      <c r="M59" s="187">
        <f>SUMPRODUCT(Mapping!$G$70:$G$116,'Cost Allocation Model'!M$22:M$68)</f>
        <v>0</v>
      </c>
      <c r="N59" s="187">
        <f>SUMPRODUCT(Mapping!$G$70:$G$116,'Cost Allocation Model'!N$22:N$68)</f>
        <v>0</v>
      </c>
      <c r="O59" s="187">
        <f>SUMPRODUCT(Mapping!$G$70:$G$116,'Cost Allocation Model'!O$22:O$68)</f>
        <v>0</v>
      </c>
      <c r="P59" s="187">
        <f>SUMPRODUCT(Mapping!$G$70:$G$116,'Cost Allocation Model'!P$22:P$68)</f>
        <v>0</v>
      </c>
      <c r="Q59" s="187">
        <f>SUMPRODUCT(Mapping!$G$70:$G$116,'Cost Allocation Model'!Q$22:Q$68)</f>
        <v>0</v>
      </c>
      <c r="R59" s="187">
        <f>SUMPRODUCT(Mapping!$G$70:$G$116,'Cost Allocation Model'!R$22:R$68)</f>
        <v>0</v>
      </c>
      <c r="S59" s="187">
        <f>SUMPRODUCT(Mapping!$G$70:$G$116,'Cost Allocation Model'!S$22:S$68)</f>
        <v>0</v>
      </c>
      <c r="T59" s="187">
        <f>SUMPRODUCT(Mapping!$G$70:$G$116,'Cost Allocation Model'!T$22:T$68)</f>
        <v>0</v>
      </c>
      <c r="U59" s="187">
        <f>SUMPRODUCT(Mapping!$G$70:$G$116,'Cost Allocation Model'!U$22:U$68)</f>
        <v>0</v>
      </c>
      <c r="V59" s="187">
        <f>SUMPRODUCT(Mapping!$G$70:$G$116,'Cost Allocation Model'!V$22:V$68)</f>
        <v>0</v>
      </c>
      <c r="W59" s="187">
        <f>SUMPRODUCT(Mapping!$G$70:$G$116,'Cost Allocation Model'!W$22:W$68)</f>
        <v>0</v>
      </c>
      <c r="X59" s="187">
        <f>SUMPRODUCT(Mapping!$G$70:$G$116,'Cost Allocation Model'!X$22:X$68)</f>
        <v>0</v>
      </c>
      <c r="Y59" s="187">
        <f>SUMPRODUCT(Mapping!$G$70:$G$116,'Cost Allocation Model'!Y$22:Y$68)</f>
        <v>0</v>
      </c>
      <c r="Z59" s="187">
        <f>SUMPRODUCT(Mapping!$G$70:$G$116,'Cost Allocation Model'!Z$22:Z$68)</f>
        <v>0</v>
      </c>
      <c r="AA59" s="187">
        <f>SUMPRODUCT(Mapping!$G$70:$G$116,'Cost Allocation Model'!AA$22:AA$68)</f>
        <v>0</v>
      </c>
      <c r="AB59" s="187">
        <f>SUMPRODUCT(Mapping!$G$70:$G$116,'Cost Allocation Model'!AB$22:AB$68)</f>
        <v>0</v>
      </c>
      <c r="AC59" s="187">
        <f>SUMPRODUCT(Mapping!$G$70:$G$116,'Cost Allocation Model'!AC$22:AC$68)</f>
        <v>0</v>
      </c>
      <c r="AD59" s="187">
        <f>SUMPRODUCT(Mapping!$G$70:$G$116,'Cost Allocation Model'!AD$22:AD$68)</f>
        <v>0</v>
      </c>
      <c r="AE59" s="187">
        <f>SUMPRODUCT(Mapping!$G$70:$G$116,'Cost Allocation Model'!AE$22:AE$68)</f>
        <v>0</v>
      </c>
      <c r="AF59" s="187">
        <f>SUMPRODUCT(Mapping!$G$70:$G$116,'Cost Allocation Model'!AF$22:AF$68)</f>
        <v>0</v>
      </c>
      <c r="AG59" s="187">
        <f>SUMPRODUCT(Mapping!$G$70:$G$116,'Cost Allocation Model'!AG$22:AG$68)</f>
        <v>0</v>
      </c>
      <c r="AH59" s="187">
        <f>SUMPRODUCT(Mapping!$G$70:$G$116,'Cost Allocation Model'!AH$22:AH$68)</f>
        <v>0</v>
      </c>
      <c r="AI59" s="187">
        <f>SUMPRODUCT(Mapping!$G$70:$G$116,'Cost Allocation Model'!AI$22:AI$68)</f>
        <v>0</v>
      </c>
      <c r="AJ59" s="187">
        <f>SUMPRODUCT(Mapping!$G$70:$G$116,'Cost Allocation Model'!AJ$22:AJ$68)</f>
        <v>0</v>
      </c>
      <c r="AK59" s="187">
        <f>SUMPRODUCT(Mapping!$G$70:$G$116,'Cost Allocation Model'!AK$22:AK$68)</f>
        <v>0</v>
      </c>
      <c r="AL59" s="187">
        <f>SUMPRODUCT(Mapping!$G$70:$G$116,'Cost Allocation Model'!AL$22:AL$68)</f>
        <v>0</v>
      </c>
      <c r="AM59" s="187">
        <f>SUMPRODUCT(Mapping!$G$70:$G$116,'Cost Allocation Model'!AM$22:AM$68)</f>
        <v>0</v>
      </c>
      <c r="AN59" s="187">
        <f>SUMPRODUCT(Mapping!$G$70:$G$116,'Cost Allocation Model'!AN$22:AN$68)</f>
        <v>0</v>
      </c>
      <c r="AO59" s="187">
        <f>SUMPRODUCT(Mapping!$G$70:$G$116,'Cost Allocation Model'!AO$22:AO$68)</f>
        <v>0</v>
      </c>
      <c r="AP59" s="187">
        <f>SUMPRODUCT(Mapping!$G$70:$G$116,'Cost Allocation Model'!AP$22:AP$68)</f>
        <v>0</v>
      </c>
      <c r="AQ59" s="187">
        <f>SUMPRODUCT(Mapping!$G$70:$G$116,'Cost Allocation Model'!AQ$22:AQ$68)</f>
        <v>0</v>
      </c>
      <c r="AR59" s="187">
        <f>SUMPRODUCT(Mapping!$G$70:$G$116,'Cost Allocation Model'!AR$22:AR$68)</f>
        <v>0</v>
      </c>
      <c r="AS59" s="187">
        <f>SUMPRODUCT(Mapping!$G$70:$G$116,'Cost Allocation Model'!AS$22:AS$68)</f>
        <v>0</v>
      </c>
      <c r="AT59" s="187">
        <f>SUMPRODUCT(Mapping!$G$70:$G$116,'Cost Allocation Model'!AT$22:AT$68)</f>
        <v>0</v>
      </c>
      <c r="AU59" s="187">
        <f>SUMPRODUCT(Mapping!$G$70:$G$116,'Cost Allocation Model'!AU$22:AU$68)</f>
        <v>0</v>
      </c>
      <c r="AV59" s="187">
        <f>SUMPRODUCT(Mapping!$G$70:$G$116,'Cost Allocation Model'!AV$22:AV$68)</f>
        <v>0</v>
      </c>
      <c r="AW59" s="187">
        <f>SUMPRODUCT(Mapping!$G$70:$G$116,'Cost Allocation Model'!AW$22:AW$68)</f>
        <v>0</v>
      </c>
      <c r="AX59" s="187">
        <f>SUMPRODUCT(Mapping!$G$70:$G$116,'Cost Allocation Model'!AX$22:AX$68)</f>
        <v>0</v>
      </c>
      <c r="AY59" s="187">
        <f>SUMPRODUCT(Mapping!$G$70:$G$116,'Cost Allocation Model'!AY$22:AY$68)</f>
        <v>0</v>
      </c>
      <c r="AZ59" s="187">
        <f>SUMPRODUCT(Mapping!$G$70:$G$116,'Cost Allocation Model'!AZ$22:AZ$68)</f>
        <v>0</v>
      </c>
      <c r="BA59" s="187">
        <f>SUMPRODUCT(Mapping!$G$70:$G$116,'Cost Allocation Model'!BA$22:BA$68)</f>
        <v>0</v>
      </c>
      <c r="BB59" s="187">
        <f>SUMPRODUCT(Mapping!$G$70:$G$116,'Cost Allocation Model'!BB$22:BB$68)</f>
        <v>0</v>
      </c>
      <c r="BC59" s="187">
        <f>SUMPRODUCT(Mapping!$G$70:$G$116,'Cost Allocation Model'!BC$22:BC$68)</f>
        <v>0</v>
      </c>
      <c r="BD59" s="187">
        <f>SUMPRODUCT(Mapping!$G$70:$G$116,'Cost Allocation Model'!BD$22:BD$68)</f>
        <v>0</v>
      </c>
    </row>
    <row r="60" spans="1:56" outlineLevel="1" x14ac:dyDescent="0.2">
      <c r="B60" s="49" t="s">
        <v>155</v>
      </c>
      <c r="C60" s="10" t="s">
        <v>217</v>
      </c>
      <c r="D60" s="24">
        <v>4</v>
      </c>
      <c r="F60" s="74"/>
      <c r="G60" s="187">
        <f>SUMPRODUCT(Mapping!$H$70:$H$116,'Cost Allocation Model'!G$22:G$68)</f>
        <v>0</v>
      </c>
      <c r="H60" s="187">
        <f>SUMPRODUCT(Mapping!$H$70:$H$116,'Cost Allocation Model'!H$22:H$68)</f>
        <v>0</v>
      </c>
      <c r="I60" s="187">
        <f>SUMPRODUCT(Mapping!$H$70:$H$116,'Cost Allocation Model'!I$22:I$68)</f>
        <v>0</v>
      </c>
      <c r="J60" s="187">
        <f>SUMPRODUCT(Mapping!$H$70:$H$116,'Cost Allocation Model'!J$22:J$68)</f>
        <v>0</v>
      </c>
      <c r="K60" s="187">
        <f>SUMPRODUCT(Mapping!$H$70:$H$116,'Cost Allocation Model'!K$22:K$68)</f>
        <v>0</v>
      </c>
      <c r="L60" s="187">
        <f>SUMPRODUCT(Mapping!$H$70:$H$116,'Cost Allocation Model'!L$22:L$68)</f>
        <v>0</v>
      </c>
      <c r="M60" s="187">
        <f>SUMPRODUCT(Mapping!$H$70:$H$116,'Cost Allocation Model'!M$22:M$68)</f>
        <v>0</v>
      </c>
      <c r="N60" s="187">
        <f>SUMPRODUCT(Mapping!$H$70:$H$116,'Cost Allocation Model'!N$22:N$68)</f>
        <v>0</v>
      </c>
      <c r="O60" s="187">
        <f>SUMPRODUCT(Mapping!$H$70:$H$116,'Cost Allocation Model'!O$22:O$68)</f>
        <v>0</v>
      </c>
      <c r="P60" s="187">
        <f>SUMPRODUCT(Mapping!$H$70:$H$116,'Cost Allocation Model'!P$22:P$68)</f>
        <v>0</v>
      </c>
      <c r="Q60" s="187">
        <f>SUMPRODUCT(Mapping!$H$70:$H$116,'Cost Allocation Model'!Q$22:Q$68)</f>
        <v>0</v>
      </c>
      <c r="R60" s="187">
        <f>SUMPRODUCT(Mapping!$H$70:$H$116,'Cost Allocation Model'!R$22:R$68)</f>
        <v>0</v>
      </c>
      <c r="S60" s="187">
        <f>SUMPRODUCT(Mapping!$H$70:$H$116,'Cost Allocation Model'!S$22:S$68)</f>
        <v>0</v>
      </c>
      <c r="T60" s="187">
        <f>SUMPRODUCT(Mapping!$H$70:$H$116,'Cost Allocation Model'!T$22:T$68)</f>
        <v>0</v>
      </c>
      <c r="U60" s="187">
        <f>SUMPRODUCT(Mapping!$H$70:$H$116,'Cost Allocation Model'!U$22:U$68)</f>
        <v>0</v>
      </c>
      <c r="V60" s="187">
        <f>SUMPRODUCT(Mapping!$H$70:$H$116,'Cost Allocation Model'!V$22:V$68)</f>
        <v>0</v>
      </c>
      <c r="W60" s="187">
        <f>SUMPRODUCT(Mapping!$H$70:$H$116,'Cost Allocation Model'!W$22:W$68)</f>
        <v>0</v>
      </c>
      <c r="X60" s="187">
        <f>SUMPRODUCT(Mapping!$H$70:$H$116,'Cost Allocation Model'!X$22:X$68)</f>
        <v>0</v>
      </c>
      <c r="Y60" s="187">
        <f>SUMPRODUCT(Mapping!$H$70:$H$116,'Cost Allocation Model'!Y$22:Y$68)</f>
        <v>0</v>
      </c>
      <c r="Z60" s="187">
        <f>SUMPRODUCT(Mapping!$H$70:$H$116,'Cost Allocation Model'!Z$22:Z$68)</f>
        <v>0</v>
      </c>
      <c r="AA60" s="187">
        <f>SUMPRODUCT(Mapping!$H$70:$H$116,'Cost Allocation Model'!AA$22:AA$68)</f>
        <v>0</v>
      </c>
      <c r="AB60" s="187">
        <f>SUMPRODUCT(Mapping!$H$70:$H$116,'Cost Allocation Model'!AB$22:AB$68)</f>
        <v>0</v>
      </c>
      <c r="AC60" s="187">
        <f>SUMPRODUCT(Mapping!$H$70:$H$116,'Cost Allocation Model'!AC$22:AC$68)</f>
        <v>0</v>
      </c>
      <c r="AD60" s="187">
        <f>SUMPRODUCT(Mapping!$H$70:$H$116,'Cost Allocation Model'!AD$22:AD$68)</f>
        <v>0</v>
      </c>
      <c r="AE60" s="187">
        <f>SUMPRODUCT(Mapping!$H$70:$H$116,'Cost Allocation Model'!AE$22:AE$68)</f>
        <v>0</v>
      </c>
      <c r="AF60" s="187">
        <f>SUMPRODUCT(Mapping!$H$70:$H$116,'Cost Allocation Model'!AF$22:AF$68)</f>
        <v>0</v>
      </c>
      <c r="AG60" s="187">
        <f>SUMPRODUCT(Mapping!$H$70:$H$116,'Cost Allocation Model'!AG$22:AG$68)</f>
        <v>0</v>
      </c>
      <c r="AH60" s="187">
        <f>SUMPRODUCT(Mapping!$H$70:$H$116,'Cost Allocation Model'!AH$22:AH$68)</f>
        <v>0</v>
      </c>
      <c r="AI60" s="187">
        <f>SUMPRODUCT(Mapping!$H$70:$H$116,'Cost Allocation Model'!AI$22:AI$68)</f>
        <v>0</v>
      </c>
      <c r="AJ60" s="187">
        <f>SUMPRODUCT(Mapping!$H$70:$H$116,'Cost Allocation Model'!AJ$22:AJ$68)</f>
        <v>0</v>
      </c>
      <c r="AK60" s="187">
        <f>SUMPRODUCT(Mapping!$H$70:$H$116,'Cost Allocation Model'!AK$22:AK$68)</f>
        <v>0</v>
      </c>
      <c r="AL60" s="187">
        <f>SUMPRODUCT(Mapping!$H$70:$H$116,'Cost Allocation Model'!AL$22:AL$68)</f>
        <v>0</v>
      </c>
      <c r="AM60" s="187">
        <f>SUMPRODUCT(Mapping!$H$70:$H$116,'Cost Allocation Model'!AM$22:AM$68)</f>
        <v>0</v>
      </c>
      <c r="AN60" s="187">
        <f>SUMPRODUCT(Mapping!$H$70:$H$116,'Cost Allocation Model'!AN$22:AN$68)</f>
        <v>0</v>
      </c>
      <c r="AO60" s="187">
        <f>SUMPRODUCT(Mapping!$H$70:$H$116,'Cost Allocation Model'!AO$22:AO$68)</f>
        <v>0</v>
      </c>
      <c r="AP60" s="187">
        <f>SUMPRODUCT(Mapping!$H$70:$H$116,'Cost Allocation Model'!AP$22:AP$68)</f>
        <v>0</v>
      </c>
      <c r="AQ60" s="187">
        <f>SUMPRODUCT(Mapping!$H$70:$H$116,'Cost Allocation Model'!AQ$22:AQ$68)</f>
        <v>0</v>
      </c>
      <c r="AR60" s="187">
        <f>SUMPRODUCT(Mapping!$H$70:$H$116,'Cost Allocation Model'!AR$22:AR$68)</f>
        <v>0</v>
      </c>
      <c r="AS60" s="187">
        <f>SUMPRODUCT(Mapping!$H$70:$H$116,'Cost Allocation Model'!AS$22:AS$68)</f>
        <v>0</v>
      </c>
      <c r="AT60" s="187">
        <f>SUMPRODUCT(Mapping!$H$70:$H$116,'Cost Allocation Model'!AT$22:AT$68)</f>
        <v>0</v>
      </c>
      <c r="AU60" s="187">
        <f>SUMPRODUCT(Mapping!$H$70:$H$116,'Cost Allocation Model'!AU$22:AU$68)</f>
        <v>0</v>
      </c>
      <c r="AV60" s="187">
        <f>SUMPRODUCT(Mapping!$H$70:$H$116,'Cost Allocation Model'!AV$22:AV$68)</f>
        <v>0</v>
      </c>
      <c r="AW60" s="187">
        <f>SUMPRODUCT(Mapping!$H$70:$H$116,'Cost Allocation Model'!AW$22:AW$68)</f>
        <v>0</v>
      </c>
      <c r="AX60" s="187">
        <f>SUMPRODUCT(Mapping!$H$70:$H$116,'Cost Allocation Model'!AX$22:AX$68)</f>
        <v>0</v>
      </c>
      <c r="AY60" s="187">
        <f>SUMPRODUCT(Mapping!$H$70:$H$116,'Cost Allocation Model'!AY$22:AY$68)</f>
        <v>0</v>
      </c>
      <c r="AZ60" s="187">
        <f>SUMPRODUCT(Mapping!$H$70:$H$116,'Cost Allocation Model'!AZ$22:AZ$68)</f>
        <v>0</v>
      </c>
      <c r="BA60" s="187">
        <f>SUMPRODUCT(Mapping!$H$70:$H$116,'Cost Allocation Model'!BA$22:BA$68)</f>
        <v>0</v>
      </c>
      <c r="BB60" s="187">
        <f>SUMPRODUCT(Mapping!$H$70:$H$116,'Cost Allocation Model'!BB$22:BB$68)</f>
        <v>0</v>
      </c>
      <c r="BC60" s="187">
        <f>SUMPRODUCT(Mapping!$H$70:$H$116,'Cost Allocation Model'!BC$22:BC$68)</f>
        <v>0</v>
      </c>
      <c r="BD60" s="187">
        <f>SUMPRODUCT(Mapping!$H$70:$H$116,'Cost Allocation Model'!BD$22:BD$68)</f>
        <v>0</v>
      </c>
    </row>
    <row r="61" spans="1:56" outlineLevel="1" x14ac:dyDescent="0.2">
      <c r="B61" s="49" t="s">
        <v>156</v>
      </c>
      <c r="C61" s="10" t="s">
        <v>217</v>
      </c>
      <c r="D61" s="24">
        <v>5</v>
      </c>
      <c r="F61" s="74"/>
      <c r="G61" s="187">
        <f>SUMPRODUCT(Mapping!$I$70:$I$116,'Cost Allocation Model'!G$22:G$68)</f>
        <v>0</v>
      </c>
      <c r="H61" s="187">
        <f>SUMPRODUCT(Mapping!$I$70:$I$116,'Cost Allocation Model'!H$22:H$68)</f>
        <v>0</v>
      </c>
      <c r="I61" s="187">
        <f>SUMPRODUCT(Mapping!$I$70:$I$116,'Cost Allocation Model'!I$22:I$68)</f>
        <v>0</v>
      </c>
      <c r="J61" s="187">
        <f>SUMPRODUCT(Mapping!$I$70:$I$116,'Cost Allocation Model'!J$22:J$68)</f>
        <v>0</v>
      </c>
      <c r="K61" s="187">
        <f>SUMPRODUCT(Mapping!$I$70:$I$116,'Cost Allocation Model'!K$22:K$68)</f>
        <v>0</v>
      </c>
      <c r="L61" s="187">
        <f>SUMPRODUCT(Mapping!$I$70:$I$116,'Cost Allocation Model'!L$22:L$68)</f>
        <v>0</v>
      </c>
      <c r="M61" s="187">
        <f>SUMPRODUCT(Mapping!$I$70:$I$116,'Cost Allocation Model'!M$22:M$68)</f>
        <v>0</v>
      </c>
      <c r="N61" s="187">
        <f>SUMPRODUCT(Mapping!$I$70:$I$116,'Cost Allocation Model'!N$22:N$68)</f>
        <v>0</v>
      </c>
      <c r="O61" s="187">
        <f>SUMPRODUCT(Mapping!$I$70:$I$116,'Cost Allocation Model'!O$22:O$68)</f>
        <v>0</v>
      </c>
      <c r="P61" s="187">
        <f>SUMPRODUCT(Mapping!$I$70:$I$116,'Cost Allocation Model'!P$22:P$68)</f>
        <v>0</v>
      </c>
      <c r="Q61" s="187">
        <f>SUMPRODUCT(Mapping!$I$70:$I$116,'Cost Allocation Model'!Q$22:Q$68)</f>
        <v>0</v>
      </c>
      <c r="R61" s="187">
        <f>SUMPRODUCT(Mapping!$I$70:$I$116,'Cost Allocation Model'!R$22:R$68)</f>
        <v>0</v>
      </c>
      <c r="S61" s="187">
        <f>SUMPRODUCT(Mapping!$I$70:$I$116,'Cost Allocation Model'!S$22:S$68)</f>
        <v>0</v>
      </c>
      <c r="T61" s="187">
        <f>SUMPRODUCT(Mapping!$I$70:$I$116,'Cost Allocation Model'!T$22:T$68)</f>
        <v>0</v>
      </c>
      <c r="U61" s="187">
        <f>SUMPRODUCT(Mapping!$I$70:$I$116,'Cost Allocation Model'!U$22:U$68)</f>
        <v>0</v>
      </c>
      <c r="V61" s="187">
        <f>SUMPRODUCT(Mapping!$I$70:$I$116,'Cost Allocation Model'!V$22:V$68)</f>
        <v>0</v>
      </c>
      <c r="W61" s="187">
        <f>SUMPRODUCT(Mapping!$I$70:$I$116,'Cost Allocation Model'!W$22:W$68)</f>
        <v>0</v>
      </c>
      <c r="X61" s="187">
        <f>SUMPRODUCT(Mapping!$I$70:$I$116,'Cost Allocation Model'!X$22:X$68)</f>
        <v>0</v>
      </c>
      <c r="Y61" s="187">
        <f>SUMPRODUCT(Mapping!$I$70:$I$116,'Cost Allocation Model'!Y$22:Y$68)</f>
        <v>0</v>
      </c>
      <c r="Z61" s="187">
        <f>SUMPRODUCT(Mapping!$I$70:$I$116,'Cost Allocation Model'!Z$22:Z$68)</f>
        <v>0</v>
      </c>
      <c r="AA61" s="187">
        <f>SUMPRODUCT(Mapping!$I$70:$I$116,'Cost Allocation Model'!AA$22:AA$68)</f>
        <v>0</v>
      </c>
      <c r="AB61" s="187">
        <f>SUMPRODUCT(Mapping!$I$70:$I$116,'Cost Allocation Model'!AB$22:AB$68)</f>
        <v>0</v>
      </c>
      <c r="AC61" s="187">
        <f>SUMPRODUCT(Mapping!$I$70:$I$116,'Cost Allocation Model'!AC$22:AC$68)</f>
        <v>0</v>
      </c>
      <c r="AD61" s="187">
        <f>SUMPRODUCT(Mapping!$I$70:$I$116,'Cost Allocation Model'!AD$22:AD$68)</f>
        <v>0</v>
      </c>
      <c r="AE61" s="187">
        <f>SUMPRODUCT(Mapping!$I$70:$I$116,'Cost Allocation Model'!AE$22:AE$68)</f>
        <v>0</v>
      </c>
      <c r="AF61" s="187">
        <f>SUMPRODUCT(Mapping!$I$70:$I$116,'Cost Allocation Model'!AF$22:AF$68)</f>
        <v>0</v>
      </c>
      <c r="AG61" s="187">
        <f>SUMPRODUCT(Mapping!$I$70:$I$116,'Cost Allocation Model'!AG$22:AG$68)</f>
        <v>0</v>
      </c>
      <c r="AH61" s="187">
        <f>SUMPRODUCT(Mapping!$I$70:$I$116,'Cost Allocation Model'!AH$22:AH$68)</f>
        <v>0</v>
      </c>
      <c r="AI61" s="187">
        <f>SUMPRODUCT(Mapping!$I$70:$I$116,'Cost Allocation Model'!AI$22:AI$68)</f>
        <v>0</v>
      </c>
      <c r="AJ61" s="187">
        <f>SUMPRODUCT(Mapping!$I$70:$I$116,'Cost Allocation Model'!AJ$22:AJ$68)</f>
        <v>0</v>
      </c>
      <c r="AK61" s="187">
        <f>SUMPRODUCT(Mapping!$I$70:$I$116,'Cost Allocation Model'!AK$22:AK$68)</f>
        <v>0</v>
      </c>
      <c r="AL61" s="187">
        <f>SUMPRODUCT(Mapping!$I$70:$I$116,'Cost Allocation Model'!AL$22:AL$68)</f>
        <v>0</v>
      </c>
      <c r="AM61" s="187">
        <f>SUMPRODUCT(Mapping!$I$70:$I$116,'Cost Allocation Model'!AM$22:AM$68)</f>
        <v>0</v>
      </c>
      <c r="AN61" s="187">
        <f>SUMPRODUCT(Mapping!$I$70:$I$116,'Cost Allocation Model'!AN$22:AN$68)</f>
        <v>0</v>
      </c>
      <c r="AO61" s="187">
        <f>SUMPRODUCT(Mapping!$I$70:$I$116,'Cost Allocation Model'!AO$22:AO$68)</f>
        <v>0</v>
      </c>
      <c r="AP61" s="187">
        <f>SUMPRODUCT(Mapping!$I$70:$I$116,'Cost Allocation Model'!AP$22:AP$68)</f>
        <v>0</v>
      </c>
      <c r="AQ61" s="187">
        <f>SUMPRODUCT(Mapping!$I$70:$I$116,'Cost Allocation Model'!AQ$22:AQ$68)</f>
        <v>0</v>
      </c>
      <c r="AR61" s="187">
        <f>SUMPRODUCT(Mapping!$I$70:$I$116,'Cost Allocation Model'!AR$22:AR$68)</f>
        <v>0</v>
      </c>
      <c r="AS61" s="187">
        <f>SUMPRODUCT(Mapping!$I$70:$I$116,'Cost Allocation Model'!AS$22:AS$68)</f>
        <v>0</v>
      </c>
      <c r="AT61" s="187">
        <f>SUMPRODUCT(Mapping!$I$70:$I$116,'Cost Allocation Model'!AT$22:AT$68)</f>
        <v>0</v>
      </c>
      <c r="AU61" s="187">
        <f>SUMPRODUCT(Mapping!$I$70:$I$116,'Cost Allocation Model'!AU$22:AU$68)</f>
        <v>0</v>
      </c>
      <c r="AV61" s="187">
        <f>SUMPRODUCT(Mapping!$I$70:$I$116,'Cost Allocation Model'!AV$22:AV$68)</f>
        <v>0</v>
      </c>
      <c r="AW61" s="187">
        <f>SUMPRODUCT(Mapping!$I$70:$I$116,'Cost Allocation Model'!AW$22:AW$68)</f>
        <v>0</v>
      </c>
      <c r="AX61" s="187">
        <f>SUMPRODUCT(Mapping!$I$70:$I$116,'Cost Allocation Model'!AX$22:AX$68)</f>
        <v>0</v>
      </c>
      <c r="AY61" s="187">
        <f>SUMPRODUCT(Mapping!$I$70:$I$116,'Cost Allocation Model'!AY$22:AY$68)</f>
        <v>0</v>
      </c>
      <c r="AZ61" s="187">
        <f>SUMPRODUCT(Mapping!$I$70:$I$116,'Cost Allocation Model'!AZ$22:AZ$68)</f>
        <v>0</v>
      </c>
      <c r="BA61" s="187">
        <f>SUMPRODUCT(Mapping!$I$70:$I$116,'Cost Allocation Model'!BA$22:BA$68)</f>
        <v>0</v>
      </c>
      <c r="BB61" s="187">
        <f>SUMPRODUCT(Mapping!$I$70:$I$116,'Cost Allocation Model'!BB$22:BB$68)</f>
        <v>0</v>
      </c>
      <c r="BC61" s="187">
        <f>SUMPRODUCT(Mapping!$I$70:$I$116,'Cost Allocation Model'!BC$22:BC$68)</f>
        <v>0</v>
      </c>
      <c r="BD61" s="187">
        <f>SUMPRODUCT(Mapping!$I$70:$I$116,'Cost Allocation Model'!BD$22:BD$68)</f>
        <v>0</v>
      </c>
    </row>
    <row r="62" spans="1:56" outlineLevel="1" x14ac:dyDescent="0.2">
      <c r="B62" s="49" t="s">
        <v>157</v>
      </c>
      <c r="C62" s="10" t="s">
        <v>217</v>
      </c>
      <c r="D62" s="24">
        <v>6</v>
      </c>
      <c r="F62" s="74"/>
      <c r="G62" s="187">
        <f>SUMPRODUCT(Mapping!$J$70:$J$116,'Cost Allocation Model'!G$22:G$68)</f>
        <v>0</v>
      </c>
      <c r="H62" s="187">
        <f>SUMPRODUCT(Mapping!$J$70:$J$116,'Cost Allocation Model'!H$22:H$68)</f>
        <v>0</v>
      </c>
      <c r="I62" s="187">
        <f>SUMPRODUCT(Mapping!$J$70:$J$116,'Cost Allocation Model'!I$22:I$68)</f>
        <v>0</v>
      </c>
      <c r="J62" s="187">
        <f>SUMPRODUCT(Mapping!$J$70:$J$116,'Cost Allocation Model'!J$22:J$68)</f>
        <v>0</v>
      </c>
      <c r="K62" s="187">
        <f>SUMPRODUCT(Mapping!$J$70:$J$116,'Cost Allocation Model'!K$22:K$68)</f>
        <v>0</v>
      </c>
      <c r="L62" s="187">
        <f>SUMPRODUCT(Mapping!$J$70:$J$116,'Cost Allocation Model'!L$22:L$68)</f>
        <v>0</v>
      </c>
      <c r="M62" s="187">
        <f>SUMPRODUCT(Mapping!$J$70:$J$116,'Cost Allocation Model'!M$22:M$68)</f>
        <v>0</v>
      </c>
      <c r="N62" s="187">
        <f>SUMPRODUCT(Mapping!$J$70:$J$116,'Cost Allocation Model'!N$22:N$68)</f>
        <v>0</v>
      </c>
      <c r="O62" s="187">
        <f>SUMPRODUCT(Mapping!$J$70:$J$116,'Cost Allocation Model'!O$22:O$68)</f>
        <v>0</v>
      </c>
      <c r="P62" s="187">
        <f>SUMPRODUCT(Mapping!$J$70:$J$116,'Cost Allocation Model'!P$22:P$68)</f>
        <v>0</v>
      </c>
      <c r="Q62" s="187">
        <f>SUMPRODUCT(Mapping!$J$70:$J$116,'Cost Allocation Model'!Q$22:Q$68)</f>
        <v>0</v>
      </c>
      <c r="R62" s="187">
        <f>SUMPRODUCT(Mapping!$J$70:$J$116,'Cost Allocation Model'!R$22:R$68)</f>
        <v>0</v>
      </c>
      <c r="S62" s="187">
        <f>SUMPRODUCT(Mapping!$J$70:$J$116,'Cost Allocation Model'!S$22:S$68)</f>
        <v>0</v>
      </c>
      <c r="T62" s="187">
        <f>SUMPRODUCT(Mapping!$J$70:$J$116,'Cost Allocation Model'!T$22:T$68)</f>
        <v>0</v>
      </c>
      <c r="U62" s="187">
        <f>SUMPRODUCT(Mapping!$J$70:$J$116,'Cost Allocation Model'!U$22:U$68)</f>
        <v>0</v>
      </c>
      <c r="V62" s="187">
        <f>SUMPRODUCT(Mapping!$J$70:$J$116,'Cost Allocation Model'!V$22:V$68)</f>
        <v>0</v>
      </c>
      <c r="W62" s="187">
        <f>SUMPRODUCT(Mapping!$J$70:$J$116,'Cost Allocation Model'!W$22:W$68)</f>
        <v>0</v>
      </c>
      <c r="X62" s="187">
        <f>SUMPRODUCT(Mapping!$J$70:$J$116,'Cost Allocation Model'!X$22:X$68)</f>
        <v>0</v>
      </c>
      <c r="Y62" s="187">
        <f>SUMPRODUCT(Mapping!$J$70:$J$116,'Cost Allocation Model'!Y$22:Y$68)</f>
        <v>0</v>
      </c>
      <c r="Z62" s="187">
        <f>SUMPRODUCT(Mapping!$J$70:$J$116,'Cost Allocation Model'!Z$22:Z$68)</f>
        <v>0</v>
      </c>
      <c r="AA62" s="187">
        <f>SUMPRODUCT(Mapping!$J$70:$J$116,'Cost Allocation Model'!AA$22:AA$68)</f>
        <v>0</v>
      </c>
      <c r="AB62" s="187">
        <f>SUMPRODUCT(Mapping!$J$70:$J$116,'Cost Allocation Model'!AB$22:AB$68)</f>
        <v>0</v>
      </c>
      <c r="AC62" s="187">
        <f>SUMPRODUCT(Mapping!$J$70:$J$116,'Cost Allocation Model'!AC$22:AC$68)</f>
        <v>0</v>
      </c>
      <c r="AD62" s="187">
        <f>SUMPRODUCT(Mapping!$J$70:$J$116,'Cost Allocation Model'!AD$22:AD$68)</f>
        <v>0</v>
      </c>
      <c r="AE62" s="187">
        <f>SUMPRODUCT(Mapping!$J$70:$J$116,'Cost Allocation Model'!AE$22:AE$68)</f>
        <v>0</v>
      </c>
      <c r="AF62" s="187">
        <f>SUMPRODUCT(Mapping!$J$70:$J$116,'Cost Allocation Model'!AF$22:AF$68)</f>
        <v>0</v>
      </c>
      <c r="AG62" s="187">
        <f>SUMPRODUCT(Mapping!$J$70:$J$116,'Cost Allocation Model'!AG$22:AG$68)</f>
        <v>0</v>
      </c>
      <c r="AH62" s="187">
        <f>SUMPRODUCT(Mapping!$J$70:$J$116,'Cost Allocation Model'!AH$22:AH$68)</f>
        <v>0</v>
      </c>
      <c r="AI62" s="187">
        <f>SUMPRODUCT(Mapping!$J$70:$J$116,'Cost Allocation Model'!AI$22:AI$68)</f>
        <v>0</v>
      </c>
      <c r="AJ62" s="187">
        <f>SUMPRODUCT(Mapping!$J$70:$J$116,'Cost Allocation Model'!AJ$22:AJ$68)</f>
        <v>0</v>
      </c>
      <c r="AK62" s="187">
        <f>SUMPRODUCT(Mapping!$J$70:$J$116,'Cost Allocation Model'!AK$22:AK$68)</f>
        <v>0</v>
      </c>
      <c r="AL62" s="187">
        <f>SUMPRODUCT(Mapping!$J$70:$J$116,'Cost Allocation Model'!AL$22:AL$68)</f>
        <v>0</v>
      </c>
      <c r="AM62" s="187">
        <f>SUMPRODUCT(Mapping!$J$70:$J$116,'Cost Allocation Model'!AM$22:AM$68)</f>
        <v>0</v>
      </c>
      <c r="AN62" s="187">
        <f>SUMPRODUCT(Mapping!$J$70:$J$116,'Cost Allocation Model'!AN$22:AN$68)</f>
        <v>0</v>
      </c>
      <c r="AO62" s="187">
        <f>SUMPRODUCT(Mapping!$J$70:$J$116,'Cost Allocation Model'!AO$22:AO$68)</f>
        <v>0</v>
      </c>
      <c r="AP62" s="187">
        <f>SUMPRODUCT(Mapping!$J$70:$J$116,'Cost Allocation Model'!AP$22:AP$68)</f>
        <v>0</v>
      </c>
      <c r="AQ62" s="187">
        <f>SUMPRODUCT(Mapping!$J$70:$J$116,'Cost Allocation Model'!AQ$22:AQ$68)</f>
        <v>0</v>
      </c>
      <c r="AR62" s="187">
        <f>SUMPRODUCT(Mapping!$J$70:$J$116,'Cost Allocation Model'!AR$22:AR$68)</f>
        <v>0</v>
      </c>
      <c r="AS62" s="187">
        <f>SUMPRODUCT(Mapping!$J$70:$J$116,'Cost Allocation Model'!AS$22:AS$68)</f>
        <v>0</v>
      </c>
      <c r="AT62" s="187">
        <f>SUMPRODUCT(Mapping!$J$70:$J$116,'Cost Allocation Model'!AT$22:AT$68)</f>
        <v>0</v>
      </c>
      <c r="AU62" s="187">
        <f>SUMPRODUCT(Mapping!$J$70:$J$116,'Cost Allocation Model'!AU$22:AU$68)</f>
        <v>0</v>
      </c>
      <c r="AV62" s="187">
        <f>SUMPRODUCT(Mapping!$J$70:$J$116,'Cost Allocation Model'!AV$22:AV$68)</f>
        <v>0</v>
      </c>
      <c r="AW62" s="187">
        <f>SUMPRODUCT(Mapping!$J$70:$J$116,'Cost Allocation Model'!AW$22:AW$68)</f>
        <v>0</v>
      </c>
      <c r="AX62" s="187">
        <f>SUMPRODUCT(Mapping!$J$70:$J$116,'Cost Allocation Model'!AX$22:AX$68)</f>
        <v>0</v>
      </c>
      <c r="AY62" s="187">
        <f>SUMPRODUCT(Mapping!$J$70:$J$116,'Cost Allocation Model'!AY$22:AY$68)</f>
        <v>0</v>
      </c>
      <c r="AZ62" s="187">
        <f>SUMPRODUCT(Mapping!$J$70:$J$116,'Cost Allocation Model'!AZ$22:AZ$68)</f>
        <v>0</v>
      </c>
      <c r="BA62" s="187">
        <f>SUMPRODUCT(Mapping!$J$70:$J$116,'Cost Allocation Model'!BA$22:BA$68)</f>
        <v>0</v>
      </c>
      <c r="BB62" s="187">
        <f>SUMPRODUCT(Mapping!$J$70:$J$116,'Cost Allocation Model'!BB$22:BB$68)</f>
        <v>0</v>
      </c>
      <c r="BC62" s="187">
        <f>SUMPRODUCT(Mapping!$J$70:$J$116,'Cost Allocation Model'!BC$22:BC$68)</f>
        <v>0</v>
      </c>
      <c r="BD62" s="187">
        <f>SUMPRODUCT(Mapping!$J$70:$J$116,'Cost Allocation Model'!BD$22:BD$68)</f>
        <v>0</v>
      </c>
    </row>
    <row r="63" spans="1:56" outlineLevel="1" x14ac:dyDescent="0.2">
      <c r="B63" s="49" t="s">
        <v>158</v>
      </c>
      <c r="C63" s="10" t="s">
        <v>217</v>
      </c>
      <c r="D63" s="24">
        <v>7</v>
      </c>
      <c r="F63" s="74"/>
      <c r="G63" s="187">
        <f>SUMPRODUCT(Mapping!$K$70:$K$116,'Cost Allocation Model'!G$22:G$68)</f>
        <v>0</v>
      </c>
      <c r="H63" s="187">
        <f>SUMPRODUCT(Mapping!$K$70:$K$116,'Cost Allocation Model'!H$22:H$68)</f>
        <v>0</v>
      </c>
      <c r="I63" s="187">
        <f>SUMPRODUCT(Mapping!$K$70:$K$116,'Cost Allocation Model'!I$22:I$68)</f>
        <v>0</v>
      </c>
      <c r="J63" s="187">
        <f>SUMPRODUCT(Mapping!$K$70:$K$116,'Cost Allocation Model'!J$22:J$68)</f>
        <v>0</v>
      </c>
      <c r="K63" s="187">
        <f>SUMPRODUCT(Mapping!$K$70:$K$116,'Cost Allocation Model'!K$22:K$68)</f>
        <v>0</v>
      </c>
      <c r="L63" s="187">
        <f>SUMPRODUCT(Mapping!$K$70:$K$116,'Cost Allocation Model'!L$22:L$68)</f>
        <v>0</v>
      </c>
      <c r="M63" s="187">
        <f>SUMPRODUCT(Mapping!$K$70:$K$116,'Cost Allocation Model'!M$22:M$68)</f>
        <v>0</v>
      </c>
      <c r="N63" s="187">
        <f>SUMPRODUCT(Mapping!$K$70:$K$116,'Cost Allocation Model'!N$22:N$68)</f>
        <v>0</v>
      </c>
      <c r="O63" s="187">
        <f>SUMPRODUCT(Mapping!$K$70:$K$116,'Cost Allocation Model'!O$22:O$68)</f>
        <v>0</v>
      </c>
      <c r="P63" s="187">
        <f>SUMPRODUCT(Mapping!$K$70:$K$116,'Cost Allocation Model'!P$22:P$68)</f>
        <v>0</v>
      </c>
      <c r="Q63" s="187">
        <f>SUMPRODUCT(Mapping!$K$70:$K$116,'Cost Allocation Model'!Q$22:Q$68)</f>
        <v>0</v>
      </c>
      <c r="R63" s="187">
        <f>SUMPRODUCT(Mapping!$K$70:$K$116,'Cost Allocation Model'!R$22:R$68)</f>
        <v>0</v>
      </c>
      <c r="S63" s="187">
        <f>SUMPRODUCT(Mapping!$K$70:$K$116,'Cost Allocation Model'!S$22:S$68)</f>
        <v>0</v>
      </c>
      <c r="T63" s="187">
        <f>SUMPRODUCT(Mapping!$K$70:$K$116,'Cost Allocation Model'!T$22:T$68)</f>
        <v>0</v>
      </c>
      <c r="U63" s="187">
        <f>SUMPRODUCT(Mapping!$K$70:$K$116,'Cost Allocation Model'!U$22:U$68)</f>
        <v>0</v>
      </c>
      <c r="V63" s="187">
        <f>SUMPRODUCT(Mapping!$K$70:$K$116,'Cost Allocation Model'!V$22:V$68)</f>
        <v>0</v>
      </c>
      <c r="W63" s="187">
        <f>SUMPRODUCT(Mapping!$K$70:$K$116,'Cost Allocation Model'!W$22:W$68)</f>
        <v>0</v>
      </c>
      <c r="X63" s="187">
        <f>SUMPRODUCT(Mapping!$K$70:$K$116,'Cost Allocation Model'!X$22:X$68)</f>
        <v>0</v>
      </c>
      <c r="Y63" s="187">
        <f>SUMPRODUCT(Mapping!$K$70:$K$116,'Cost Allocation Model'!Y$22:Y$68)</f>
        <v>0</v>
      </c>
      <c r="Z63" s="187">
        <f>SUMPRODUCT(Mapping!$K$70:$K$116,'Cost Allocation Model'!Z$22:Z$68)</f>
        <v>0</v>
      </c>
      <c r="AA63" s="187">
        <f>SUMPRODUCT(Mapping!$K$70:$K$116,'Cost Allocation Model'!AA$22:AA$68)</f>
        <v>0</v>
      </c>
      <c r="AB63" s="187">
        <f>SUMPRODUCT(Mapping!$K$70:$K$116,'Cost Allocation Model'!AB$22:AB$68)</f>
        <v>0</v>
      </c>
      <c r="AC63" s="187">
        <f>SUMPRODUCT(Mapping!$K$70:$K$116,'Cost Allocation Model'!AC$22:AC$68)</f>
        <v>0</v>
      </c>
      <c r="AD63" s="187">
        <f>SUMPRODUCT(Mapping!$K$70:$K$116,'Cost Allocation Model'!AD$22:AD$68)</f>
        <v>0</v>
      </c>
      <c r="AE63" s="187">
        <f>SUMPRODUCT(Mapping!$K$70:$K$116,'Cost Allocation Model'!AE$22:AE$68)</f>
        <v>0</v>
      </c>
      <c r="AF63" s="187">
        <f>SUMPRODUCT(Mapping!$K$70:$K$116,'Cost Allocation Model'!AF$22:AF$68)</f>
        <v>0</v>
      </c>
      <c r="AG63" s="187">
        <f>SUMPRODUCT(Mapping!$K$70:$K$116,'Cost Allocation Model'!AG$22:AG$68)</f>
        <v>0</v>
      </c>
      <c r="AH63" s="187">
        <f>SUMPRODUCT(Mapping!$K$70:$K$116,'Cost Allocation Model'!AH$22:AH$68)</f>
        <v>0</v>
      </c>
      <c r="AI63" s="187">
        <f>SUMPRODUCT(Mapping!$K$70:$K$116,'Cost Allocation Model'!AI$22:AI$68)</f>
        <v>0</v>
      </c>
      <c r="AJ63" s="187">
        <f>SUMPRODUCT(Mapping!$K$70:$K$116,'Cost Allocation Model'!AJ$22:AJ$68)</f>
        <v>0</v>
      </c>
      <c r="AK63" s="187">
        <f>SUMPRODUCT(Mapping!$K$70:$K$116,'Cost Allocation Model'!AK$22:AK$68)</f>
        <v>0</v>
      </c>
      <c r="AL63" s="187">
        <f>SUMPRODUCT(Mapping!$K$70:$K$116,'Cost Allocation Model'!AL$22:AL$68)</f>
        <v>0</v>
      </c>
      <c r="AM63" s="187">
        <f>SUMPRODUCT(Mapping!$K$70:$K$116,'Cost Allocation Model'!AM$22:AM$68)</f>
        <v>0</v>
      </c>
      <c r="AN63" s="187">
        <f>SUMPRODUCT(Mapping!$K$70:$K$116,'Cost Allocation Model'!AN$22:AN$68)</f>
        <v>0</v>
      </c>
      <c r="AO63" s="187">
        <f>SUMPRODUCT(Mapping!$K$70:$K$116,'Cost Allocation Model'!AO$22:AO$68)</f>
        <v>0</v>
      </c>
      <c r="AP63" s="187">
        <f>SUMPRODUCT(Mapping!$K$70:$K$116,'Cost Allocation Model'!AP$22:AP$68)</f>
        <v>0</v>
      </c>
      <c r="AQ63" s="187">
        <f>SUMPRODUCT(Mapping!$K$70:$K$116,'Cost Allocation Model'!AQ$22:AQ$68)</f>
        <v>0</v>
      </c>
      <c r="AR63" s="187">
        <f>SUMPRODUCT(Mapping!$K$70:$K$116,'Cost Allocation Model'!AR$22:AR$68)</f>
        <v>0</v>
      </c>
      <c r="AS63" s="187">
        <f>SUMPRODUCT(Mapping!$K$70:$K$116,'Cost Allocation Model'!AS$22:AS$68)</f>
        <v>0</v>
      </c>
      <c r="AT63" s="187">
        <f>SUMPRODUCT(Mapping!$K$70:$K$116,'Cost Allocation Model'!AT$22:AT$68)</f>
        <v>0</v>
      </c>
      <c r="AU63" s="187">
        <f>SUMPRODUCT(Mapping!$K$70:$K$116,'Cost Allocation Model'!AU$22:AU$68)</f>
        <v>0</v>
      </c>
      <c r="AV63" s="187">
        <f>SUMPRODUCT(Mapping!$K$70:$K$116,'Cost Allocation Model'!AV$22:AV$68)</f>
        <v>0</v>
      </c>
      <c r="AW63" s="187">
        <f>SUMPRODUCT(Mapping!$K$70:$K$116,'Cost Allocation Model'!AW$22:AW$68)</f>
        <v>0</v>
      </c>
      <c r="AX63" s="187">
        <f>SUMPRODUCT(Mapping!$K$70:$K$116,'Cost Allocation Model'!AX$22:AX$68)</f>
        <v>0</v>
      </c>
      <c r="AY63" s="187">
        <f>SUMPRODUCT(Mapping!$K$70:$K$116,'Cost Allocation Model'!AY$22:AY$68)</f>
        <v>0</v>
      </c>
      <c r="AZ63" s="187">
        <f>SUMPRODUCT(Mapping!$K$70:$K$116,'Cost Allocation Model'!AZ$22:AZ$68)</f>
        <v>0</v>
      </c>
      <c r="BA63" s="187">
        <f>SUMPRODUCT(Mapping!$K$70:$K$116,'Cost Allocation Model'!BA$22:BA$68)</f>
        <v>0</v>
      </c>
      <c r="BB63" s="187">
        <f>SUMPRODUCT(Mapping!$K$70:$K$116,'Cost Allocation Model'!BB$22:BB$68)</f>
        <v>0</v>
      </c>
      <c r="BC63" s="187">
        <f>SUMPRODUCT(Mapping!$K$70:$K$116,'Cost Allocation Model'!BC$22:BC$68)</f>
        <v>0</v>
      </c>
      <c r="BD63" s="187">
        <f>SUMPRODUCT(Mapping!$K$70:$K$116,'Cost Allocation Model'!BD$22:BD$68)</f>
        <v>0</v>
      </c>
    </row>
    <row r="64" spans="1:56" outlineLevel="1" x14ac:dyDescent="0.2">
      <c r="B64" s="49"/>
    </row>
    <row r="66" spans="1:56" x14ac:dyDescent="0.2">
      <c r="A66" s="69">
        <f ca="1">MAX($A$1:A64)+subsection</f>
        <v>10.049999999999999</v>
      </c>
      <c r="B66" s="6" t="s">
        <v>292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8" spans="1:56" outlineLevel="1" x14ac:dyDescent="0.2">
      <c r="B68" s="50" t="s">
        <v>291</v>
      </c>
      <c r="C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56" outlineLevel="1" x14ac:dyDescent="0.2">
      <c r="C69" s="24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56" outlineLevel="1" x14ac:dyDescent="0.2">
      <c r="B70" s="48" t="s">
        <v>149</v>
      </c>
      <c r="C70" s="24"/>
      <c r="D70" s="54" t="s">
        <v>279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</row>
    <row r="71" spans="1:56" outlineLevel="1" x14ac:dyDescent="0.2">
      <c r="B71" s="49" t="s">
        <v>151</v>
      </c>
      <c r="C71" s="10" t="s">
        <v>217</v>
      </c>
      <c r="D71" s="24">
        <v>1</v>
      </c>
      <c r="G71" s="187">
        <f t="shared" ref="G71:AL71" ca="1" si="14">G43+G57</f>
        <v>51.998068676765897</v>
      </c>
      <c r="H71" s="187">
        <f t="shared" ca="1" si="14"/>
        <v>52.502320466787197</v>
      </c>
      <c r="I71" s="187">
        <f t="shared" ca="1" si="14"/>
        <v>58.383307917367581</v>
      </c>
      <c r="J71" s="187">
        <f t="shared" ca="1" si="14"/>
        <v>61.667370535086413</v>
      </c>
      <c r="K71" s="187">
        <f t="shared" ca="1" si="14"/>
        <v>58.502973239307828</v>
      </c>
      <c r="L71" s="187">
        <f t="shared" ca="1" si="14"/>
        <v>69.101445302156876</v>
      </c>
      <c r="M71" s="187">
        <f t="shared" ca="1" si="14"/>
        <v>67.487242087211243</v>
      </c>
      <c r="N71" s="187">
        <f t="shared" ca="1" si="14"/>
        <v>65.955080909574278</v>
      </c>
      <c r="O71" s="187">
        <f t="shared" ca="1" si="14"/>
        <v>67.108456823308302</v>
      </c>
      <c r="P71" s="187">
        <f t="shared" ca="1" si="14"/>
        <v>68.752614015479338</v>
      </c>
      <c r="Q71" s="187">
        <f t="shared" ca="1" si="14"/>
        <v>70.437053058858595</v>
      </c>
      <c r="R71" s="187">
        <f t="shared" ca="1" si="14"/>
        <v>72.162760858800638</v>
      </c>
      <c r="S71" s="187">
        <f t="shared" ca="1" si="14"/>
        <v>73.930748499841243</v>
      </c>
      <c r="T71" s="187">
        <f t="shared" ca="1" si="14"/>
        <v>75.742051838087349</v>
      </c>
      <c r="U71" s="187">
        <f t="shared" ca="1" si="14"/>
        <v>77.597732108120496</v>
      </c>
      <c r="V71" s="187">
        <f t="shared" ca="1" si="14"/>
        <v>79.498876544769431</v>
      </c>
      <c r="W71" s="187">
        <f t="shared" ca="1" si="14"/>
        <v>81.446599020116267</v>
      </c>
      <c r="X71" s="187">
        <f t="shared" ca="1" si="14"/>
        <v>83.442040696109117</v>
      </c>
      <c r="Y71" s="187">
        <f t="shared" ca="1" si="14"/>
        <v>85.486370693163806</v>
      </c>
      <c r="Z71" s="187">
        <f t="shared" ca="1" si="14"/>
        <v>87.580786775146336</v>
      </c>
      <c r="AA71" s="187">
        <f t="shared" ca="1" si="14"/>
        <v>89.726516051137409</v>
      </c>
      <c r="AB71" s="187">
        <f t="shared" ca="1" si="14"/>
        <v>91.924815694390247</v>
      </c>
      <c r="AC71" s="187">
        <f t="shared" ca="1" si="14"/>
        <v>94.176973678902812</v>
      </c>
      <c r="AD71" s="187">
        <f t="shared" ca="1" si="14"/>
        <v>96.484309534035916</v>
      </c>
      <c r="AE71" s="187">
        <f t="shared" ca="1" si="14"/>
        <v>98.848175117619789</v>
      </c>
      <c r="AF71" s="187">
        <f t="shared" ca="1" si="14"/>
        <v>101.26995540800149</v>
      </c>
      <c r="AG71" s="187">
        <f t="shared" ca="1" si="14"/>
        <v>103.75106931549752</v>
      </c>
      <c r="AH71" s="187">
        <f t="shared" ca="1" si="14"/>
        <v>106.29297051372723</v>
      </c>
      <c r="AI71" s="187">
        <f t="shared" ca="1" si="14"/>
        <v>108.89714829131354</v>
      </c>
      <c r="AJ71" s="187">
        <f t="shared" ca="1" si="14"/>
        <v>111.56512842445072</v>
      </c>
      <c r="AK71" s="187">
        <f t="shared" ca="1" si="14"/>
        <v>114.29847407084976</v>
      </c>
      <c r="AL71" s="187">
        <f t="shared" ca="1" si="14"/>
        <v>117.09878668558558</v>
      </c>
      <c r="AM71" s="187">
        <f t="shared" ref="AM71:BD71" ca="1" si="15">AM43+AM57</f>
        <v>119.96770695938238</v>
      </c>
      <c r="AN71" s="187">
        <f t="shared" ca="1" si="15"/>
        <v>122.90691577988724</v>
      </c>
      <c r="AO71" s="187">
        <f t="shared" ca="1" si="15"/>
        <v>125.91813521649451</v>
      </c>
      <c r="AP71" s="187">
        <f t="shared" ca="1" si="15"/>
        <v>129.00312952929863</v>
      </c>
      <c r="AQ71" s="187">
        <f t="shared" ca="1" si="15"/>
        <v>132.16370620276643</v>
      </c>
      <c r="AR71" s="187">
        <f t="shared" ca="1" si="15"/>
        <v>135.40171700473417</v>
      </c>
      <c r="AS71" s="187">
        <f t="shared" ca="1" si="15"/>
        <v>138.71905907135016</v>
      </c>
      <c r="AT71" s="187">
        <f t="shared" ca="1" si="15"/>
        <v>142.11767601859827</v>
      </c>
      <c r="AU71" s="187">
        <f t="shared" ca="1" si="15"/>
        <v>145.59955908105391</v>
      </c>
      <c r="AV71" s="187">
        <f t="shared" ca="1" si="15"/>
        <v>149.1667482785397</v>
      </c>
      <c r="AW71" s="187">
        <f t="shared" ca="1" si="15"/>
        <v>152.821333611364</v>
      </c>
      <c r="AX71" s="187">
        <f t="shared" ca="1" si="15"/>
        <v>156.56545628484233</v>
      </c>
      <c r="AY71" s="187">
        <f t="shared" ca="1" si="15"/>
        <v>160.40130996382101</v>
      </c>
      <c r="AZ71" s="187">
        <f t="shared" ca="1" si="15"/>
        <v>164.33114205793461</v>
      </c>
      <c r="BA71" s="187">
        <f t="shared" ca="1" si="15"/>
        <v>168.35725503835403</v>
      </c>
      <c r="BB71" s="187">
        <f t="shared" ca="1" si="15"/>
        <v>172.48200778679364</v>
      </c>
      <c r="BC71" s="187">
        <f t="shared" ca="1" si="15"/>
        <v>176.7078169775701</v>
      </c>
      <c r="BD71" s="187">
        <f t="shared" ca="1" si="15"/>
        <v>181.03715849352059</v>
      </c>
    </row>
    <row r="72" spans="1:56" outlineLevel="1" x14ac:dyDescent="0.2">
      <c r="B72" s="49" t="s">
        <v>153</v>
      </c>
      <c r="C72" s="10" t="s">
        <v>217</v>
      </c>
      <c r="D72" s="24">
        <v>2</v>
      </c>
      <c r="G72" s="187">
        <f t="shared" ref="G72:AL72" ca="1" si="16">G44+G58</f>
        <v>3.0624095593271798</v>
      </c>
      <c r="H72" s="187">
        <f t="shared" ca="1" si="16"/>
        <v>3.092107306596763</v>
      </c>
      <c r="I72" s="187">
        <f t="shared" ca="1" si="16"/>
        <v>3.4384661742480898</v>
      </c>
      <c r="J72" s="187">
        <f t="shared" ca="1" si="16"/>
        <v>3.6318799876812218</v>
      </c>
      <c r="K72" s="187">
        <f t="shared" ca="1" si="16"/>
        <v>3.4455138249619615</v>
      </c>
      <c r="L72" s="187">
        <f t="shared" ca="1" si="16"/>
        <v>4.0697074341764052</v>
      </c>
      <c r="M72" s="187">
        <f t="shared" ca="1" si="16"/>
        <v>3.974639454115926</v>
      </c>
      <c r="N72" s="187">
        <f t="shared" ca="1" si="16"/>
        <v>3.8844033135009193</v>
      </c>
      <c r="O72" s="187">
        <f t="shared" ca="1" si="16"/>
        <v>3.9523310176176505</v>
      </c>
      <c r="P72" s="187">
        <f t="shared" ca="1" si="16"/>
        <v>4.0491631275492823</v>
      </c>
      <c r="Q72" s="187">
        <f t="shared" ca="1" si="16"/>
        <v>4.1483676241742389</v>
      </c>
      <c r="R72" s="187">
        <f t="shared" ca="1" si="16"/>
        <v>4.2500026309665078</v>
      </c>
      <c r="S72" s="187">
        <f t="shared" ca="1" si="16"/>
        <v>4.3541276954251886</v>
      </c>
      <c r="T72" s="187">
        <f t="shared" ca="1" si="16"/>
        <v>4.4608038239631052</v>
      </c>
      <c r="U72" s="187">
        <f t="shared" ca="1" si="16"/>
        <v>4.5700935176502</v>
      </c>
      <c r="V72" s="187">
        <f t="shared" ca="1" si="16"/>
        <v>4.6820608088326301</v>
      </c>
      <c r="W72" s="187">
        <f t="shared" ca="1" si="16"/>
        <v>4.7967712986490287</v>
      </c>
      <c r="X72" s="187">
        <f t="shared" ca="1" si="16"/>
        <v>4.9142921954659302</v>
      </c>
      <c r="Y72" s="187">
        <f t="shared" ca="1" si="16"/>
        <v>5.0346923542548447</v>
      </c>
      <c r="Z72" s="187">
        <f t="shared" ca="1" si="16"/>
        <v>5.1580423169340888</v>
      </c>
      <c r="AA72" s="187">
        <f t="shared" ca="1" si="16"/>
        <v>5.2844143536989732</v>
      </c>
      <c r="AB72" s="187">
        <f t="shared" ca="1" si="16"/>
        <v>5.4138825053645991</v>
      </c>
      <c r="AC72" s="187">
        <f t="shared" ca="1" si="16"/>
        <v>5.5465226267460315</v>
      </c>
      <c r="AD72" s="187">
        <f t="shared" ca="1" si="16"/>
        <v>5.6824124311013096</v>
      </c>
      <c r="AE72" s="187">
        <f t="shared" ca="1" si="16"/>
        <v>5.8216315356632915</v>
      </c>
      <c r="AF72" s="187">
        <f t="shared" ca="1" si="16"/>
        <v>5.9642615082870414</v>
      </c>
      <c r="AG72" s="187">
        <f t="shared" ca="1" si="16"/>
        <v>6.1103859152400739</v>
      </c>
      <c r="AH72" s="187">
        <f t="shared" ca="1" si="16"/>
        <v>6.2600903701634536</v>
      </c>
      <c r="AI72" s="187">
        <f t="shared" ca="1" si="16"/>
        <v>6.413462584232458</v>
      </c>
      <c r="AJ72" s="187">
        <f t="shared" ca="1" si="16"/>
        <v>6.5705924175461545</v>
      </c>
      <c r="AK72" s="187">
        <f t="shared" ca="1" si="16"/>
        <v>6.7315719317760365</v>
      </c>
      <c r="AL72" s="187">
        <f t="shared" ca="1" si="16"/>
        <v>6.8964954441045485</v>
      </c>
      <c r="AM72" s="187">
        <f t="shared" ref="AM72:BD72" ca="1" si="17">AM44+AM58</f>
        <v>7.0654595824851096</v>
      </c>
      <c r="AN72" s="187">
        <f t="shared" ca="1" si="17"/>
        <v>7.2385633422559952</v>
      </c>
      <c r="AO72" s="187">
        <f t="shared" ca="1" si="17"/>
        <v>7.4159081441412651</v>
      </c>
      <c r="AP72" s="187">
        <f t="shared" ca="1" si="17"/>
        <v>7.5975978936727264</v>
      </c>
      <c r="AQ72" s="187">
        <f t="shared" ca="1" si="17"/>
        <v>7.7837390420677064</v>
      </c>
      <c r="AR72" s="187">
        <f t="shared" ca="1" si="17"/>
        <v>7.9744406485983648</v>
      </c>
      <c r="AS72" s="187">
        <f t="shared" ca="1" si="17"/>
        <v>8.1698144444890239</v>
      </c>
      <c r="AT72" s="187">
        <f t="shared" ca="1" si="17"/>
        <v>8.3699748983790059</v>
      </c>
      <c r="AU72" s="187">
        <f t="shared" ca="1" si="17"/>
        <v>8.5750392833892892</v>
      </c>
      <c r="AV72" s="187">
        <f t="shared" ca="1" si="17"/>
        <v>8.7851277458323267</v>
      </c>
      <c r="AW72" s="187">
        <f t="shared" ca="1" si="17"/>
        <v>9.0003633756052217</v>
      </c>
      <c r="AX72" s="187">
        <f t="shared" ca="1" si="17"/>
        <v>9.2208722783075476</v>
      </c>
      <c r="AY72" s="187">
        <f t="shared" ca="1" si="17"/>
        <v>9.4467836491260861</v>
      </c>
      <c r="AZ72" s="187">
        <f t="shared" ca="1" si="17"/>
        <v>9.6782298485296749</v>
      </c>
      <c r="BA72" s="187">
        <f t="shared" ca="1" si="17"/>
        <v>9.9153464798186519</v>
      </c>
      <c r="BB72" s="187">
        <f t="shared" ca="1" si="17"/>
        <v>10.158272468574205</v>
      </c>
      <c r="BC72" s="187">
        <f t="shared" ca="1" si="17"/>
        <v>10.40715014405427</v>
      </c>
      <c r="BD72" s="187">
        <f t="shared" ca="1" si="17"/>
        <v>10.662125322583602</v>
      </c>
    </row>
    <row r="73" spans="1:56" outlineLevel="1" x14ac:dyDescent="0.2">
      <c r="B73" s="49" t="s">
        <v>154</v>
      </c>
      <c r="C73" s="10" t="s">
        <v>217</v>
      </c>
      <c r="D73" s="24">
        <v>3</v>
      </c>
      <c r="F73" s="74"/>
      <c r="G73" s="187">
        <f t="shared" ref="G73:AL73" ca="1" si="18">G45+G59</f>
        <v>6.3483408940481265</v>
      </c>
      <c r="H73" s="187">
        <f t="shared" ca="1" si="18"/>
        <v>6.4099039932352975</v>
      </c>
      <c r="I73" s="187">
        <f t="shared" ca="1" si="18"/>
        <v>7.1279020666250013</v>
      </c>
      <c r="J73" s="187">
        <f t="shared" ca="1" si="18"/>
        <v>7.5288467467876075</v>
      </c>
      <c r="K73" s="187">
        <f t="shared" ca="1" si="18"/>
        <v>7.1425117680274708</v>
      </c>
      <c r="L73" s="187">
        <f t="shared" ca="1" si="18"/>
        <v>8.4364581649457673</v>
      </c>
      <c r="M73" s="187">
        <f t="shared" ca="1" si="18"/>
        <v>8.2393833015610358</v>
      </c>
      <c r="N73" s="187">
        <f t="shared" ca="1" si="18"/>
        <v>8.0523247875087289</v>
      </c>
      <c r="O73" s="187">
        <f t="shared" ca="1" si="18"/>
        <v>8.1931381612685019</v>
      </c>
      <c r="P73" s="187">
        <f t="shared" ca="1" si="18"/>
        <v>8.393870046219579</v>
      </c>
      <c r="Q73" s="187">
        <f t="shared" ca="1" si="18"/>
        <v>8.5995198623519595</v>
      </c>
      <c r="R73" s="187">
        <f t="shared" ca="1" si="18"/>
        <v>8.810208098979583</v>
      </c>
      <c r="S73" s="187">
        <f t="shared" ca="1" si="18"/>
        <v>9.0260581974045841</v>
      </c>
      <c r="T73" s="187">
        <f t="shared" ca="1" si="18"/>
        <v>9.2471966232409937</v>
      </c>
      <c r="U73" s="187">
        <f t="shared" ca="1" si="18"/>
        <v>9.4737529405103995</v>
      </c>
      <c r="V73" s="187">
        <f t="shared" ca="1" si="18"/>
        <v>9.7058598875529043</v>
      </c>
      <c r="W73" s="187">
        <f t="shared" ca="1" si="18"/>
        <v>9.9436534547979463</v>
      </c>
      <c r="X73" s="187">
        <f t="shared" ca="1" si="18"/>
        <v>10.187272964440494</v>
      </c>
      <c r="Y73" s="187">
        <f t="shared" ca="1" si="18"/>
        <v>10.436861152069287</v>
      </c>
      <c r="Z73" s="187">
        <f t="shared" ca="1" si="18"/>
        <v>10.692564250294986</v>
      </c>
      <c r="AA73" s="187">
        <f t="shared" ca="1" si="18"/>
        <v>10.954532074427213</v>
      </c>
      <c r="AB73" s="187">
        <f t="shared" ca="1" si="18"/>
        <v>11.22291811025068</v>
      </c>
      <c r="AC73" s="187">
        <f t="shared" ca="1" si="18"/>
        <v>11.497879603951819</v>
      </c>
      <c r="AD73" s="187">
        <f t="shared" ca="1" si="18"/>
        <v>11.779577654248639</v>
      </c>
      <c r="AE73" s="187">
        <f t="shared" ca="1" si="18"/>
        <v>12.068177306777732</v>
      </c>
      <c r="AF73" s="187">
        <f t="shared" ca="1" si="18"/>
        <v>12.363847650793787</v>
      </c>
      <c r="AG73" s="187">
        <f t="shared" ca="1" si="18"/>
        <v>12.666761918238233</v>
      </c>
      <c r="AH73" s="187">
        <f t="shared" ca="1" si="18"/>
        <v>12.977097585235073</v>
      </c>
      <c r="AI73" s="187">
        <f t="shared" ca="1" si="18"/>
        <v>13.29503647607333</v>
      </c>
      <c r="AJ73" s="187">
        <f t="shared" ca="1" si="18"/>
        <v>13.620764869737124</v>
      </c>
      <c r="AK73" s="187">
        <f t="shared" ca="1" si="18"/>
        <v>13.954473609045683</v>
      </c>
      <c r="AL73" s="187">
        <f t="shared" ca="1" si="18"/>
        <v>14.296358212467302</v>
      </c>
      <c r="AM73" s="187">
        <f t="shared" ref="AM73:BD73" ca="1" si="19">AM45+AM59</f>
        <v>14.646618988672751</v>
      </c>
      <c r="AN73" s="187">
        <f t="shared" ca="1" si="19"/>
        <v>15.005461153895231</v>
      </c>
      <c r="AO73" s="187">
        <f t="shared" ca="1" si="19"/>
        <v>15.373094952165664</v>
      </c>
      <c r="AP73" s="187">
        <f t="shared" ca="1" si="19"/>
        <v>15.74973577849372</v>
      </c>
      <c r="AQ73" s="187">
        <f t="shared" ca="1" si="19"/>
        <v>16.135604305066813</v>
      </c>
      <c r="AR73" s="187">
        <f t="shared" ca="1" si="19"/>
        <v>16.530926610540956</v>
      </c>
      <c r="AS73" s="187">
        <f t="shared" ca="1" si="19"/>
        <v>16.935934312499207</v>
      </c>
      <c r="AT73" s="187">
        <f t="shared" ca="1" si="19"/>
        <v>17.350864703155441</v>
      </c>
      <c r="AU73" s="187">
        <f t="shared" ca="1" si="19"/>
        <v>17.775960888382748</v>
      </c>
      <c r="AV73" s="187">
        <f t="shared" ca="1" si="19"/>
        <v>18.211471930148118</v>
      </c>
      <c r="AW73" s="187">
        <f t="shared" ca="1" si="19"/>
        <v>18.657652992436756</v>
      </c>
      <c r="AX73" s="187">
        <f t="shared" ca="1" si="19"/>
        <v>19.114765490751452</v>
      </c>
      <c r="AY73" s="187">
        <f t="shared" ca="1" si="19"/>
        <v>19.583077245274865</v>
      </c>
      <c r="AZ73" s="187">
        <f t="shared" ca="1" si="19"/>
        <v>20.062862637784097</v>
      </c>
      <c r="BA73" s="187">
        <f t="shared" ca="1" si="19"/>
        <v>20.554402772409805</v>
      </c>
      <c r="BB73" s="187">
        <f t="shared" ca="1" si="19"/>
        <v>21.05798564033384</v>
      </c>
      <c r="BC73" s="187">
        <f t="shared" ca="1" si="19"/>
        <v>21.573906288522018</v>
      </c>
      <c r="BD73" s="187">
        <f t="shared" ca="1" si="19"/>
        <v>22.102466992590809</v>
      </c>
    </row>
    <row r="74" spans="1:56" outlineLevel="1" x14ac:dyDescent="0.2">
      <c r="B74" s="49" t="s">
        <v>155</v>
      </c>
      <c r="C74" s="10" t="s">
        <v>217</v>
      </c>
      <c r="D74" s="24">
        <v>4</v>
      </c>
      <c r="F74" s="74"/>
      <c r="G74" s="187">
        <f t="shared" ref="G74:AL74" ca="1" si="20">G46+G60</f>
        <v>3.8633389825411784</v>
      </c>
      <c r="H74" s="187">
        <f t="shared" ca="1" si="20"/>
        <v>3.9008037508870057</v>
      </c>
      <c r="I74" s="187">
        <f t="shared" ca="1" si="20"/>
        <v>4.337747826923712</v>
      </c>
      <c r="J74" s="187">
        <f t="shared" ca="1" si="20"/>
        <v>4.5817462571540339</v>
      </c>
      <c r="K74" s="187">
        <f t="shared" ca="1" si="20"/>
        <v>4.346638689889871</v>
      </c>
      <c r="L74" s="187">
        <f t="shared" ca="1" si="20"/>
        <v>5.1340812106939957</v>
      </c>
      <c r="M74" s="187">
        <f t="shared" ca="1" si="20"/>
        <v>5.0141495600627213</v>
      </c>
      <c r="N74" s="187">
        <f t="shared" ca="1" si="20"/>
        <v>4.9003134473813663</v>
      </c>
      <c r="O74" s="187">
        <f t="shared" ca="1" si="20"/>
        <v>4.9860066710422606</v>
      </c>
      <c r="P74" s="187">
        <f t="shared" ca="1" si="20"/>
        <v>5.1081638344827951</v>
      </c>
      <c r="Q74" s="187">
        <f t="shared" ca="1" si="20"/>
        <v>5.2333138484276249</v>
      </c>
      <c r="R74" s="187">
        <f t="shared" ca="1" si="20"/>
        <v>5.3615300377141031</v>
      </c>
      <c r="S74" s="187">
        <f t="shared" ca="1" si="20"/>
        <v>5.4928875236380978</v>
      </c>
      <c r="T74" s="187">
        <f t="shared" ca="1" si="20"/>
        <v>5.627463267967233</v>
      </c>
      <c r="U74" s="187">
        <f t="shared" ca="1" si="20"/>
        <v>5.7653361180324305</v>
      </c>
      <c r="V74" s="187">
        <f t="shared" ca="1" si="20"/>
        <v>5.9065868529242236</v>
      </c>
      <c r="W74" s="187">
        <f t="shared" ca="1" si="20"/>
        <v>6.0512982308208674</v>
      </c>
      <c r="X74" s="187">
        <f t="shared" ca="1" si="20"/>
        <v>6.1995550374759789</v>
      </c>
      <c r="Y74" s="187">
        <f t="shared" ca="1" si="20"/>
        <v>6.3514441358941385</v>
      </c>
      <c r="Z74" s="187">
        <f t="shared" ca="1" si="20"/>
        <v>6.5070545172235432</v>
      </c>
      <c r="AA74" s="187">
        <f t="shared" ca="1" si="20"/>
        <v>6.6664773528955203</v>
      </c>
      <c r="AB74" s="187">
        <f t="shared" ca="1" si="20"/>
        <v>6.8298060480414611</v>
      </c>
      <c r="AC74" s="187">
        <f t="shared" ca="1" si="20"/>
        <v>6.9971362962184767</v>
      </c>
      <c r="AD74" s="187">
        <f t="shared" ca="1" si="20"/>
        <v>7.168566135475829</v>
      </c>
      <c r="AE74" s="187">
        <f t="shared" ca="1" si="20"/>
        <v>7.3441960057949869</v>
      </c>
      <c r="AF74" s="187">
        <f t="shared" ca="1" si="20"/>
        <v>7.5241288079369637</v>
      </c>
      <c r="AG74" s="187">
        <f t="shared" ca="1" si="20"/>
        <v>7.7084699637314182</v>
      </c>
      <c r="AH74" s="187">
        <f t="shared" ca="1" si="20"/>
        <v>7.8973274778428388</v>
      </c>
      <c r="AI74" s="187">
        <f t="shared" ca="1" si="20"/>
        <v>8.09081200104999</v>
      </c>
      <c r="AJ74" s="187">
        <f t="shared" ca="1" si="20"/>
        <v>8.2890368950757143</v>
      </c>
      <c r="AK74" s="187">
        <f t="shared" ca="1" si="20"/>
        <v>8.4921182990050692</v>
      </c>
      <c r="AL74" s="187">
        <f t="shared" ca="1" si="20"/>
        <v>8.700175197330692</v>
      </c>
      <c r="AM74" s="187">
        <f t="shared" ref="AM74:BD74" ca="1" si="21">AM46+AM60</f>
        <v>8.9133294896652941</v>
      </c>
      <c r="AN74" s="187">
        <f t="shared" ca="1" si="21"/>
        <v>9.1317060621620936</v>
      </c>
      <c r="AO74" s="187">
        <f t="shared" ca="1" si="21"/>
        <v>9.3554328606850614</v>
      </c>
      <c r="AP74" s="187">
        <f t="shared" ca="1" si="21"/>
        <v>9.5846409657718485</v>
      </c>
      <c r="AQ74" s="187">
        <f t="shared" ca="1" si="21"/>
        <v>9.8194646694332555</v>
      </c>
      <c r="AR74" s="187">
        <f t="shared" ca="1" si="21"/>
        <v>10.06004155383437</v>
      </c>
      <c r="AS74" s="187">
        <f t="shared" ca="1" si="21"/>
        <v>10.306512571903312</v>
      </c>
      <c r="AT74" s="187">
        <f t="shared" ca="1" si="21"/>
        <v>10.559022129914943</v>
      </c>
      <c r="AU74" s="187">
        <f t="shared" ca="1" si="21"/>
        <v>10.817718172097859</v>
      </c>
      <c r="AV74" s="187">
        <f t="shared" ca="1" si="21"/>
        <v>11.082752267314259</v>
      </c>
      <c r="AW74" s="187">
        <f t="shared" ca="1" si="21"/>
        <v>11.354279697863459</v>
      </c>
      <c r="AX74" s="187">
        <f t="shared" ca="1" si="21"/>
        <v>11.632459550461112</v>
      </c>
      <c r="AY74" s="187">
        <f t="shared" ca="1" si="21"/>
        <v>11.917454809447408</v>
      </c>
      <c r="AZ74" s="187">
        <f t="shared" ca="1" si="21"/>
        <v>12.209432452278868</v>
      </c>
      <c r="BA74" s="187">
        <f t="shared" ca="1" si="21"/>
        <v>12.508563547359701</v>
      </c>
      <c r="BB74" s="187">
        <f t="shared" ca="1" si="21"/>
        <v>12.815023354270011</v>
      </c>
      <c r="BC74" s="187">
        <f t="shared" ca="1" si="21"/>
        <v>13.128991426449629</v>
      </c>
      <c r="BD74" s="187">
        <f t="shared" ca="1" si="21"/>
        <v>13.450651716397644</v>
      </c>
    </row>
    <row r="75" spans="1:56" outlineLevel="1" x14ac:dyDescent="0.2">
      <c r="B75" s="49" t="s">
        <v>156</v>
      </c>
      <c r="C75" s="10" t="s">
        <v>217</v>
      </c>
      <c r="D75" s="24">
        <v>5</v>
      </c>
      <c r="F75" s="74"/>
      <c r="G75" s="187">
        <f t="shared" ref="G75:AL75" ca="1" si="22">G47+G61</f>
        <v>4.4713005240561632</v>
      </c>
      <c r="H75" s="187">
        <f t="shared" ca="1" si="22"/>
        <v>4.5146610055193133</v>
      </c>
      <c r="I75" s="187">
        <f t="shared" ca="1" si="22"/>
        <v>5.0203656006882005</v>
      </c>
      <c r="J75" s="187">
        <f t="shared" ca="1" si="22"/>
        <v>5.302761298784592</v>
      </c>
      <c r="K75" s="187">
        <f t="shared" ca="1" si="22"/>
        <v>5.030655590880504</v>
      </c>
      <c r="L75" s="187">
        <f t="shared" ca="1" si="22"/>
        <v>5.9420154720213656</v>
      </c>
      <c r="M75" s="187">
        <f t="shared" ca="1" si="22"/>
        <v>5.8032105535966805</v>
      </c>
      <c r="N75" s="187">
        <f t="shared" ca="1" si="22"/>
        <v>5.6714604088154799</v>
      </c>
      <c r="O75" s="187">
        <f t="shared" ca="1" si="22"/>
        <v>5.7706389063779682</v>
      </c>
      <c r="P75" s="187">
        <f t="shared" ca="1" si="22"/>
        <v>5.912019559584226</v>
      </c>
      <c r="Q75" s="187">
        <f t="shared" ca="1" si="22"/>
        <v>6.0568640387940418</v>
      </c>
      <c r="R75" s="187">
        <f t="shared" ca="1" si="22"/>
        <v>6.205257207744495</v>
      </c>
      <c r="S75" s="187">
        <f t="shared" ca="1" si="22"/>
        <v>6.3572860093342349</v>
      </c>
      <c r="T75" s="187">
        <f t="shared" ca="1" si="22"/>
        <v>6.5130395165629249</v>
      </c>
      <c r="U75" s="187">
        <f t="shared" ca="1" si="22"/>
        <v>6.6726089847187149</v>
      </c>
      <c r="V75" s="187">
        <f t="shared" ca="1" si="22"/>
        <v>6.836087904844323</v>
      </c>
      <c r="W75" s="187">
        <f t="shared" ca="1" si="22"/>
        <v>7.0035720585130088</v>
      </c>
      <c r="X75" s="187">
        <f t="shared" ca="1" si="22"/>
        <v>7.1751595739465772</v>
      </c>
      <c r="Y75" s="187">
        <f t="shared" ca="1" si="22"/>
        <v>7.3509509835082687</v>
      </c>
      <c r="Z75" s="187">
        <f t="shared" ca="1" si="22"/>
        <v>7.5310492826042212</v>
      </c>
      <c r="AA75" s="187">
        <f t="shared" ca="1" si="22"/>
        <v>7.7155599900280247</v>
      </c>
      <c r="AB75" s="187">
        <f t="shared" ca="1" si="22"/>
        <v>7.9045912097837103</v>
      </c>
      <c r="AC75" s="187">
        <f t="shared" ca="1" si="22"/>
        <v>8.0982536944234109</v>
      </c>
      <c r="AD75" s="187">
        <f t="shared" ca="1" si="22"/>
        <v>8.2966609099367847</v>
      </c>
      <c r="AE75" s="187">
        <f t="shared" ca="1" si="22"/>
        <v>8.4999291022302348</v>
      </c>
      <c r="AF75" s="187">
        <f t="shared" ca="1" si="22"/>
        <v>8.7081773652348762</v>
      </c>
      <c r="AG75" s="187">
        <f t="shared" ca="1" si="22"/>
        <v>8.921527710683133</v>
      </c>
      <c r="AH75" s="187">
        <f t="shared" ca="1" si="22"/>
        <v>9.1401051395948691</v>
      </c>
      <c r="AI75" s="187">
        <f t="shared" ca="1" si="22"/>
        <v>9.364037715514943</v>
      </c>
      <c r="AJ75" s="187">
        <f t="shared" ca="1" si="22"/>
        <v>9.5934566395450585</v>
      </c>
      <c r="AK75" s="187">
        <f t="shared" ca="1" si="22"/>
        <v>9.8284963272139123</v>
      </c>
      <c r="AL75" s="187">
        <f t="shared" ca="1" si="22"/>
        <v>10.06929448723065</v>
      </c>
      <c r="AM75" s="187">
        <f t="shared" ref="AM75:BD75" ca="1" si="23">AM47+AM61</f>
        <v>10.315992202167802</v>
      </c>
      <c r="AN75" s="187">
        <f t="shared" ca="1" si="23"/>
        <v>10.56873401112091</v>
      </c>
      <c r="AO75" s="187">
        <f t="shared" ca="1" si="23"/>
        <v>10.827667994393373</v>
      </c>
      <c r="AP75" s="187">
        <f t="shared" ca="1" si="23"/>
        <v>11.092945860256011</v>
      </c>
      <c r="AQ75" s="187">
        <f t="shared" ca="1" si="23"/>
        <v>11.364723033832281</v>
      </c>
      <c r="AR75" s="187">
        <f t="shared" ca="1" si="23"/>
        <v>11.643158748161172</v>
      </c>
      <c r="AS75" s="187">
        <f t="shared" ca="1" si="23"/>
        <v>11.928416137491119</v>
      </c>
      <c r="AT75" s="187">
        <f t="shared" ca="1" si="23"/>
        <v>12.220662332859657</v>
      </c>
      <c r="AU75" s="187">
        <f t="shared" ca="1" si="23"/>
        <v>12.520068560014716</v>
      </c>
      <c r="AV75" s="187">
        <f t="shared" ca="1" si="23"/>
        <v>12.826810239735073</v>
      </c>
      <c r="AW75" s="187">
        <f t="shared" ca="1" si="23"/>
        <v>13.141067090608583</v>
      </c>
      <c r="AX75" s="187">
        <f t="shared" ca="1" si="23"/>
        <v>13.463023234328494</v>
      </c>
      <c r="AY75" s="187">
        <f t="shared" ca="1" si="23"/>
        <v>13.792867303569544</v>
      </c>
      <c r="AZ75" s="187">
        <f t="shared" ca="1" si="23"/>
        <v>14.130792552506996</v>
      </c>
      <c r="BA75" s="187">
        <f t="shared" ca="1" si="23"/>
        <v>14.476996970043418</v>
      </c>
      <c r="BB75" s="187">
        <f t="shared" ca="1" si="23"/>
        <v>14.831683395809478</v>
      </c>
      <c r="BC75" s="187">
        <f t="shared" ca="1" si="23"/>
        <v>15.195059639006811</v>
      </c>
      <c r="BD75" s="187">
        <f t="shared" ca="1" si="23"/>
        <v>15.567338600162481</v>
      </c>
    </row>
    <row r="76" spans="1:56" outlineLevel="1" x14ac:dyDescent="0.2">
      <c r="B76" s="49" t="s">
        <v>157</v>
      </c>
      <c r="C76" s="10" t="s">
        <v>217</v>
      </c>
      <c r="D76" s="24">
        <v>6</v>
      </c>
      <c r="F76" s="74"/>
      <c r="G76" s="187">
        <f t="shared" ref="G76:AL76" ca="1" si="24">G48+G62</f>
        <v>10.90273269061098</v>
      </c>
      <c r="H76" s="187">
        <f t="shared" ca="1" si="24"/>
        <v>11.100587636971191</v>
      </c>
      <c r="I76" s="187">
        <f t="shared" ca="1" si="24"/>
        <v>12.185683033253202</v>
      </c>
      <c r="J76" s="187">
        <f t="shared" ca="1" si="24"/>
        <v>13.303469553240831</v>
      </c>
      <c r="K76" s="187">
        <f t="shared" ca="1" si="24"/>
        <v>11.070238816099002</v>
      </c>
      <c r="L76" s="187">
        <f t="shared" ca="1" si="24"/>
        <v>13.357665758561597</v>
      </c>
      <c r="M76" s="187">
        <f t="shared" ca="1" si="24"/>
        <v>13.04563195207092</v>
      </c>
      <c r="N76" s="187">
        <f t="shared" ca="1" si="24"/>
        <v>12.749457294513068</v>
      </c>
      <c r="O76" s="187">
        <f t="shared" ca="1" si="24"/>
        <v>12.972410807023083</v>
      </c>
      <c r="P76" s="187">
        <f t="shared" ca="1" si="24"/>
        <v>13.290234871795148</v>
      </c>
      <c r="Q76" s="187">
        <f t="shared" ca="1" si="24"/>
        <v>13.61584562615413</v>
      </c>
      <c r="R76" s="187">
        <f t="shared" ca="1" si="24"/>
        <v>13.949433843994907</v>
      </c>
      <c r="S76" s="187">
        <f t="shared" ca="1" si="24"/>
        <v>14.291194973172777</v>
      </c>
      <c r="T76" s="187">
        <f t="shared" ca="1" si="24"/>
        <v>14.641329250015509</v>
      </c>
      <c r="U76" s="187">
        <f t="shared" ca="1" si="24"/>
        <v>15.000041816640888</v>
      </c>
      <c r="V76" s="187">
        <f t="shared" ca="1" si="24"/>
        <v>15.367542841148587</v>
      </c>
      <c r="W76" s="187">
        <f t="shared" ca="1" si="24"/>
        <v>15.744047640756731</v>
      </c>
      <c r="X76" s="187">
        <f t="shared" ca="1" si="24"/>
        <v>16.12977680795527</v>
      </c>
      <c r="Y76" s="187">
        <f t="shared" ca="1" si="24"/>
        <v>16.524956339750172</v>
      </c>
      <c r="Z76" s="187">
        <f t="shared" ca="1" si="24"/>
        <v>16.929817770074052</v>
      </c>
      <c r="AA76" s="187">
        <f t="shared" ca="1" si="24"/>
        <v>17.344598305440865</v>
      </c>
      <c r="AB76" s="187">
        <f t="shared" ca="1" si="24"/>
        <v>17.769540963924161</v>
      </c>
      <c r="AC76" s="187">
        <f t="shared" ca="1" si="24"/>
        <v>18.204894717540309</v>
      </c>
      <c r="AD76" s="187">
        <f t="shared" ca="1" si="24"/>
        <v>18.650914638120039</v>
      </c>
      <c r="AE76" s="187">
        <f t="shared" ca="1" si="24"/>
        <v>19.107862046753983</v>
      </c>
      <c r="AF76" s="187">
        <f t="shared" ca="1" si="24"/>
        <v>19.576004666899458</v>
      </c>
      <c r="AG76" s="187">
        <f t="shared" ca="1" si="24"/>
        <v>20.055616781238491</v>
      </c>
      <c r="AH76" s="187">
        <f t="shared" ca="1" si="24"/>
        <v>20.54697939237883</v>
      </c>
      <c r="AI76" s="187">
        <f t="shared" ca="1" si="24"/>
        <v>21.050380387492115</v>
      </c>
      <c r="AJ76" s="187">
        <f t="shared" ca="1" si="24"/>
        <v>21.566114706985669</v>
      </c>
      <c r="AK76" s="187">
        <f t="shared" ca="1" si="24"/>
        <v>22.094484517306814</v>
      </c>
      <c r="AL76" s="187">
        <f t="shared" ca="1" si="24"/>
        <v>22.635799387980832</v>
      </c>
      <c r="AM76" s="187">
        <f t="shared" ref="AM76:BD76" ca="1" si="25">AM48+AM62</f>
        <v>23.190376472986358</v>
      </c>
      <c r="AN76" s="187">
        <f t="shared" ca="1" si="25"/>
        <v>23.758540696574528</v>
      </c>
      <c r="AO76" s="187">
        <f t="shared" ca="1" si="25"/>
        <v>24.340624943640606</v>
      </c>
      <c r="AP76" s="187">
        <f t="shared" ca="1" si="25"/>
        <v>24.9369702547598</v>
      </c>
      <c r="AQ76" s="187">
        <f t="shared" ca="1" si="25"/>
        <v>25.547926026001409</v>
      </c>
      <c r="AR76" s="187">
        <f t="shared" ca="1" si="25"/>
        <v>26.173850213638445</v>
      </c>
      <c r="AS76" s="187">
        <f t="shared" ca="1" si="25"/>
        <v>26.81510954387258</v>
      </c>
      <c r="AT76" s="187">
        <f t="shared" ca="1" si="25"/>
        <v>27.472079727697466</v>
      </c>
      <c r="AU76" s="187">
        <f t="shared" ca="1" si="25"/>
        <v>28.145145681026051</v>
      </c>
      <c r="AV76" s="187">
        <f t="shared" ca="1" si="25"/>
        <v>28.834701750211181</v>
      </c>
      <c r="AW76" s="187">
        <f t="shared" ca="1" si="25"/>
        <v>29.541151943091364</v>
      </c>
      <c r="AX76" s="187">
        <f t="shared" ca="1" si="25"/>
        <v>30.264910165697099</v>
      </c>
      <c r="AY76" s="187">
        <f t="shared" ca="1" si="25"/>
        <v>31.00640046475668</v>
      </c>
      <c r="AZ76" s="187">
        <f t="shared" ca="1" si="25"/>
        <v>31.766057276143219</v>
      </c>
      <c r="BA76" s="187">
        <f t="shared" ca="1" si="25"/>
        <v>32.544325679408722</v>
      </c>
      <c r="BB76" s="187">
        <f t="shared" ca="1" si="25"/>
        <v>33.34166165855423</v>
      </c>
      <c r="BC76" s="187">
        <f t="shared" ca="1" si="25"/>
        <v>34.158532369188812</v>
      </c>
      <c r="BD76" s="187">
        <f t="shared" ca="1" si="25"/>
        <v>34.995416412233944</v>
      </c>
    </row>
    <row r="77" spans="1:56" outlineLevel="1" x14ac:dyDescent="0.2">
      <c r="B77" s="49" t="s">
        <v>158</v>
      </c>
      <c r="C77" s="10" t="s">
        <v>217</v>
      </c>
      <c r="D77" s="24">
        <v>7</v>
      </c>
      <c r="F77" s="74"/>
      <c r="G77" s="187">
        <f t="shared" ref="G77:AL77" ca="1" si="26">G49+G63</f>
        <v>5.8746397259244869</v>
      </c>
      <c r="H77" s="187">
        <f t="shared" ca="1" si="26"/>
        <v>6.355639991000869</v>
      </c>
      <c r="I77" s="187">
        <f t="shared" ca="1" si="26"/>
        <v>7.3100571901656588</v>
      </c>
      <c r="J77" s="187">
        <f t="shared" ca="1" si="26"/>
        <v>7.9152309173818693</v>
      </c>
      <c r="K77" s="187">
        <f t="shared" ca="1" si="26"/>
        <v>6.3181276078032269</v>
      </c>
      <c r="L77" s="187">
        <f t="shared" ca="1" si="26"/>
        <v>7.5737781987681059</v>
      </c>
      <c r="M77" s="187">
        <f t="shared" ca="1" si="26"/>
        <v>7.396855457654973</v>
      </c>
      <c r="N77" s="187">
        <f t="shared" ca="1" si="26"/>
        <v>7.2289248322759478</v>
      </c>
      <c r="O77" s="187">
        <f t="shared" ca="1" si="26"/>
        <v>7.35533916865091</v>
      </c>
      <c r="P77" s="187">
        <f t="shared" ca="1" si="26"/>
        <v>7.5355449782828572</v>
      </c>
      <c r="Q77" s="187">
        <f t="shared" ca="1" si="26"/>
        <v>7.7201658302507878</v>
      </c>
      <c r="R77" s="187">
        <f t="shared" ca="1" si="26"/>
        <v>7.909309893091935</v>
      </c>
      <c r="S77" s="187">
        <f t="shared" ca="1" si="26"/>
        <v>8.1030879854726852</v>
      </c>
      <c r="T77" s="187">
        <f t="shared" ca="1" si="26"/>
        <v>8.3016136411167665</v>
      </c>
      <c r="U77" s="187">
        <f t="shared" ca="1" si="26"/>
        <v>8.5050031753241235</v>
      </c>
      <c r="V77" s="187">
        <f t="shared" ca="1" si="26"/>
        <v>8.7133757531195624</v>
      </c>
      <c r="W77" s="187">
        <f t="shared" ca="1" si="26"/>
        <v>8.926853459070994</v>
      </c>
      <c r="X77" s="187">
        <f t="shared" ca="1" si="26"/>
        <v>9.14556136881823</v>
      </c>
      <c r="Y77" s="187">
        <f t="shared" ca="1" si="26"/>
        <v>9.3696276223542796</v>
      </c>
      <c r="Z77" s="187">
        <f t="shared" ca="1" si="26"/>
        <v>9.599183499101958</v>
      </c>
      <c r="AA77" s="187">
        <f t="shared" ca="1" si="26"/>
        <v>9.8343634948299581</v>
      </c>
      <c r="AB77" s="187">
        <f t="shared" ca="1" si="26"/>
        <v>10.075305400453292</v>
      </c>
      <c r="AC77" s="187">
        <f t="shared" ca="1" si="26"/>
        <v>10.322150382764397</v>
      </c>
      <c r="AD77" s="187">
        <f t="shared" ca="1" si="26"/>
        <v>10.575043067142122</v>
      </c>
      <c r="AE77" s="187">
        <f t="shared" ca="1" si="26"/>
        <v>10.834131622287103</v>
      </c>
      <c r="AF77" s="187">
        <f t="shared" ca="1" si="26"/>
        <v>11.099567847033139</v>
      </c>
      <c r="AG77" s="187">
        <f t="shared" ca="1" si="26"/>
        <v>11.371507259285451</v>
      </c>
      <c r="AH77" s="187">
        <f t="shared" ca="1" si="26"/>
        <v>11.650109187137941</v>
      </c>
      <c r="AI77" s="187">
        <f t="shared" ca="1" si="26"/>
        <v>11.93553686222282</v>
      </c>
      <c r="AJ77" s="187">
        <f t="shared" ca="1" si="26"/>
        <v>12.227957515347281</v>
      </c>
      <c r="AK77" s="187">
        <f t="shared" ca="1" si="26"/>
        <v>12.527542474473288</v>
      </c>
      <c r="AL77" s="187">
        <f t="shared" ca="1" si="26"/>
        <v>12.834467265097881</v>
      </c>
      <c r="AM77" s="187">
        <f t="shared" ref="AM77:BD77" ca="1" si="27">AM49+AM63</f>
        <v>13.148911713092783</v>
      </c>
      <c r="AN77" s="187">
        <f t="shared" ca="1" si="27"/>
        <v>13.471060050063551</v>
      </c>
      <c r="AO77" s="187">
        <f t="shared" ca="1" si="27"/>
        <v>13.801101021290108</v>
      </c>
      <c r="AP77" s="187">
        <f t="shared" ca="1" si="27"/>
        <v>14.139227996311714</v>
      </c>
      <c r="AQ77" s="187">
        <f t="shared" ca="1" si="27"/>
        <v>14.485639082221354</v>
      </c>
      <c r="AR77" s="187">
        <f t="shared" ca="1" si="27"/>
        <v>14.840537239735774</v>
      </c>
      <c r="AS77" s="187">
        <f t="shared" ca="1" si="27"/>
        <v>15.204130402109298</v>
      </c>
      <c r="AT77" s="187">
        <f t="shared" ca="1" si="27"/>
        <v>15.576631596960981</v>
      </c>
      <c r="AU77" s="187">
        <f t="shared" ca="1" si="27"/>
        <v>15.958259071086525</v>
      </c>
      <c r="AV77" s="187">
        <f t="shared" ca="1" si="27"/>
        <v>16.34923641832814</v>
      </c>
      <c r="AW77" s="187">
        <f t="shared" ca="1" si="27"/>
        <v>16.749792710577182</v>
      </c>
      <c r="AX77" s="187">
        <f t="shared" ca="1" si="27"/>
        <v>17.160162631986321</v>
      </c>
      <c r="AY77" s="187">
        <f t="shared" ca="1" si="27"/>
        <v>17.58058661646999</v>
      </c>
      <c r="AZ77" s="187">
        <f t="shared" ca="1" si="27"/>
        <v>18.011310988573506</v>
      </c>
      <c r="BA77" s="187">
        <f t="shared" ca="1" si="27"/>
        <v>18.452588107793552</v>
      </c>
      <c r="BB77" s="187">
        <f t="shared" ca="1" si="27"/>
        <v>18.904676516434488</v>
      </c>
      <c r="BC77" s="187">
        <f t="shared" ca="1" si="27"/>
        <v>19.36784109108714</v>
      </c>
      <c r="BD77" s="187">
        <f t="shared" ca="1" si="27"/>
        <v>19.84235319781877</v>
      </c>
    </row>
    <row r="78" spans="1:56" outlineLevel="1" x14ac:dyDescent="0.2">
      <c r="B78" s="49"/>
    </row>
    <row r="79" spans="1:56" x14ac:dyDescent="0.2">
      <c r="A79" s="30" t="s">
        <v>24</v>
      </c>
      <c r="B79" s="31"/>
      <c r="C79" s="32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94" priority="138">
      <formula>F$14&lt;&gt;1</formula>
    </cfRule>
  </conditionalFormatting>
  <conditionalFormatting sqref="E13:E14">
    <cfRule type="expression" dxfId="93" priority="144">
      <formula>E$14=0</formula>
    </cfRule>
  </conditionalFormatting>
  <conditionalFormatting sqref="E12">
    <cfRule type="expression" dxfId="92" priority="143">
      <formula>E$14=0</formula>
    </cfRule>
  </conditionalFormatting>
  <conditionalFormatting sqref="F8:BD8">
    <cfRule type="expression" dxfId="91" priority="141">
      <formula>AND(E$14=1,F$14=1)</formula>
    </cfRule>
    <cfRule type="expression" dxfId="90" priority="142">
      <formula>F$14=1</formula>
    </cfRule>
  </conditionalFormatting>
  <conditionalFormatting sqref="F8:BD8">
    <cfRule type="expression" dxfId="89" priority="139">
      <formula>AND(F$13=0,F$14=1,E$13=1)</formula>
    </cfRule>
    <cfRule type="expression" dxfId="88" priority="140">
      <formula>AND(F$14=1,F$13=0)</formula>
    </cfRule>
  </conditionalFormatting>
  <conditionalFormatting sqref="B3">
    <cfRule type="expression" dxfId="87" priority="136">
      <formula>$B$3="The model contains one or more errors"</formula>
    </cfRule>
  </conditionalFormatting>
  <conditionalFormatting sqref="F59:F63">
    <cfRule type="expression" dxfId="86" priority="100">
      <formula>F$14=0</formula>
    </cfRule>
  </conditionalFormatting>
  <conditionalFormatting sqref="G20:BD20">
    <cfRule type="expression" dxfId="85" priority="94">
      <formula>AND(G$9&gt;Display_Year_End,F$14=1)</formula>
    </cfRule>
    <cfRule type="expression" dxfId="84" priority="95">
      <formula>AND(G$14=0,H$14=1)</formula>
    </cfRule>
    <cfRule type="expression" dxfId="83" priority="97">
      <formula>G$14=0</formula>
    </cfRule>
  </conditionalFormatting>
  <conditionalFormatting sqref="G20:BD20">
    <cfRule type="expression" dxfId="82" priority="96">
      <formula>G$14=0</formula>
    </cfRule>
  </conditionalFormatting>
  <conditionalFormatting sqref="H57:BD63">
    <cfRule type="expression" dxfId="81" priority="93">
      <formula>H$14=0</formula>
    </cfRule>
  </conditionalFormatting>
  <conditionalFormatting sqref="H57:BD63">
    <cfRule type="expression" dxfId="80" priority="89">
      <formula>AND(H$9&gt;Display_Year_End,G$14=1)</formula>
    </cfRule>
    <cfRule type="expression" dxfId="79" priority="90">
      <formula>AND(H$14=0,I$14=1)</formula>
    </cfRule>
    <cfRule type="expression" dxfId="78" priority="92">
      <formula>H$14=0</formula>
    </cfRule>
  </conditionalFormatting>
  <conditionalFormatting sqref="H57:BD63">
    <cfRule type="expression" dxfId="77" priority="91">
      <formula>H$14=0</formula>
    </cfRule>
  </conditionalFormatting>
  <conditionalFormatting sqref="G57:BD63">
    <cfRule type="expression" dxfId="76" priority="88">
      <formula>G$14=0</formula>
    </cfRule>
  </conditionalFormatting>
  <conditionalFormatting sqref="G57:BD63">
    <cfRule type="expression" dxfId="75" priority="84">
      <formula>AND(G$9&gt;Display_Year_End,F$14=1)</formula>
    </cfRule>
    <cfRule type="expression" dxfId="74" priority="85">
      <formula>AND(G$14=0,H$14=1)</formula>
    </cfRule>
    <cfRule type="expression" dxfId="73" priority="87">
      <formula>G$14=0</formula>
    </cfRule>
  </conditionalFormatting>
  <conditionalFormatting sqref="G57:BD63">
    <cfRule type="expression" dxfId="72" priority="86">
      <formula>G$14=0</formula>
    </cfRule>
  </conditionalFormatting>
  <conditionalFormatting sqref="F73:F77">
    <cfRule type="expression" dxfId="71" priority="73">
      <formula>F$14=0</formula>
    </cfRule>
  </conditionalFormatting>
  <conditionalFormatting sqref="H71:BD77">
    <cfRule type="expression" dxfId="70" priority="66">
      <formula>H$14=0</formula>
    </cfRule>
  </conditionalFormatting>
  <conditionalFormatting sqref="H71:BD77">
    <cfRule type="expression" dxfId="69" priority="62">
      <formula>AND(H$9&gt;Display_Year_End,G$14=1)</formula>
    </cfRule>
    <cfRule type="expression" dxfId="68" priority="63">
      <formula>AND(H$14=0,I$14=1)</formula>
    </cfRule>
    <cfRule type="expression" dxfId="67" priority="65">
      <formula>H$14=0</formula>
    </cfRule>
  </conditionalFormatting>
  <conditionalFormatting sqref="H71:BD77">
    <cfRule type="expression" dxfId="66" priority="64">
      <formula>H$14=0</formula>
    </cfRule>
  </conditionalFormatting>
  <conditionalFormatting sqref="G72:BC77 H71:BC71 BD71:BD77">
    <cfRule type="expression" dxfId="65" priority="61">
      <formula>G$14=0</formula>
    </cfRule>
  </conditionalFormatting>
  <conditionalFormatting sqref="G72:BC77 H71:BC71 BD71:BD77">
    <cfRule type="expression" dxfId="64" priority="57">
      <formula>AND(G$9&gt;Display_Year_End,F$14=1)</formula>
    </cfRule>
    <cfRule type="expression" dxfId="63" priority="58">
      <formula>AND(G$14=0,H$14=1)</formula>
    </cfRule>
    <cfRule type="expression" dxfId="62" priority="60">
      <formula>G$14=0</formula>
    </cfRule>
  </conditionalFormatting>
  <conditionalFormatting sqref="G72:BC77 H71:BC71 BD71:BD77">
    <cfRule type="expression" dxfId="61" priority="59">
      <formula>G$14=0</formula>
    </cfRule>
  </conditionalFormatting>
  <conditionalFormatting sqref="G71:BD77">
    <cfRule type="expression" dxfId="60" priority="56">
      <formula>G$14=0</formula>
    </cfRule>
  </conditionalFormatting>
  <conditionalFormatting sqref="G71:BD77">
    <cfRule type="expression" dxfId="59" priority="52">
      <formula>AND(G$9&gt;Display_Year_End,F$14=1)</formula>
    </cfRule>
    <cfRule type="expression" dxfId="58" priority="53">
      <formula>AND(G$14=0,H$14=1)</formula>
    </cfRule>
    <cfRule type="expression" dxfId="57" priority="55">
      <formula>G$14=0</formula>
    </cfRule>
  </conditionalFormatting>
  <conditionalFormatting sqref="G71:BD77">
    <cfRule type="expression" dxfId="56" priority="54">
      <formula>G$14=0</formula>
    </cfRule>
  </conditionalFormatting>
  <conditionalFormatting sqref="F29:F33">
    <cfRule type="expression" dxfId="55" priority="51">
      <formula>F$14=0</formula>
    </cfRule>
  </conditionalFormatting>
  <conditionalFormatting sqref="H28:BC33 BD27:BD33 I27:BC27">
    <cfRule type="expression" dxfId="54" priority="44">
      <formula>H$14=0</formula>
    </cfRule>
  </conditionalFormatting>
  <conditionalFormatting sqref="H28:BC33 BD27:BD33 I27:BC27">
    <cfRule type="expression" dxfId="53" priority="40">
      <formula>AND(H$9&gt;Display_Year_End,G$14=1)</formula>
    </cfRule>
    <cfRule type="expression" dxfId="52" priority="41">
      <formula>AND(H$14=0,I$14=1)</formula>
    </cfRule>
    <cfRule type="expression" dxfId="51" priority="43">
      <formula>H$14=0</formula>
    </cfRule>
  </conditionalFormatting>
  <conditionalFormatting sqref="H28:BC33 BD27:BD33 I27:BC27">
    <cfRule type="expression" dxfId="50" priority="42">
      <formula>H$14=0</formula>
    </cfRule>
  </conditionalFormatting>
  <conditionalFormatting sqref="H28:BC33 BD27:BD33 I27:BC27">
    <cfRule type="expression" dxfId="49" priority="39">
      <formula>H$14=0</formula>
    </cfRule>
  </conditionalFormatting>
  <conditionalFormatting sqref="H28:BC33 BD27:BD33 I27:BC27">
    <cfRule type="expression" dxfId="48" priority="35">
      <formula>AND(H$9&gt;Display_Year_End,G$14=1)</formula>
    </cfRule>
    <cfRule type="expression" dxfId="47" priority="36">
      <formula>AND(H$14=0,I$14=1)</formula>
    </cfRule>
    <cfRule type="expression" dxfId="46" priority="38">
      <formula>H$14=0</formula>
    </cfRule>
  </conditionalFormatting>
  <conditionalFormatting sqref="H28:BC33 BD27:BD33 I27:BC27">
    <cfRule type="expression" dxfId="45" priority="37">
      <formula>H$14=0</formula>
    </cfRule>
  </conditionalFormatting>
  <conditionalFormatting sqref="G27:BD33">
    <cfRule type="expression" dxfId="44" priority="34">
      <formula>G$14=0</formula>
    </cfRule>
  </conditionalFormatting>
  <conditionalFormatting sqref="G27:BD33">
    <cfRule type="expression" dxfId="43" priority="30">
      <formula>AND(G$9&gt;Display_Year_End,F$14=1)</formula>
    </cfRule>
    <cfRule type="expression" dxfId="42" priority="31">
      <formula>AND(G$14=0,H$14=1)</formula>
    </cfRule>
    <cfRule type="expression" dxfId="41" priority="33">
      <formula>G$14=0</formula>
    </cfRule>
  </conditionalFormatting>
  <conditionalFormatting sqref="G27:BD33">
    <cfRule type="expression" dxfId="40" priority="32">
      <formula>G$14=0</formula>
    </cfRule>
  </conditionalFormatting>
  <conditionalFormatting sqref="F45:F49">
    <cfRule type="expression" dxfId="39" priority="21">
      <formula>F$14=0</formula>
    </cfRule>
  </conditionalFormatting>
  <conditionalFormatting sqref="H43:BD49">
    <cfRule type="expression" dxfId="38" priority="14">
      <formula>H$14=0</formula>
    </cfRule>
  </conditionalFormatting>
  <conditionalFormatting sqref="H43:BD49">
    <cfRule type="expression" dxfId="37" priority="10">
      <formula>AND(H$9&gt;Display_Year_End,G$14=1)</formula>
    </cfRule>
    <cfRule type="expression" dxfId="36" priority="11">
      <formula>AND(H$14=0,I$14=1)</formula>
    </cfRule>
    <cfRule type="expression" dxfId="35" priority="13">
      <formula>H$14=0</formula>
    </cfRule>
  </conditionalFormatting>
  <conditionalFormatting sqref="H43:BD49">
    <cfRule type="expression" dxfId="34" priority="12">
      <formula>H$14=0</formula>
    </cfRule>
  </conditionalFormatting>
  <conditionalFormatting sqref="G43:BD49">
    <cfRule type="expression" dxfId="33" priority="9">
      <formula>G$14=0</formula>
    </cfRule>
  </conditionalFormatting>
  <conditionalFormatting sqref="G43:BD49">
    <cfRule type="expression" dxfId="32" priority="5">
      <formula>AND(G$9&gt;Display_Year_End,F$14=1)</formula>
    </cfRule>
    <cfRule type="expression" dxfId="31" priority="6">
      <formula>AND(G$14=0,H$14=1)</formula>
    </cfRule>
    <cfRule type="expression" dxfId="30" priority="8">
      <formula>G$14=0</formula>
    </cfRule>
  </conditionalFormatting>
  <conditionalFormatting sqref="G43:BD49">
    <cfRule type="expression" dxfId="29" priority="7">
      <formula>G$14=0</formula>
    </cfRule>
  </conditionalFormatting>
  <hyperlinks>
    <hyperlink ref="B5" location="Contents!A1" display="[To Contents]" xr:uid="{00000000-0004-0000-0A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57CB3F-D3C4-43C9-B802-168734C1A5B5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7" id="{3ABDBEEF-F66D-47A0-B295-5560212A42F7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9" id="{C72827A9-EA21-4527-9708-4BC21E5795C6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8" id="{10591203-B17A-4C19-AE26-D6D96F08D7C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H18:BD19</xm:sqref>
        </x14:conditionalFormatting>
        <x14:conditionalFormatting xmlns:xm="http://schemas.microsoft.com/office/excel/2006/main">
          <x14:cfRule type="expression" priority="22" id="{8E55C5D3-0B3E-48C6-9017-B51DDC48A479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3" id="{B7476B69-829B-48D3-AC7B-3E3F3E0E66B6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5" id="{007CC45D-03A3-4276-95E1-BD3D12F73C7D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  <x14:conditionalFormatting xmlns:xm="http://schemas.microsoft.com/office/excel/2006/main">
          <x14:cfRule type="expression" priority="24" id="{86BF2CB9-D128-44CF-9A14-9EA2D483110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G18:BD19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81BD"/>
    <pageSetUpPr fitToPage="1"/>
  </sheetPr>
  <dimension ref="A1:BE30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pane="topRight" activeCell="D1" sqref="D1"/>
      <selection pane="bottomLeft" activeCell="A15" sqref="A15"/>
      <selection pane="bottomRight" activeCell="L28" sqref="L28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9" style="1" customWidth="1"/>
    <col min="13" max="56" width="9" style="1" hidden="1" customWidth="1"/>
    <col min="57" max="57" width="2.42578125" style="1" customWidth="1"/>
    <col min="58" max="16384" width="9.140625" style="1" hidden="1"/>
  </cols>
  <sheetData>
    <row r="1" spans="1:57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7" s="3" customFormat="1" x14ac:dyDescent="0.2">
      <c r="A2" s="101">
        <f ca="1">MATCH(B2,Contents!$D$8:$D$22,0)</f>
        <v>11</v>
      </c>
      <c r="B2" s="102" t="str">
        <f ca="1">PROPER(MID(CELL("filename", A1), FIND("]", CELL("filename", A1))+1, 100))</f>
        <v>Revenue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7" s="3" customFormat="1" x14ac:dyDescent="0.2">
      <c r="A3" s="126">
        <f>SUM(A7:A15,A17:A29)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7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7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7" x14ac:dyDescent="0.2">
      <c r="A6" s="69">
        <f ca="1">MAX($A$1:A5)+subsection</f>
        <v>11.01</v>
      </c>
      <c r="B6" s="6" t="s">
        <v>209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7" x14ac:dyDescent="0.2">
      <c r="A7" s="9"/>
      <c r="C7" s="13"/>
      <c r="D7" s="46"/>
    </row>
    <row r="8" spans="1:57" ht="15.75" customHeight="1" x14ac:dyDescent="0.2">
      <c r="A8" s="9"/>
      <c r="C8" s="13"/>
      <c r="D8" s="46"/>
      <c r="E8" s="76"/>
      <c r="F8" s="91" t="str">
        <f t="shared" ref="F8:BD8" si="0">IF(F13=1,"Actual","Forecast")</f>
        <v>Actual</v>
      </c>
      <c r="G8" s="91" t="str">
        <f t="shared" si="0"/>
        <v>Actual</v>
      </c>
      <c r="H8" s="91" t="str">
        <f t="shared" si="0"/>
        <v>Actual</v>
      </c>
      <c r="I8" s="91" t="str">
        <f t="shared" si="0"/>
        <v>Actual</v>
      </c>
      <c r="J8" s="91" t="str">
        <f t="shared" si="0"/>
        <v>Actual</v>
      </c>
      <c r="K8" s="91" t="str">
        <f t="shared" si="0"/>
        <v>Forecast</v>
      </c>
      <c r="L8" s="91" t="str">
        <f t="shared" si="0"/>
        <v>Forecast</v>
      </c>
      <c r="M8" s="91" t="str">
        <f t="shared" si="0"/>
        <v>Forecast</v>
      </c>
      <c r="N8" s="91" t="str">
        <f t="shared" si="0"/>
        <v>Forecast</v>
      </c>
      <c r="O8" s="91" t="str">
        <f t="shared" si="0"/>
        <v>Forecast</v>
      </c>
      <c r="P8" s="91" t="str">
        <f t="shared" si="0"/>
        <v>Forecast</v>
      </c>
      <c r="Q8" s="91" t="str">
        <f t="shared" si="0"/>
        <v>Forecast</v>
      </c>
      <c r="R8" s="91" t="str">
        <f t="shared" si="0"/>
        <v>Forecast</v>
      </c>
      <c r="S8" s="91" t="str">
        <f t="shared" si="0"/>
        <v>Forecast</v>
      </c>
      <c r="T8" s="91" t="str">
        <f t="shared" si="0"/>
        <v>Forecast</v>
      </c>
      <c r="U8" s="91" t="str">
        <f t="shared" si="0"/>
        <v>Forecast</v>
      </c>
      <c r="V8" s="91" t="str">
        <f t="shared" si="0"/>
        <v>Forecast</v>
      </c>
      <c r="W8" s="91" t="str">
        <f t="shared" si="0"/>
        <v>Forecast</v>
      </c>
      <c r="X8" s="91" t="str">
        <f t="shared" si="0"/>
        <v>Forecast</v>
      </c>
      <c r="Y8" s="91" t="str">
        <f t="shared" si="0"/>
        <v>Forecast</v>
      </c>
      <c r="Z8" s="91" t="str">
        <f t="shared" si="0"/>
        <v>Forecast</v>
      </c>
      <c r="AA8" s="91" t="str">
        <f t="shared" si="0"/>
        <v>Forecast</v>
      </c>
      <c r="AB8" s="91" t="str">
        <f t="shared" si="0"/>
        <v>Forecast</v>
      </c>
      <c r="AC8" s="91" t="str">
        <f t="shared" si="0"/>
        <v>Forecast</v>
      </c>
      <c r="AD8" s="91" t="str">
        <f t="shared" si="0"/>
        <v>Forecast</v>
      </c>
      <c r="AE8" s="91" t="str">
        <f t="shared" si="0"/>
        <v>Forecast</v>
      </c>
      <c r="AF8" s="91" t="str">
        <f t="shared" si="0"/>
        <v>Forecast</v>
      </c>
      <c r="AG8" s="91" t="str">
        <f t="shared" si="0"/>
        <v>Forecast</v>
      </c>
      <c r="AH8" s="91" t="str">
        <f t="shared" si="0"/>
        <v>Forecast</v>
      </c>
      <c r="AI8" s="91" t="str">
        <f t="shared" si="0"/>
        <v>Forecast</v>
      </c>
      <c r="AJ8" s="91" t="str">
        <f t="shared" si="0"/>
        <v>Forecast</v>
      </c>
      <c r="AK8" s="91" t="str">
        <f t="shared" si="0"/>
        <v>Forecast</v>
      </c>
      <c r="AL8" s="91" t="str">
        <f t="shared" si="0"/>
        <v>Forecast</v>
      </c>
      <c r="AM8" s="91" t="str">
        <f t="shared" si="0"/>
        <v>Forecast</v>
      </c>
      <c r="AN8" s="91" t="str">
        <f t="shared" si="0"/>
        <v>Forecast</v>
      </c>
      <c r="AO8" s="91" t="str">
        <f t="shared" si="0"/>
        <v>Forecast</v>
      </c>
      <c r="AP8" s="91" t="str">
        <f t="shared" si="0"/>
        <v>Forecast</v>
      </c>
      <c r="AQ8" s="91" t="str">
        <f t="shared" si="0"/>
        <v>Forecast</v>
      </c>
      <c r="AR8" s="91" t="str">
        <f t="shared" si="0"/>
        <v>Forecast</v>
      </c>
      <c r="AS8" s="91" t="str">
        <f t="shared" si="0"/>
        <v>Forecast</v>
      </c>
      <c r="AT8" s="91" t="str">
        <f t="shared" si="0"/>
        <v>Forecast</v>
      </c>
      <c r="AU8" s="91" t="str">
        <f t="shared" si="0"/>
        <v>Forecast</v>
      </c>
      <c r="AV8" s="91" t="str">
        <f t="shared" si="0"/>
        <v>Forecast</v>
      </c>
      <c r="AW8" s="91" t="str">
        <f t="shared" si="0"/>
        <v>Forecast</v>
      </c>
      <c r="AX8" s="91" t="str">
        <f t="shared" si="0"/>
        <v>Forecast</v>
      </c>
      <c r="AY8" s="91" t="str">
        <f t="shared" si="0"/>
        <v>Forecast</v>
      </c>
      <c r="AZ8" s="91" t="str">
        <f t="shared" si="0"/>
        <v>Forecast</v>
      </c>
      <c r="BA8" s="91" t="str">
        <f t="shared" si="0"/>
        <v>Forecast</v>
      </c>
      <c r="BB8" s="91" t="str">
        <f t="shared" si="0"/>
        <v>Forecast</v>
      </c>
      <c r="BC8" s="91" t="str">
        <f t="shared" si="0"/>
        <v>Forecast</v>
      </c>
      <c r="BD8" s="91" t="str">
        <f t="shared" si="0"/>
        <v>Forecast</v>
      </c>
    </row>
    <row r="9" spans="1:57" s="18" customFormat="1" ht="28.5" customHeight="1" x14ac:dyDescent="0.2">
      <c r="A9" s="15"/>
      <c r="B9" s="55" t="s">
        <v>210</v>
      </c>
      <c r="C9" s="16"/>
      <c r="D9" s="17"/>
      <c r="E9" s="56">
        <f>Base_Year</f>
        <v>2015</v>
      </c>
      <c r="F9" s="57">
        <f>E9+1</f>
        <v>2016</v>
      </c>
      <c r="G9" s="57">
        <f>F9+1</f>
        <v>2017</v>
      </c>
      <c r="H9" s="57">
        <f>G9+1</f>
        <v>2018</v>
      </c>
      <c r="I9" s="57">
        <f>H9+1</f>
        <v>2019</v>
      </c>
      <c r="J9" s="57">
        <f t="shared" ref="J9:AN9" si="1">I9+1</f>
        <v>2020</v>
      </c>
      <c r="K9" s="57">
        <f t="shared" si="1"/>
        <v>2021</v>
      </c>
      <c r="L9" s="57">
        <f t="shared" si="1"/>
        <v>2022</v>
      </c>
      <c r="M9" s="57">
        <f t="shared" si="1"/>
        <v>2023</v>
      </c>
      <c r="N9" s="57">
        <f t="shared" si="1"/>
        <v>2024</v>
      </c>
      <c r="O9" s="57">
        <f t="shared" si="1"/>
        <v>2025</v>
      </c>
      <c r="P9" s="57">
        <f t="shared" si="1"/>
        <v>2026</v>
      </c>
      <c r="Q9" s="57">
        <f t="shared" si="1"/>
        <v>2027</v>
      </c>
      <c r="R9" s="57">
        <f t="shared" si="1"/>
        <v>2028</v>
      </c>
      <c r="S9" s="57">
        <f t="shared" si="1"/>
        <v>2029</v>
      </c>
      <c r="T9" s="57">
        <f t="shared" si="1"/>
        <v>2030</v>
      </c>
      <c r="U9" s="57">
        <f t="shared" si="1"/>
        <v>2031</v>
      </c>
      <c r="V9" s="57">
        <f t="shared" si="1"/>
        <v>2032</v>
      </c>
      <c r="W9" s="57">
        <f t="shared" si="1"/>
        <v>2033</v>
      </c>
      <c r="X9" s="57">
        <f t="shared" si="1"/>
        <v>2034</v>
      </c>
      <c r="Y9" s="57">
        <f t="shared" si="1"/>
        <v>2035</v>
      </c>
      <c r="Z9" s="57">
        <f t="shared" si="1"/>
        <v>2036</v>
      </c>
      <c r="AA9" s="57">
        <f t="shared" si="1"/>
        <v>2037</v>
      </c>
      <c r="AB9" s="57">
        <f t="shared" si="1"/>
        <v>2038</v>
      </c>
      <c r="AC9" s="57">
        <f t="shared" si="1"/>
        <v>2039</v>
      </c>
      <c r="AD9" s="57">
        <f t="shared" si="1"/>
        <v>2040</v>
      </c>
      <c r="AE9" s="57">
        <f t="shared" si="1"/>
        <v>2041</v>
      </c>
      <c r="AF9" s="57">
        <f t="shared" si="1"/>
        <v>2042</v>
      </c>
      <c r="AG9" s="57">
        <f t="shared" si="1"/>
        <v>2043</v>
      </c>
      <c r="AH9" s="57">
        <f t="shared" si="1"/>
        <v>2044</v>
      </c>
      <c r="AI9" s="57">
        <f t="shared" si="1"/>
        <v>2045</v>
      </c>
      <c r="AJ9" s="57">
        <f t="shared" si="1"/>
        <v>2046</v>
      </c>
      <c r="AK9" s="57">
        <f t="shared" si="1"/>
        <v>2047</v>
      </c>
      <c r="AL9" s="57">
        <f t="shared" si="1"/>
        <v>2048</v>
      </c>
      <c r="AM9" s="57">
        <f t="shared" si="1"/>
        <v>2049</v>
      </c>
      <c r="AN9" s="57">
        <f t="shared" si="1"/>
        <v>2050</v>
      </c>
      <c r="AO9" s="57">
        <f>AN9+1</f>
        <v>2051</v>
      </c>
      <c r="AP9" s="57">
        <f>AO9+1</f>
        <v>2052</v>
      </c>
      <c r="AQ9" s="57">
        <f>AP9+1</f>
        <v>2053</v>
      </c>
      <c r="AR9" s="57">
        <f t="shared" ref="AR9:BC9" si="2">AQ9+1</f>
        <v>2054</v>
      </c>
      <c r="AS9" s="57">
        <f t="shared" si="2"/>
        <v>2055</v>
      </c>
      <c r="AT9" s="57">
        <f t="shared" si="2"/>
        <v>2056</v>
      </c>
      <c r="AU9" s="57">
        <f t="shared" si="2"/>
        <v>2057</v>
      </c>
      <c r="AV9" s="57">
        <f t="shared" si="2"/>
        <v>2058</v>
      </c>
      <c r="AW9" s="57">
        <f t="shared" si="2"/>
        <v>2059</v>
      </c>
      <c r="AX9" s="57">
        <f t="shared" si="2"/>
        <v>2060</v>
      </c>
      <c r="AY9" s="57">
        <f t="shared" si="2"/>
        <v>2061</v>
      </c>
      <c r="AZ9" s="57">
        <f t="shared" si="2"/>
        <v>2062</v>
      </c>
      <c r="BA9" s="57">
        <f t="shared" si="2"/>
        <v>2063</v>
      </c>
      <c r="BB9" s="57">
        <f t="shared" si="2"/>
        <v>2064</v>
      </c>
      <c r="BC9" s="57">
        <f t="shared" si="2"/>
        <v>2065</v>
      </c>
      <c r="BD9" s="57">
        <f>BC9+1</f>
        <v>2066</v>
      </c>
      <c r="BE9" s="14"/>
    </row>
    <row r="10" spans="1:57" s="18" customFormat="1" ht="14.25" hidden="1" customHeight="1" outlineLevel="1" x14ac:dyDescent="0.2">
      <c r="A10" s="15"/>
      <c r="B10" s="55" t="s">
        <v>57</v>
      </c>
      <c r="C10" s="19"/>
      <c r="D10" s="20"/>
      <c r="E10" s="58">
        <f>Base_Year_Start_Date</f>
        <v>41821</v>
      </c>
      <c r="F10" s="59">
        <f>E11+1</f>
        <v>42186</v>
      </c>
      <c r="G10" s="59">
        <f>F11+1</f>
        <v>42552</v>
      </c>
      <c r="H10" s="59">
        <f>G11+1</f>
        <v>42917</v>
      </c>
      <c r="I10" s="59">
        <f>H11+1</f>
        <v>43282</v>
      </c>
      <c r="J10" s="59">
        <f t="shared" ref="J10:BD10" si="3">I11+1</f>
        <v>43647</v>
      </c>
      <c r="K10" s="59">
        <f t="shared" si="3"/>
        <v>44013</v>
      </c>
      <c r="L10" s="59">
        <f t="shared" si="3"/>
        <v>44378</v>
      </c>
      <c r="M10" s="59">
        <f t="shared" si="3"/>
        <v>44743</v>
      </c>
      <c r="N10" s="59">
        <f t="shared" si="3"/>
        <v>45108</v>
      </c>
      <c r="O10" s="59">
        <f t="shared" si="3"/>
        <v>45474</v>
      </c>
      <c r="P10" s="59">
        <f t="shared" si="3"/>
        <v>45839</v>
      </c>
      <c r="Q10" s="59">
        <f t="shared" si="3"/>
        <v>46204</v>
      </c>
      <c r="R10" s="59">
        <f t="shared" si="3"/>
        <v>46569</v>
      </c>
      <c r="S10" s="59">
        <f t="shared" si="3"/>
        <v>46935</v>
      </c>
      <c r="T10" s="59">
        <f t="shared" si="3"/>
        <v>47300</v>
      </c>
      <c r="U10" s="59">
        <f t="shared" si="3"/>
        <v>47665</v>
      </c>
      <c r="V10" s="59">
        <f t="shared" si="3"/>
        <v>48030</v>
      </c>
      <c r="W10" s="59">
        <f t="shared" si="3"/>
        <v>48396</v>
      </c>
      <c r="X10" s="59">
        <f t="shared" si="3"/>
        <v>48761</v>
      </c>
      <c r="Y10" s="59">
        <f t="shared" si="3"/>
        <v>49126</v>
      </c>
      <c r="Z10" s="59">
        <f t="shared" si="3"/>
        <v>49491</v>
      </c>
      <c r="AA10" s="59">
        <f t="shared" si="3"/>
        <v>49857</v>
      </c>
      <c r="AB10" s="59">
        <f t="shared" si="3"/>
        <v>50222</v>
      </c>
      <c r="AC10" s="59">
        <f t="shared" si="3"/>
        <v>50587</v>
      </c>
      <c r="AD10" s="59">
        <f t="shared" si="3"/>
        <v>50952</v>
      </c>
      <c r="AE10" s="59">
        <f t="shared" si="3"/>
        <v>51318</v>
      </c>
      <c r="AF10" s="59">
        <f t="shared" si="3"/>
        <v>51683</v>
      </c>
      <c r="AG10" s="59">
        <f t="shared" si="3"/>
        <v>52048</v>
      </c>
      <c r="AH10" s="59">
        <f t="shared" si="3"/>
        <v>52413</v>
      </c>
      <c r="AI10" s="59">
        <f t="shared" si="3"/>
        <v>52779</v>
      </c>
      <c r="AJ10" s="59">
        <f t="shared" si="3"/>
        <v>53144</v>
      </c>
      <c r="AK10" s="59">
        <f t="shared" si="3"/>
        <v>53509</v>
      </c>
      <c r="AL10" s="59">
        <f t="shared" si="3"/>
        <v>53874</v>
      </c>
      <c r="AM10" s="59">
        <f t="shared" si="3"/>
        <v>54240</v>
      </c>
      <c r="AN10" s="59">
        <f t="shared" si="3"/>
        <v>54605</v>
      </c>
      <c r="AO10" s="59">
        <f t="shared" si="3"/>
        <v>54970</v>
      </c>
      <c r="AP10" s="59">
        <f t="shared" si="3"/>
        <v>55335</v>
      </c>
      <c r="AQ10" s="59">
        <f t="shared" si="3"/>
        <v>55701</v>
      </c>
      <c r="AR10" s="59">
        <f t="shared" si="3"/>
        <v>56066</v>
      </c>
      <c r="AS10" s="59">
        <f t="shared" si="3"/>
        <v>56431</v>
      </c>
      <c r="AT10" s="59">
        <f t="shared" si="3"/>
        <v>56796</v>
      </c>
      <c r="AU10" s="59">
        <f t="shared" si="3"/>
        <v>57162</v>
      </c>
      <c r="AV10" s="59">
        <f t="shared" si="3"/>
        <v>57527</v>
      </c>
      <c r="AW10" s="59">
        <f t="shared" si="3"/>
        <v>57892</v>
      </c>
      <c r="AX10" s="59">
        <f t="shared" si="3"/>
        <v>58257</v>
      </c>
      <c r="AY10" s="59">
        <f t="shared" si="3"/>
        <v>58623</v>
      </c>
      <c r="AZ10" s="59">
        <f t="shared" si="3"/>
        <v>58988</v>
      </c>
      <c r="BA10" s="59">
        <f t="shared" si="3"/>
        <v>59353</v>
      </c>
      <c r="BB10" s="59">
        <f t="shared" si="3"/>
        <v>59718</v>
      </c>
      <c r="BC10" s="59">
        <f t="shared" si="3"/>
        <v>60084</v>
      </c>
      <c r="BD10" s="59">
        <f t="shared" si="3"/>
        <v>60449</v>
      </c>
    </row>
    <row r="11" spans="1:57" hidden="1" outlineLevel="1" x14ac:dyDescent="0.2">
      <c r="A11" s="21"/>
      <c r="B11" s="55" t="s">
        <v>59</v>
      </c>
      <c r="E11" s="58">
        <f>Base_Year_End_Date</f>
        <v>42185</v>
      </c>
      <c r="F11" s="59">
        <f>EOMONTH(E11,12)</f>
        <v>42551</v>
      </c>
      <c r="G11" s="59">
        <f>EOMONTH(F11,12)</f>
        <v>42916</v>
      </c>
      <c r="H11" s="59">
        <f>EOMONTH(G11,12)</f>
        <v>43281</v>
      </c>
      <c r="I11" s="59">
        <f>EOMONTH(H11,12)</f>
        <v>43646</v>
      </c>
      <c r="J11" s="59">
        <f t="shared" ref="J11:AN11" si="4">EOMONTH(I11,12)</f>
        <v>44012</v>
      </c>
      <c r="K11" s="59">
        <f t="shared" si="4"/>
        <v>44377</v>
      </c>
      <c r="L11" s="59">
        <f t="shared" si="4"/>
        <v>44742</v>
      </c>
      <c r="M11" s="59">
        <f t="shared" si="4"/>
        <v>45107</v>
      </c>
      <c r="N11" s="59">
        <f t="shared" si="4"/>
        <v>45473</v>
      </c>
      <c r="O11" s="59">
        <f t="shared" si="4"/>
        <v>45838</v>
      </c>
      <c r="P11" s="59">
        <f t="shared" si="4"/>
        <v>46203</v>
      </c>
      <c r="Q11" s="59">
        <f t="shared" si="4"/>
        <v>46568</v>
      </c>
      <c r="R11" s="59">
        <f t="shared" si="4"/>
        <v>46934</v>
      </c>
      <c r="S11" s="59">
        <f t="shared" si="4"/>
        <v>47299</v>
      </c>
      <c r="T11" s="59">
        <f t="shared" si="4"/>
        <v>47664</v>
      </c>
      <c r="U11" s="59">
        <f t="shared" si="4"/>
        <v>48029</v>
      </c>
      <c r="V11" s="59">
        <f t="shared" si="4"/>
        <v>48395</v>
      </c>
      <c r="W11" s="59">
        <f t="shared" si="4"/>
        <v>48760</v>
      </c>
      <c r="X11" s="59">
        <f t="shared" si="4"/>
        <v>49125</v>
      </c>
      <c r="Y11" s="59">
        <f t="shared" si="4"/>
        <v>49490</v>
      </c>
      <c r="Z11" s="59">
        <f t="shared" si="4"/>
        <v>49856</v>
      </c>
      <c r="AA11" s="59">
        <f t="shared" si="4"/>
        <v>50221</v>
      </c>
      <c r="AB11" s="59">
        <f t="shared" si="4"/>
        <v>50586</v>
      </c>
      <c r="AC11" s="59">
        <f t="shared" si="4"/>
        <v>50951</v>
      </c>
      <c r="AD11" s="59">
        <f t="shared" si="4"/>
        <v>51317</v>
      </c>
      <c r="AE11" s="59">
        <f t="shared" si="4"/>
        <v>51682</v>
      </c>
      <c r="AF11" s="59">
        <f t="shared" si="4"/>
        <v>52047</v>
      </c>
      <c r="AG11" s="59">
        <f t="shared" si="4"/>
        <v>52412</v>
      </c>
      <c r="AH11" s="59">
        <f t="shared" si="4"/>
        <v>52778</v>
      </c>
      <c r="AI11" s="59">
        <f t="shared" si="4"/>
        <v>53143</v>
      </c>
      <c r="AJ11" s="59">
        <f t="shared" si="4"/>
        <v>53508</v>
      </c>
      <c r="AK11" s="59">
        <f t="shared" si="4"/>
        <v>53873</v>
      </c>
      <c r="AL11" s="59">
        <f t="shared" si="4"/>
        <v>54239</v>
      </c>
      <c r="AM11" s="59">
        <f t="shared" si="4"/>
        <v>54604</v>
      </c>
      <c r="AN11" s="59">
        <f t="shared" si="4"/>
        <v>54969</v>
      </c>
      <c r="AO11" s="59">
        <f>EOMONTH(AN11,12)</f>
        <v>55334</v>
      </c>
      <c r="AP11" s="59">
        <f>EOMONTH(AO11,12)</f>
        <v>55700</v>
      </c>
      <c r="AQ11" s="59">
        <f>EOMONTH(AP11,12)</f>
        <v>56065</v>
      </c>
      <c r="AR11" s="59">
        <f t="shared" ref="AR11:BC11" si="5">EOMONTH(AQ11,12)</f>
        <v>56430</v>
      </c>
      <c r="AS11" s="59">
        <f t="shared" si="5"/>
        <v>56795</v>
      </c>
      <c r="AT11" s="59">
        <f t="shared" si="5"/>
        <v>57161</v>
      </c>
      <c r="AU11" s="59">
        <f t="shared" si="5"/>
        <v>57526</v>
      </c>
      <c r="AV11" s="59">
        <f t="shared" si="5"/>
        <v>57891</v>
      </c>
      <c r="AW11" s="59">
        <f t="shared" si="5"/>
        <v>58256</v>
      </c>
      <c r="AX11" s="59">
        <f t="shared" si="5"/>
        <v>58622</v>
      </c>
      <c r="AY11" s="59">
        <f t="shared" si="5"/>
        <v>58987</v>
      </c>
      <c r="AZ11" s="59">
        <f t="shared" si="5"/>
        <v>59352</v>
      </c>
      <c r="BA11" s="59">
        <f t="shared" si="5"/>
        <v>59717</v>
      </c>
      <c r="BB11" s="59">
        <f t="shared" si="5"/>
        <v>60083</v>
      </c>
      <c r="BC11" s="59">
        <f t="shared" si="5"/>
        <v>60448</v>
      </c>
      <c r="BD11" s="59">
        <f>EOMONTH(BC11,12)</f>
        <v>60813</v>
      </c>
      <c r="BE11" s="18"/>
    </row>
    <row r="12" spans="1:57" hidden="1" outlineLevel="1" x14ac:dyDescent="0.2">
      <c r="B12" s="55" t="s">
        <v>211</v>
      </c>
      <c r="E12" s="60">
        <v>0</v>
      </c>
      <c r="F12" s="60">
        <v>0</v>
      </c>
      <c r="G12" s="61">
        <f>F12+1</f>
        <v>1</v>
      </c>
      <c r="H12" s="61">
        <f>G12+1</f>
        <v>2</v>
      </c>
      <c r="I12" s="61">
        <f>H12+1</f>
        <v>3</v>
      </c>
      <c r="J12" s="61">
        <f t="shared" ref="J12:AN12" si="6">I12+1</f>
        <v>4</v>
      </c>
      <c r="K12" s="61">
        <f t="shared" si="6"/>
        <v>5</v>
      </c>
      <c r="L12" s="61">
        <f t="shared" si="6"/>
        <v>6</v>
      </c>
      <c r="M12" s="61">
        <f t="shared" si="6"/>
        <v>7</v>
      </c>
      <c r="N12" s="61">
        <f t="shared" si="6"/>
        <v>8</v>
      </c>
      <c r="O12" s="61">
        <f t="shared" si="6"/>
        <v>9</v>
      </c>
      <c r="P12" s="61">
        <f t="shared" si="6"/>
        <v>10</v>
      </c>
      <c r="Q12" s="61">
        <f t="shared" si="6"/>
        <v>11</v>
      </c>
      <c r="R12" s="61">
        <f t="shared" si="6"/>
        <v>12</v>
      </c>
      <c r="S12" s="61">
        <f t="shared" si="6"/>
        <v>13</v>
      </c>
      <c r="T12" s="61">
        <f t="shared" si="6"/>
        <v>14</v>
      </c>
      <c r="U12" s="61">
        <f t="shared" si="6"/>
        <v>15</v>
      </c>
      <c r="V12" s="61">
        <f t="shared" si="6"/>
        <v>16</v>
      </c>
      <c r="W12" s="61">
        <f t="shared" si="6"/>
        <v>17</v>
      </c>
      <c r="X12" s="61">
        <f t="shared" si="6"/>
        <v>18</v>
      </c>
      <c r="Y12" s="61">
        <f t="shared" si="6"/>
        <v>19</v>
      </c>
      <c r="Z12" s="61">
        <f t="shared" si="6"/>
        <v>20</v>
      </c>
      <c r="AA12" s="61">
        <f t="shared" si="6"/>
        <v>21</v>
      </c>
      <c r="AB12" s="61">
        <f t="shared" si="6"/>
        <v>22</v>
      </c>
      <c r="AC12" s="61">
        <f t="shared" si="6"/>
        <v>23</v>
      </c>
      <c r="AD12" s="61">
        <f t="shared" si="6"/>
        <v>24</v>
      </c>
      <c r="AE12" s="61">
        <f t="shared" si="6"/>
        <v>25</v>
      </c>
      <c r="AF12" s="61">
        <f t="shared" si="6"/>
        <v>26</v>
      </c>
      <c r="AG12" s="61">
        <f t="shared" si="6"/>
        <v>27</v>
      </c>
      <c r="AH12" s="61">
        <f t="shared" si="6"/>
        <v>28</v>
      </c>
      <c r="AI12" s="61">
        <f t="shared" si="6"/>
        <v>29</v>
      </c>
      <c r="AJ12" s="61">
        <f t="shared" si="6"/>
        <v>30</v>
      </c>
      <c r="AK12" s="61">
        <f t="shared" si="6"/>
        <v>31</v>
      </c>
      <c r="AL12" s="61">
        <f t="shared" si="6"/>
        <v>32</v>
      </c>
      <c r="AM12" s="61">
        <f t="shared" si="6"/>
        <v>33</v>
      </c>
      <c r="AN12" s="61">
        <f t="shared" si="6"/>
        <v>34</v>
      </c>
      <c r="AO12" s="61">
        <f>AN12+1</f>
        <v>35</v>
      </c>
      <c r="AP12" s="61">
        <f>AO12+1</f>
        <v>36</v>
      </c>
      <c r="AQ12" s="61">
        <f>AP12+1</f>
        <v>37</v>
      </c>
      <c r="AR12" s="61">
        <f t="shared" ref="AR12:BC12" si="7">AQ12+1</f>
        <v>38</v>
      </c>
      <c r="AS12" s="61">
        <f t="shared" si="7"/>
        <v>39</v>
      </c>
      <c r="AT12" s="61">
        <f t="shared" si="7"/>
        <v>40</v>
      </c>
      <c r="AU12" s="61">
        <f t="shared" si="7"/>
        <v>41</v>
      </c>
      <c r="AV12" s="61">
        <f t="shared" si="7"/>
        <v>42</v>
      </c>
      <c r="AW12" s="61">
        <f t="shared" si="7"/>
        <v>43</v>
      </c>
      <c r="AX12" s="61">
        <f t="shared" si="7"/>
        <v>44</v>
      </c>
      <c r="AY12" s="61">
        <f t="shared" si="7"/>
        <v>45</v>
      </c>
      <c r="AZ12" s="61">
        <f t="shared" si="7"/>
        <v>46</v>
      </c>
      <c r="BA12" s="61">
        <f t="shared" si="7"/>
        <v>47</v>
      </c>
      <c r="BB12" s="61">
        <f t="shared" si="7"/>
        <v>48</v>
      </c>
      <c r="BC12" s="61">
        <f t="shared" si="7"/>
        <v>49</v>
      </c>
      <c r="BD12" s="61">
        <f>BC12+1</f>
        <v>50</v>
      </c>
    </row>
    <row r="13" spans="1:57" hidden="1" outlineLevel="1" x14ac:dyDescent="0.2">
      <c r="B13" s="55" t="s">
        <v>212</v>
      </c>
      <c r="E13" s="60">
        <f t="shared" ref="E13:BD13" si="8">IF(E9&gt;Actual_End_Year,0,1)</f>
        <v>1</v>
      </c>
      <c r="F13" s="60">
        <f t="shared" si="8"/>
        <v>1</v>
      </c>
      <c r="G13" s="60">
        <f t="shared" si="8"/>
        <v>1</v>
      </c>
      <c r="H13" s="60">
        <f t="shared" si="8"/>
        <v>1</v>
      </c>
      <c r="I13" s="60">
        <f t="shared" si="8"/>
        <v>1</v>
      </c>
      <c r="J13" s="60">
        <f t="shared" si="8"/>
        <v>1</v>
      </c>
      <c r="K13" s="60">
        <f t="shared" si="8"/>
        <v>0</v>
      </c>
      <c r="L13" s="60">
        <f t="shared" si="8"/>
        <v>0</v>
      </c>
      <c r="M13" s="60">
        <f t="shared" si="8"/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  <c r="Q13" s="60">
        <f t="shared" si="8"/>
        <v>0</v>
      </c>
      <c r="R13" s="60">
        <f t="shared" si="8"/>
        <v>0</v>
      </c>
      <c r="S13" s="60">
        <f t="shared" si="8"/>
        <v>0</v>
      </c>
      <c r="T13" s="60">
        <f t="shared" si="8"/>
        <v>0</v>
      </c>
      <c r="U13" s="60">
        <f t="shared" si="8"/>
        <v>0</v>
      </c>
      <c r="V13" s="60">
        <f t="shared" si="8"/>
        <v>0</v>
      </c>
      <c r="W13" s="60">
        <f t="shared" si="8"/>
        <v>0</v>
      </c>
      <c r="X13" s="60">
        <f t="shared" si="8"/>
        <v>0</v>
      </c>
      <c r="Y13" s="60">
        <f t="shared" si="8"/>
        <v>0</v>
      </c>
      <c r="Z13" s="60">
        <f t="shared" si="8"/>
        <v>0</v>
      </c>
      <c r="AA13" s="60">
        <f t="shared" si="8"/>
        <v>0</v>
      </c>
      <c r="AB13" s="60">
        <f t="shared" si="8"/>
        <v>0</v>
      </c>
      <c r="AC13" s="60">
        <f t="shared" si="8"/>
        <v>0</v>
      </c>
      <c r="AD13" s="60">
        <f t="shared" si="8"/>
        <v>0</v>
      </c>
      <c r="AE13" s="60">
        <f t="shared" si="8"/>
        <v>0</v>
      </c>
      <c r="AF13" s="60">
        <f t="shared" si="8"/>
        <v>0</v>
      </c>
      <c r="AG13" s="60">
        <f t="shared" si="8"/>
        <v>0</v>
      </c>
      <c r="AH13" s="60">
        <f t="shared" si="8"/>
        <v>0</v>
      </c>
      <c r="AI13" s="60">
        <f t="shared" si="8"/>
        <v>0</v>
      </c>
      <c r="AJ13" s="60">
        <f t="shared" si="8"/>
        <v>0</v>
      </c>
      <c r="AK13" s="60">
        <f t="shared" si="8"/>
        <v>0</v>
      </c>
      <c r="AL13" s="60">
        <f t="shared" si="8"/>
        <v>0</v>
      </c>
      <c r="AM13" s="60">
        <f t="shared" si="8"/>
        <v>0</v>
      </c>
      <c r="AN13" s="60">
        <f t="shared" si="8"/>
        <v>0</v>
      </c>
      <c r="AO13" s="60">
        <f t="shared" si="8"/>
        <v>0</v>
      </c>
      <c r="AP13" s="60">
        <f t="shared" si="8"/>
        <v>0</v>
      </c>
      <c r="AQ13" s="60">
        <f t="shared" si="8"/>
        <v>0</v>
      </c>
      <c r="AR13" s="60">
        <f t="shared" si="8"/>
        <v>0</v>
      </c>
      <c r="AS13" s="60">
        <f t="shared" si="8"/>
        <v>0</v>
      </c>
      <c r="AT13" s="60">
        <f t="shared" si="8"/>
        <v>0</v>
      </c>
      <c r="AU13" s="60">
        <f t="shared" si="8"/>
        <v>0</v>
      </c>
      <c r="AV13" s="60">
        <f t="shared" si="8"/>
        <v>0</v>
      </c>
      <c r="AW13" s="60">
        <f t="shared" si="8"/>
        <v>0</v>
      </c>
      <c r="AX13" s="60">
        <f t="shared" si="8"/>
        <v>0</v>
      </c>
      <c r="AY13" s="60">
        <f t="shared" si="8"/>
        <v>0</v>
      </c>
      <c r="AZ13" s="60">
        <f t="shared" si="8"/>
        <v>0</v>
      </c>
      <c r="BA13" s="60">
        <f t="shared" si="8"/>
        <v>0</v>
      </c>
      <c r="BB13" s="60">
        <f t="shared" si="8"/>
        <v>0</v>
      </c>
      <c r="BC13" s="60">
        <f t="shared" si="8"/>
        <v>0</v>
      </c>
      <c r="BD13" s="60">
        <f t="shared" si="8"/>
        <v>0</v>
      </c>
    </row>
    <row r="14" spans="1:57" hidden="1" outlineLevel="1" x14ac:dyDescent="0.2">
      <c r="B14" s="55" t="s">
        <v>213</v>
      </c>
      <c r="E14" s="60">
        <f t="shared" ref="E14:BD14" si="9">IF(AND(E9&gt;=Actual_Start_Year,E9&lt;=Display_Year_End),1,0)</f>
        <v>0</v>
      </c>
      <c r="F14" s="60">
        <f t="shared" si="9"/>
        <v>1</v>
      </c>
      <c r="G14" s="61">
        <f t="shared" si="9"/>
        <v>1</v>
      </c>
      <c r="H14" s="61">
        <f t="shared" si="9"/>
        <v>1</v>
      </c>
      <c r="I14" s="61">
        <f t="shared" si="9"/>
        <v>1</v>
      </c>
      <c r="J14" s="61">
        <f t="shared" si="9"/>
        <v>1</v>
      </c>
      <c r="K14" s="61">
        <f t="shared" si="9"/>
        <v>1</v>
      </c>
      <c r="L14" s="61">
        <f t="shared" si="9"/>
        <v>1</v>
      </c>
      <c r="M14" s="61">
        <f t="shared" si="9"/>
        <v>1</v>
      </c>
      <c r="N14" s="61">
        <f t="shared" si="9"/>
        <v>1</v>
      </c>
      <c r="O14" s="61">
        <f t="shared" si="9"/>
        <v>1</v>
      </c>
      <c r="P14" s="61">
        <f t="shared" si="9"/>
        <v>1</v>
      </c>
      <c r="Q14" s="61">
        <f t="shared" si="9"/>
        <v>1</v>
      </c>
      <c r="R14" s="61">
        <f t="shared" si="9"/>
        <v>1</v>
      </c>
      <c r="S14" s="61">
        <f t="shared" si="9"/>
        <v>1</v>
      </c>
      <c r="T14" s="61">
        <f t="shared" si="9"/>
        <v>1</v>
      </c>
      <c r="U14" s="61">
        <f t="shared" si="9"/>
        <v>1</v>
      </c>
      <c r="V14" s="61">
        <f t="shared" si="9"/>
        <v>1</v>
      </c>
      <c r="W14" s="61">
        <f t="shared" si="9"/>
        <v>1</v>
      </c>
      <c r="X14" s="61">
        <f t="shared" si="9"/>
        <v>1</v>
      </c>
      <c r="Y14" s="61">
        <f t="shared" si="9"/>
        <v>1</v>
      </c>
      <c r="Z14" s="61">
        <f t="shared" si="9"/>
        <v>1</v>
      </c>
      <c r="AA14" s="61">
        <f t="shared" si="9"/>
        <v>1</v>
      </c>
      <c r="AB14" s="61">
        <f t="shared" si="9"/>
        <v>1</v>
      </c>
      <c r="AC14" s="61">
        <f t="shared" si="9"/>
        <v>1</v>
      </c>
      <c r="AD14" s="61">
        <f t="shared" si="9"/>
        <v>1</v>
      </c>
      <c r="AE14" s="61">
        <f t="shared" si="9"/>
        <v>1</v>
      </c>
      <c r="AF14" s="61">
        <f t="shared" si="9"/>
        <v>1</v>
      </c>
      <c r="AG14" s="61">
        <f t="shared" si="9"/>
        <v>1</v>
      </c>
      <c r="AH14" s="61">
        <f t="shared" si="9"/>
        <v>1</v>
      </c>
      <c r="AI14" s="61">
        <f t="shared" si="9"/>
        <v>1</v>
      </c>
      <c r="AJ14" s="61">
        <f t="shared" si="9"/>
        <v>1</v>
      </c>
      <c r="AK14" s="61">
        <f t="shared" si="9"/>
        <v>1</v>
      </c>
      <c r="AL14" s="61">
        <f t="shared" si="9"/>
        <v>1</v>
      </c>
      <c r="AM14" s="61">
        <f t="shared" si="9"/>
        <v>1</v>
      </c>
      <c r="AN14" s="61">
        <f t="shared" si="9"/>
        <v>1</v>
      </c>
      <c r="AO14" s="61">
        <f t="shared" si="9"/>
        <v>1</v>
      </c>
      <c r="AP14" s="61">
        <f t="shared" si="9"/>
        <v>1</v>
      </c>
      <c r="AQ14" s="61">
        <f t="shared" si="9"/>
        <v>1</v>
      </c>
      <c r="AR14" s="61">
        <f t="shared" si="9"/>
        <v>1</v>
      </c>
      <c r="AS14" s="61">
        <f t="shared" si="9"/>
        <v>1</v>
      </c>
      <c r="AT14" s="61">
        <f t="shared" si="9"/>
        <v>1</v>
      </c>
      <c r="AU14" s="61">
        <f t="shared" si="9"/>
        <v>1</v>
      </c>
      <c r="AV14" s="61">
        <f t="shared" si="9"/>
        <v>1</v>
      </c>
      <c r="AW14" s="61">
        <f t="shared" si="9"/>
        <v>1</v>
      </c>
      <c r="AX14" s="61">
        <f t="shared" si="9"/>
        <v>1</v>
      </c>
      <c r="AY14" s="61">
        <f t="shared" si="9"/>
        <v>1</v>
      </c>
      <c r="AZ14" s="61">
        <f t="shared" si="9"/>
        <v>1</v>
      </c>
      <c r="BA14" s="61">
        <f t="shared" si="9"/>
        <v>1</v>
      </c>
      <c r="BB14" s="61">
        <f t="shared" si="9"/>
        <v>1</v>
      </c>
      <c r="BC14" s="61">
        <f t="shared" si="9"/>
        <v>1</v>
      </c>
      <c r="BD14" s="61">
        <f t="shared" si="9"/>
        <v>1</v>
      </c>
    </row>
    <row r="15" spans="1:57" collapsed="1" x14ac:dyDescent="0.2">
      <c r="A15" s="9"/>
      <c r="C15" s="13"/>
      <c r="D15" s="46"/>
    </row>
    <row r="16" spans="1:57" x14ac:dyDescent="0.2">
      <c r="A16" s="69">
        <f ca="1">MAX($A$1:A7)+subsection</f>
        <v>11.02</v>
      </c>
      <c r="B16" s="6" t="s">
        <v>293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x14ac:dyDescent="0.2">
      <c r="C17" s="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outlineLevel="1" x14ac:dyDescent="0.2">
      <c r="B18" s="50" t="s">
        <v>294</v>
      </c>
      <c r="C18" s="24"/>
      <c r="G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outlineLevel="1" x14ac:dyDescent="0.2">
      <c r="C19" s="24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outlineLevel="1" x14ac:dyDescent="0.2">
      <c r="B20" s="48" t="s">
        <v>149</v>
      </c>
      <c r="C20" s="24"/>
      <c r="D20" s="54" t="s">
        <v>279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outlineLevel="1" x14ac:dyDescent="0.2">
      <c r="B21" s="49" t="s">
        <v>151</v>
      </c>
      <c r="C21" s="10" t="s">
        <v>217</v>
      </c>
      <c r="D21" s="24">
        <v>1</v>
      </c>
      <c r="G21" s="187">
        <f>SUMPRODUCT('Regulatory Model'!G$154:G$213,INDEX(Tariff_Revenue_to_Bundles,0,$D21))</f>
        <v>213.93153491000001</v>
      </c>
      <c r="H21" s="187">
        <f>SUMPRODUCT('Regulatory Model'!H$154:H$213,INDEX(Tariff_Revenue_to_Bundles,0,$D21))</f>
        <v>232.16389436999998</v>
      </c>
      <c r="I21" s="187">
        <f>SUMPRODUCT('Regulatory Model'!I$154:I$213,INDEX(Tariff_Revenue_to_Bundles,0,$D21))</f>
        <v>232.89551582000001</v>
      </c>
      <c r="J21" s="187">
        <f>SUMPRODUCT('Regulatory Model'!J$154:J$213,INDEX(Tariff_Revenue_to_Bundles,0,$D21))</f>
        <v>225.64194780999995</v>
      </c>
      <c r="K21" s="187">
        <f>SUMPRODUCT('Regulatory Model'!K$154:K$213,INDEX(Tariff_Revenue_to_Bundles,0,$D21))</f>
        <v>243.20707599874009</v>
      </c>
      <c r="L21" s="187">
        <f>SUMPRODUCT('Regulatory Model'!L$154:L$213,INDEX(Tariff_Revenue_to_Bundles,0,$D21))</f>
        <v>246.49644396762881</v>
      </c>
      <c r="M21" s="187">
        <f>SUMPRODUCT('Regulatory Model'!M$154:M$213,INDEX(Tariff_Revenue_to_Bundles,0,$D21))</f>
        <v>275.52655084418302</v>
      </c>
      <c r="N21" s="187">
        <f>SUMPRODUCT('Regulatory Model'!N$154:N$213,INDEX(Tariff_Revenue_to_Bundles,0,$D21))</f>
        <v>282.73010089836839</v>
      </c>
      <c r="O21" s="187">
        <f>SUMPRODUCT('Regulatory Model'!O$154:O$213,INDEX(Tariff_Revenue_to_Bundles,0,$D21))</f>
        <v>290.46487169043036</v>
      </c>
      <c r="P21" s="187">
        <f>SUMPRODUCT('Regulatory Model'!P$154:P$213,INDEX(Tariff_Revenue_to_Bundles,0,$D21))</f>
        <v>298.39615213590071</v>
      </c>
      <c r="Q21" s="187">
        <f>SUMPRODUCT('Regulatory Model'!Q$154:Q$213,INDEX(Tariff_Revenue_to_Bundles,0,$D21))</f>
        <v>306.54974644747074</v>
      </c>
      <c r="R21" s="187">
        <f>SUMPRODUCT('Regulatory Model'!R$154:R$213,INDEX(Tariff_Revenue_to_Bundles,0,$D21))</f>
        <v>314.92712467465986</v>
      </c>
      <c r="S21" s="187">
        <f>SUMPRODUCT('Regulatory Model'!S$154:S$213,INDEX(Tariff_Revenue_to_Bundles,0,$D21))</f>
        <v>323.51742158808975</v>
      </c>
      <c r="T21" s="187">
        <f>SUMPRODUCT('Regulatory Model'!T$154:T$213,INDEX(Tariff_Revenue_to_Bundles,0,$D21))</f>
        <v>332.34635985384301</v>
      </c>
      <c r="U21" s="187">
        <f>SUMPRODUCT('Regulatory Model'!U$154:U$213,INDEX(Tariff_Revenue_to_Bundles,0,$D21))</f>
        <v>341.42255054475629</v>
      </c>
      <c r="V21" s="187">
        <f>SUMPRODUCT('Regulatory Model'!V$154:V$213,INDEX(Tariff_Revenue_to_Bundles,0,$D21))</f>
        <v>350.73612336044886</v>
      </c>
      <c r="W21" s="187">
        <f>SUMPRODUCT('Regulatory Model'!W$154:W$213,INDEX(Tariff_Revenue_to_Bundles,0,$D21))</f>
        <v>360.30192227988323</v>
      </c>
      <c r="X21" s="187">
        <f>SUMPRODUCT('Regulatory Model'!X$154:X$213,INDEX(Tariff_Revenue_to_Bundles,0,$D21))</f>
        <v>370.12001494911431</v>
      </c>
      <c r="Y21" s="187">
        <f>SUMPRODUCT('Regulatory Model'!Y$154:Y$213,INDEX(Tariff_Revenue_to_Bundles,0,$D21))</f>
        <v>380.21851223416377</v>
      </c>
      <c r="Z21" s="187">
        <f>SUMPRODUCT('Regulatory Model'!Z$154:Z$213,INDEX(Tariff_Revenue_to_Bundles,0,$D21))</f>
        <v>390.56786219263688</v>
      </c>
      <c r="AA21" s="187">
        <f>SUMPRODUCT('Regulatory Model'!AA$154:AA$213,INDEX(Tariff_Revenue_to_Bundles,0,$D21))</f>
        <v>401.21180578600854</v>
      </c>
      <c r="AB21" s="187">
        <f>SUMPRODUCT('Regulatory Model'!AB$154:AB$213,INDEX(Tariff_Revenue_to_Bundles,0,$D21))</f>
        <v>412.13802406687745</v>
      </c>
      <c r="AC21" s="187">
        <f>SUMPRODUCT('Regulatory Model'!AC$154:AC$213,INDEX(Tariff_Revenue_to_Bundles,0,$D21))</f>
        <v>423.36999339011908</v>
      </c>
      <c r="AD21" s="187">
        <f>SUMPRODUCT('Regulatory Model'!AD$154:AD$213,INDEX(Tariff_Revenue_to_Bundles,0,$D21))</f>
        <v>434.89672238022081</v>
      </c>
      <c r="AE21" s="187">
        <f>SUMPRODUCT('Regulatory Model'!AE$154:AE$213,INDEX(Tariff_Revenue_to_Bundles,0,$D21))</f>
        <v>446.72112868065</v>
      </c>
      <c r="AF21" s="187">
        <f>SUMPRODUCT('Regulatory Model'!AF$154:AF$213,INDEX(Tariff_Revenue_to_Bundles,0,$D21))</f>
        <v>458.87138522036673</v>
      </c>
      <c r="AG21" s="187">
        <f>SUMPRODUCT('Regulatory Model'!AG$154:AG$213,INDEX(Tariff_Revenue_to_Bundles,0,$D21))</f>
        <v>471.35871250803103</v>
      </c>
      <c r="AH21" s="187">
        <f>SUMPRODUCT('Regulatory Model'!AH$154:AH$213,INDEX(Tariff_Revenue_to_Bundles,0,$D21))</f>
        <v>484.18303521539673</v>
      </c>
      <c r="AI21" s="187">
        <f>SUMPRODUCT('Regulatory Model'!AI$154:AI$213,INDEX(Tariff_Revenue_to_Bundles,0,$D21))</f>
        <v>497.34776819237641</v>
      </c>
      <c r="AJ21" s="187">
        <f>SUMPRODUCT('Regulatory Model'!AJ$154:AJ$213,INDEX(Tariff_Revenue_to_Bundles,0,$D21))</f>
        <v>510.84858440815191</v>
      </c>
      <c r="AK21" s="187">
        <f>SUMPRODUCT('Regulatory Model'!AK$154:AK$213,INDEX(Tariff_Revenue_to_Bundles,0,$D21))</f>
        <v>524.74560798844823</v>
      </c>
      <c r="AL21" s="187">
        <f>SUMPRODUCT('Regulatory Model'!AL$154:AL$213,INDEX(Tariff_Revenue_to_Bundles,0,$D21))</f>
        <v>539.0069002730271</v>
      </c>
      <c r="AM21" s="187">
        <f>SUMPRODUCT('Regulatory Model'!AM$154:AM$213,INDEX(Tariff_Revenue_to_Bundles,0,$D21))</f>
        <v>553.63408391049995</v>
      </c>
      <c r="AN21" s="187">
        <f>SUMPRODUCT('Regulatory Model'!AN$154:AN$213,INDEX(Tariff_Revenue_to_Bundles,0,$D21))</f>
        <v>568.66605973586707</v>
      </c>
      <c r="AO21" s="187">
        <f>SUMPRODUCT('Regulatory Model'!AO$154:AO$213,INDEX(Tariff_Revenue_to_Bundles,0,$D21))</f>
        <v>584.10995629661556</v>
      </c>
      <c r="AP21" s="187">
        <f>SUMPRODUCT('Regulatory Model'!AP$154:AP$213,INDEX(Tariff_Revenue_to_Bundles,0,$D21))</f>
        <v>599.95478551635426</v>
      </c>
      <c r="AQ21" s="187">
        <f>SUMPRODUCT('Regulatory Model'!AQ$154:AQ$213,INDEX(Tariff_Revenue_to_Bundles,0,$D21))</f>
        <v>616.23556420213754</v>
      </c>
      <c r="AR21" s="187">
        <f>SUMPRODUCT('Regulatory Model'!AR$154:AR$213,INDEX(Tariff_Revenue_to_Bundles,0,$D21))</f>
        <v>632.9562862105771</v>
      </c>
      <c r="AS21" s="187">
        <f>SUMPRODUCT('Regulatory Model'!AS$154:AS$213,INDEX(Tariff_Revenue_to_Bundles,0,$D21))</f>
        <v>650.11890136508089</v>
      </c>
      <c r="AT21" s="187">
        <f>SUMPRODUCT('Regulatory Model'!AT$154:AT$213,INDEX(Tariff_Revenue_to_Bundles,0,$D21))</f>
        <v>667.73860297910335</v>
      </c>
      <c r="AU21" s="187">
        <f>SUMPRODUCT('Regulatory Model'!AU$154:AU$213,INDEX(Tariff_Revenue_to_Bundles,0,$D21))</f>
        <v>685.83207828915386</v>
      </c>
      <c r="AV21" s="187">
        <f>SUMPRODUCT('Regulatory Model'!AV$154:AV$213,INDEX(Tariff_Revenue_to_Bundles,0,$D21))</f>
        <v>704.42772612875115</v>
      </c>
      <c r="AW21" s="187">
        <f>SUMPRODUCT('Regulatory Model'!AW$154:AW$213,INDEX(Tariff_Revenue_to_Bundles,0,$D21))</f>
        <v>723.48814035696262</v>
      </c>
      <c r="AX21" s="187">
        <f>SUMPRODUCT('Regulatory Model'!AX$154:AX$213,INDEX(Tariff_Revenue_to_Bundles,0,$D21))</f>
        <v>743.09454717399069</v>
      </c>
      <c r="AY21" s="187">
        <f>SUMPRODUCT('Regulatory Model'!AY$154:AY$213,INDEX(Tariff_Revenue_to_Bundles,0,$D21))</f>
        <v>763.21290027269276</v>
      </c>
      <c r="AZ21" s="187">
        <f>SUMPRODUCT('Regulatory Model'!AZ$154:AZ$213,INDEX(Tariff_Revenue_to_Bundles,0,$D21))</f>
        <v>783.89159865633962</v>
      </c>
      <c r="BA21" s="187">
        <f>SUMPRODUCT('Regulatory Model'!BA$154:BA$213,INDEX(Tariff_Revenue_to_Bundles,0,$D21))</f>
        <v>805.09762968426469</v>
      </c>
      <c r="BB21" s="187">
        <f>SUMPRODUCT('Regulatory Model'!BB$154:BB$213,INDEX(Tariff_Revenue_to_Bundles,0,$D21))</f>
        <v>826.8913410709979</v>
      </c>
      <c r="BC21" s="187">
        <f>SUMPRODUCT('Regulatory Model'!BC$154:BC$213,INDEX(Tariff_Revenue_to_Bundles,0,$D21))</f>
        <v>849.26573330151916</v>
      </c>
      <c r="BD21" s="187">
        <f>SUMPRODUCT('Regulatory Model'!BD$154:BD$213,INDEX(Tariff_Revenue_to_Bundles,0,$D21))</f>
        <v>872.23527782969211</v>
      </c>
    </row>
    <row r="22" spans="1:56" outlineLevel="1" x14ac:dyDescent="0.2">
      <c r="B22" s="49" t="s">
        <v>153</v>
      </c>
      <c r="C22" s="10" t="s">
        <v>217</v>
      </c>
      <c r="D22" s="24">
        <v>2</v>
      </c>
      <c r="G22" s="187">
        <f>SUMPRODUCT('Regulatory Model'!G$154:G$213,INDEX(Tariff_Revenue_to_Bundles,0,$D22))</f>
        <v>12.599429060000002</v>
      </c>
      <c r="H22" s="187">
        <f>SUMPRODUCT('Regulatory Model'!H$154:H$213,INDEX(Tariff_Revenue_to_Bundles,0,$D22))</f>
        <v>15.454573629999999</v>
      </c>
      <c r="I22" s="187">
        <f>SUMPRODUCT('Regulatory Model'!I$154:I$213,INDEX(Tariff_Revenue_to_Bundles,0,$D22))</f>
        <v>17.028808509999998</v>
      </c>
      <c r="J22" s="187">
        <f>SUMPRODUCT('Regulatory Model'!J$154:J$213,INDEX(Tariff_Revenue_to_Bundles,0,$D22))</f>
        <v>13.613565869999999</v>
      </c>
      <c r="K22" s="187">
        <f>SUMPRODUCT('Regulatory Model'!K$154:K$213,INDEX(Tariff_Revenue_to_Bundles,0,$D22))</f>
        <v>14.069461651860619</v>
      </c>
      <c r="L22" s="187">
        <f>SUMPRODUCT('Regulatory Model'!L$154:L$213,INDEX(Tariff_Revenue_to_Bundles,0,$D22))</f>
        <v>14.573028539520418</v>
      </c>
      <c r="M22" s="187">
        <f>SUMPRODUCT('Regulatory Model'!M$154:M$213,INDEX(Tariff_Revenue_to_Bundles,0,$D22))</f>
        <v>15.911507991559734</v>
      </c>
      <c r="N22" s="187">
        <f>SUMPRODUCT('Regulatory Model'!N$154:N$213,INDEX(Tariff_Revenue_to_Bundles,0,$D22))</f>
        <v>16.553232365567869</v>
      </c>
      <c r="O22" s="187">
        <f>SUMPRODUCT('Regulatory Model'!O$154:O$213,INDEX(Tariff_Revenue_to_Bundles,0,$D22))</f>
        <v>17.252253870401844</v>
      </c>
      <c r="P22" s="187">
        <f>SUMPRODUCT('Regulatory Model'!P$154:P$213,INDEX(Tariff_Revenue_to_Bundles,0,$D22))</f>
        <v>17.932613462466037</v>
      </c>
      <c r="Q22" s="187">
        <f>SUMPRODUCT('Regulatory Model'!Q$154:Q$213,INDEX(Tariff_Revenue_to_Bundles,0,$D22))</f>
        <v>18.665775125641858</v>
      </c>
      <c r="R22" s="187">
        <f>SUMPRODUCT('Regulatory Model'!R$154:R$213,INDEX(Tariff_Revenue_to_Bundles,0,$D22))</f>
        <v>19.416369521537426</v>
      </c>
      <c r="S22" s="187">
        <f>SUMPRODUCT('Regulatory Model'!S$154:S$213,INDEX(Tariff_Revenue_to_Bundles,0,$D22))</f>
        <v>20.222625813585992</v>
      </c>
      <c r="T22" s="187">
        <f>SUMPRODUCT('Regulatory Model'!T$154:T$213,INDEX(Tariff_Revenue_to_Bundles,0,$D22))</f>
        <v>21.014264175520637</v>
      </c>
      <c r="U22" s="187">
        <f>SUMPRODUCT('Regulatory Model'!U$154:U$213,INDEX(Tariff_Revenue_to_Bundles,0,$D22))</f>
        <v>21.859360662736663</v>
      </c>
      <c r="V22" s="187">
        <f>SUMPRODUCT('Regulatory Model'!V$154:V$213,INDEX(Tariff_Revenue_to_Bundles,0,$D22))</f>
        <v>22.722953625073011</v>
      </c>
      <c r="W22" s="187">
        <f>SUMPRODUCT('Regulatory Model'!W$154:W$213,INDEX(Tariff_Revenue_to_Bundles,0,$D22))</f>
        <v>23.611865963083844</v>
      </c>
      <c r="X22" s="187">
        <f>SUMPRODUCT('Regulatory Model'!X$154:X$213,INDEX(Tariff_Revenue_to_Bundles,0,$D22))</f>
        <v>24.521200942272312</v>
      </c>
      <c r="Y22" s="187">
        <f>SUMPRODUCT('Regulatory Model'!Y$154:Y$213,INDEX(Tariff_Revenue_to_Bundles,0,$D22))</f>
        <v>25.451519446236418</v>
      </c>
      <c r="Z22" s="187">
        <f>SUMPRODUCT('Regulatory Model'!Z$154:Z$213,INDEX(Tariff_Revenue_to_Bundles,0,$D22))</f>
        <v>26.438780635794473</v>
      </c>
      <c r="AA22" s="187">
        <f>SUMPRODUCT('Regulatory Model'!AA$154:AA$213,INDEX(Tariff_Revenue_to_Bundles,0,$D22))</f>
        <v>27.453666401580737</v>
      </c>
      <c r="AB22" s="187">
        <f>SUMPRODUCT('Regulatory Model'!AB$154:AB$213,INDEX(Tariff_Revenue_to_Bundles,0,$D22))</f>
        <v>28.492332109294967</v>
      </c>
      <c r="AC22" s="187">
        <f>SUMPRODUCT('Regulatory Model'!AC$154:AC$213,INDEX(Tariff_Revenue_to_Bundles,0,$D22))</f>
        <v>29.606319579997368</v>
      </c>
      <c r="AD22" s="187">
        <f>SUMPRODUCT('Regulatory Model'!AD$154:AD$213,INDEX(Tariff_Revenue_to_Bundles,0,$D22))</f>
        <v>30.736331313620223</v>
      </c>
      <c r="AE22" s="187">
        <f>SUMPRODUCT('Regulatory Model'!AE$154:AE$213,INDEX(Tariff_Revenue_to_Bundles,0,$D22))</f>
        <v>31.888767097426104</v>
      </c>
      <c r="AF22" s="187">
        <f>SUMPRODUCT('Regulatory Model'!AF$154:AF$213,INDEX(Tariff_Revenue_to_Bundles,0,$D22))</f>
        <v>33.076361545855057</v>
      </c>
      <c r="AG22" s="187">
        <f>SUMPRODUCT('Regulatory Model'!AG$154:AG$213,INDEX(Tariff_Revenue_to_Bundles,0,$D22))</f>
        <v>34.326910841752571</v>
      </c>
      <c r="AH22" s="187">
        <f>SUMPRODUCT('Regulatory Model'!AH$154:AH$213,INDEX(Tariff_Revenue_to_Bundles,0,$D22))</f>
        <v>35.564306239684569</v>
      </c>
      <c r="AI22" s="187">
        <f>SUMPRODUCT('Regulatory Model'!AI$154:AI$213,INDEX(Tariff_Revenue_to_Bundles,0,$D22))</f>
        <v>36.928155913307172</v>
      </c>
      <c r="AJ22" s="187">
        <f>SUMPRODUCT('Regulatory Model'!AJ$154:AJ$213,INDEX(Tariff_Revenue_to_Bundles,0,$D22))</f>
        <v>38.25745822272701</v>
      </c>
      <c r="AK22" s="187">
        <f>SUMPRODUCT('Regulatory Model'!AK$154:AK$213,INDEX(Tariff_Revenue_to_Bundles,0,$D22))</f>
        <v>39.68784980661956</v>
      </c>
      <c r="AL22" s="187">
        <f>SUMPRODUCT('Regulatory Model'!AL$154:AL$213,INDEX(Tariff_Revenue_to_Bundles,0,$D22))</f>
        <v>41.13389759883669</v>
      </c>
      <c r="AM22" s="187">
        <f>SUMPRODUCT('Regulatory Model'!AM$154:AM$213,INDEX(Tariff_Revenue_to_Bundles,0,$D22))</f>
        <v>42.611465283688617</v>
      </c>
      <c r="AN22" s="187">
        <f>SUMPRODUCT('Regulatory Model'!AN$154:AN$213,INDEX(Tariff_Revenue_to_Bundles,0,$D22))</f>
        <v>44.170418575336519</v>
      </c>
      <c r="AO22" s="187">
        <f>SUMPRODUCT('Regulatory Model'!AO$154:AO$213,INDEX(Tariff_Revenue_to_Bundles,0,$D22))</f>
        <v>45.769868981580935</v>
      </c>
      <c r="AP22" s="187">
        <f>SUMPRODUCT('Regulatory Model'!AP$154:AP$213,INDEX(Tariff_Revenue_to_Bundles,0,$D22))</f>
        <v>47.40238876664565</v>
      </c>
      <c r="AQ22" s="187">
        <f>SUMPRODUCT('Regulatory Model'!AQ$154:AQ$213,INDEX(Tariff_Revenue_to_Bundles,0,$D22))</f>
        <v>49.124592861605194</v>
      </c>
      <c r="AR22" s="187">
        <f>SUMPRODUCT('Regulatory Model'!AR$154:AR$213,INDEX(Tariff_Revenue_to_Bundles,0,$D22))</f>
        <v>50.877171338683247</v>
      </c>
      <c r="AS22" s="187">
        <f>SUMPRODUCT('Regulatory Model'!AS$154:AS$213,INDEX(Tariff_Revenue_to_Bundles,0,$D22))</f>
        <v>52.71969182253634</v>
      </c>
      <c r="AT22" s="187">
        <f>SUMPRODUCT('Regulatory Model'!AT$154:AT$213,INDEX(Tariff_Revenue_to_Bundles,0,$D22))</f>
        <v>54.542873965761252</v>
      </c>
      <c r="AU22" s="187">
        <f>SUMPRODUCT('Regulatory Model'!AU$154:AU$213,INDEX(Tariff_Revenue_to_Bundles,0,$D22))</f>
        <v>56.515823951465087</v>
      </c>
      <c r="AV22" s="187">
        <f>SUMPRODUCT('Regulatory Model'!AV$154:AV$213,INDEX(Tariff_Revenue_to_Bundles,0,$D22))</f>
        <v>58.478199363391269</v>
      </c>
      <c r="AW22" s="187">
        <f>SUMPRODUCT('Regulatory Model'!AW$154:AW$213,INDEX(Tariff_Revenue_to_Bundles,0,$D22))</f>
        <v>60.523793848179338</v>
      </c>
      <c r="AX22" s="187">
        <f>SUMPRODUCT('Regulatory Model'!AX$154:AX$213,INDEX(Tariff_Revenue_to_Bundles,0,$D22))</f>
        <v>62.685751320462401</v>
      </c>
      <c r="AY22" s="187">
        <f>SUMPRODUCT('Regulatory Model'!AY$154:AY$213,INDEX(Tariff_Revenue_to_Bundles,0,$D22))</f>
        <v>64.883774413124073</v>
      </c>
      <c r="AZ22" s="187">
        <f>SUMPRODUCT('Regulatory Model'!AZ$154:AZ$213,INDEX(Tariff_Revenue_to_Bundles,0,$D22))</f>
        <v>67.138124151884128</v>
      </c>
      <c r="BA22" s="187">
        <f>SUMPRODUCT('Regulatory Model'!BA$154:BA$213,INDEX(Tariff_Revenue_to_Bundles,0,$D22))</f>
        <v>69.481501007632829</v>
      </c>
      <c r="BB22" s="187">
        <f>SUMPRODUCT('Regulatory Model'!BB$154:BB$213,INDEX(Tariff_Revenue_to_Bundles,0,$D22))</f>
        <v>71.880142390934978</v>
      </c>
      <c r="BC22" s="187">
        <f>SUMPRODUCT('Regulatory Model'!BC$154:BC$213,INDEX(Tariff_Revenue_to_Bundles,0,$D22))</f>
        <v>74.388012235133175</v>
      </c>
      <c r="BD22" s="187">
        <f>SUMPRODUCT('Regulatory Model'!BD$154:BD$213,INDEX(Tariff_Revenue_to_Bundles,0,$D22))</f>
        <v>76.940911337948123</v>
      </c>
    </row>
    <row r="23" spans="1:56" outlineLevel="1" x14ac:dyDescent="0.2">
      <c r="B23" s="49" t="s">
        <v>154</v>
      </c>
      <c r="C23" s="10" t="s">
        <v>217</v>
      </c>
      <c r="D23" s="24">
        <v>3</v>
      </c>
      <c r="F23" s="74"/>
      <c r="G23" s="187">
        <f>SUMPRODUCT('Regulatory Model'!G$154:G$213,INDEX(Tariff_Revenue_to_Bundles,0,$D23))</f>
        <v>26.11847605414</v>
      </c>
      <c r="H23" s="187">
        <f>SUMPRODUCT('Regulatory Model'!H$154:H$213,INDEX(Tariff_Revenue_to_Bundles,0,$D23))</f>
        <v>28.870260699999999</v>
      </c>
      <c r="I23" s="187">
        <f>SUMPRODUCT('Regulatory Model'!I$154:I$213,INDEX(Tariff_Revenue_to_Bundles,0,$D23))</f>
        <v>28.12611733</v>
      </c>
      <c r="J23" s="187">
        <f>SUMPRODUCT('Regulatory Model'!J$154:J$213,INDEX(Tariff_Revenue_to_Bundles,0,$D23))</f>
        <v>22.079506540000001</v>
      </c>
      <c r="K23" s="187">
        <f>SUMPRODUCT('Regulatory Model'!K$154:K$213,INDEX(Tariff_Revenue_to_Bundles,0,$D23))</f>
        <v>23.458202726781963</v>
      </c>
      <c r="L23" s="187">
        <f>SUMPRODUCT('Regulatory Model'!L$154:L$213,INDEX(Tariff_Revenue_to_Bundles,0,$D23))</f>
        <v>28.276632880097555</v>
      </c>
      <c r="M23" s="187">
        <f>SUMPRODUCT('Regulatory Model'!M$154:M$213,INDEX(Tariff_Revenue_to_Bundles,0,$D23))</f>
        <v>27.70298414803586</v>
      </c>
      <c r="N23" s="187">
        <f>SUMPRODUCT('Regulatory Model'!N$154:N$213,INDEX(Tariff_Revenue_to_Bundles,0,$D23))</f>
        <v>28.409009415810111</v>
      </c>
      <c r="O23" s="187">
        <f>SUMPRODUCT('Regulatory Model'!O$154:O$213,INDEX(Tariff_Revenue_to_Bundles,0,$D23))</f>
        <v>29.127378687533131</v>
      </c>
      <c r="P23" s="187">
        <f>SUMPRODUCT('Regulatory Model'!P$154:P$213,INDEX(Tariff_Revenue_to_Bundles,0,$D23))</f>
        <v>29.91592472272653</v>
      </c>
      <c r="Q23" s="187">
        <f>SUMPRODUCT('Regulatory Model'!Q$154:Q$213,INDEX(Tariff_Revenue_to_Bundles,0,$D23))</f>
        <v>30.710889528462005</v>
      </c>
      <c r="R23" s="187">
        <f>SUMPRODUCT('Regulatory Model'!R$154:R$213,INDEX(Tariff_Revenue_to_Bundles,0,$D23))</f>
        <v>31.511845677378229</v>
      </c>
      <c r="S23" s="187">
        <f>SUMPRODUCT('Regulatory Model'!S$154:S$213,INDEX(Tariff_Revenue_to_Bundles,0,$D23))</f>
        <v>32.319220074493131</v>
      </c>
      <c r="T23" s="187">
        <f>SUMPRODUCT('Regulatory Model'!T$154:T$213,INDEX(Tariff_Revenue_to_Bundles,0,$D23))</f>
        <v>33.202245391426551</v>
      </c>
      <c r="U23" s="187">
        <f>SUMPRODUCT('Regulatory Model'!U$154:U$213,INDEX(Tariff_Revenue_to_Bundles,0,$D23))</f>
        <v>34.023431944092216</v>
      </c>
      <c r="V23" s="187">
        <f>SUMPRODUCT('Regulatory Model'!V$154:V$213,INDEX(Tariff_Revenue_to_Bundles,0,$D23))</f>
        <v>34.914866476549221</v>
      </c>
      <c r="W23" s="187">
        <f>SUMPRODUCT('Regulatory Model'!W$154:W$213,INDEX(Tariff_Revenue_to_Bundles,0,$D23))</f>
        <v>35.883371889351857</v>
      </c>
      <c r="X23" s="187">
        <f>SUMPRODUCT('Regulatory Model'!X$154:X$213,INDEX(Tariff_Revenue_to_Bundles,0,$D23))</f>
        <v>36.794805312198108</v>
      </c>
      <c r="Y23" s="187">
        <f>SUMPRODUCT('Regulatory Model'!Y$154:Y$213,INDEX(Tariff_Revenue_to_Bundles,0,$D23))</f>
        <v>37.77897376449102</v>
      </c>
      <c r="Z23" s="187">
        <f>SUMPRODUCT('Regulatory Model'!Z$154:Z$213,INDEX(Tariff_Revenue_to_Bundles,0,$D23))</f>
        <v>38.764405472808022</v>
      </c>
      <c r="AA23" s="187">
        <f>SUMPRODUCT('Regulatory Model'!AA$154:AA$213,INDEX(Tariff_Revenue_to_Bundles,0,$D23))</f>
        <v>39.76316002042924</v>
      </c>
      <c r="AB23" s="187">
        <f>SUMPRODUCT('Regulatory Model'!AB$154:AB$213,INDEX(Tariff_Revenue_to_Bundles,0,$D23))</f>
        <v>40.836015840957167</v>
      </c>
      <c r="AC23" s="187">
        <f>SUMPRODUCT('Regulatory Model'!AC$154:AC$213,INDEX(Tariff_Revenue_to_Bundles,0,$D23))</f>
        <v>41.924938560672459</v>
      </c>
      <c r="AD23" s="187">
        <f>SUMPRODUCT('Regulatory Model'!AD$154:AD$213,INDEX(Tariff_Revenue_to_Bundles,0,$D23))</f>
        <v>43.014153632691794</v>
      </c>
      <c r="AE23" s="187">
        <f>SUMPRODUCT('Regulatory Model'!AE$154:AE$213,INDEX(Tariff_Revenue_to_Bundles,0,$D23))</f>
        <v>44.110060844277882</v>
      </c>
      <c r="AF23" s="187">
        <f>SUMPRODUCT('Regulatory Model'!AF$154:AF$213,INDEX(Tariff_Revenue_to_Bundles,0,$D23))</f>
        <v>45.290017877773522</v>
      </c>
      <c r="AG23" s="187">
        <f>SUMPRODUCT('Regulatory Model'!AG$154:AG$213,INDEX(Tariff_Revenue_to_Bundles,0,$D23))</f>
        <v>46.469384373859498</v>
      </c>
      <c r="AH23" s="187">
        <f>SUMPRODUCT('Regulatory Model'!AH$154:AH$213,INDEX(Tariff_Revenue_to_Bundles,0,$D23))</f>
        <v>47.666963448779462</v>
      </c>
      <c r="AI23" s="187">
        <f>SUMPRODUCT('Regulatory Model'!AI$154:AI$213,INDEX(Tariff_Revenue_to_Bundles,0,$D23))</f>
        <v>48.941400660767798</v>
      </c>
      <c r="AJ23" s="187">
        <f>SUMPRODUCT('Regulatory Model'!AJ$154:AJ$213,INDEX(Tariff_Revenue_to_Bundles,0,$D23))</f>
        <v>50.21265698535273</v>
      </c>
      <c r="AK23" s="187">
        <f>SUMPRODUCT('Regulatory Model'!AK$154:AK$213,INDEX(Tariff_Revenue_to_Bundles,0,$D23))</f>
        <v>51.581789746357877</v>
      </c>
      <c r="AL23" s="187">
        <f>SUMPRODUCT('Regulatory Model'!AL$154:AL$213,INDEX(Tariff_Revenue_to_Bundles,0,$D23))</f>
        <v>52.883363389783796</v>
      </c>
      <c r="AM23" s="187">
        <f>SUMPRODUCT('Regulatory Model'!AM$154:AM$213,INDEX(Tariff_Revenue_to_Bundles,0,$D23))</f>
        <v>54.26248773574607</v>
      </c>
      <c r="AN23" s="187">
        <f>SUMPRODUCT('Regulatory Model'!AN$154:AN$213,INDEX(Tariff_Revenue_to_Bundles,0,$D23))</f>
        <v>55.716209416220892</v>
      </c>
      <c r="AO23" s="187">
        <f>SUMPRODUCT('Regulatory Model'!AO$154:AO$213,INDEX(Tariff_Revenue_to_Bundles,0,$D23))</f>
        <v>57.190405779598606</v>
      </c>
      <c r="AP23" s="187">
        <f>SUMPRODUCT('Regulatory Model'!AP$154:AP$213,INDEX(Tariff_Revenue_to_Bundles,0,$D23))</f>
        <v>58.677649090103188</v>
      </c>
      <c r="AQ23" s="187">
        <f>SUMPRODUCT('Regulatory Model'!AQ$154:AQ$213,INDEX(Tariff_Revenue_to_Bundles,0,$D23))</f>
        <v>60.244213003988193</v>
      </c>
      <c r="AR23" s="187">
        <f>SUMPRODUCT('Regulatory Model'!AR$154:AR$213,INDEX(Tariff_Revenue_to_Bundles,0,$D23))</f>
        <v>61.819698694605691</v>
      </c>
      <c r="AS23" s="187">
        <f>SUMPRODUCT('Regulatory Model'!AS$154:AS$213,INDEX(Tariff_Revenue_to_Bundles,0,$D23))</f>
        <v>63.407279270196433</v>
      </c>
      <c r="AT23" s="187">
        <f>SUMPRODUCT('Regulatory Model'!AT$154:AT$213,INDEX(Tariff_Revenue_to_Bundles,0,$D23))</f>
        <v>65.074371397245585</v>
      </c>
      <c r="AU23" s="187">
        <f>SUMPRODUCT('Regulatory Model'!AU$154:AU$213,INDEX(Tariff_Revenue_to_Bundles,0,$D23))</f>
        <v>66.754129381170713</v>
      </c>
      <c r="AV23" s="187">
        <f>SUMPRODUCT('Regulatory Model'!AV$154:AV$213,INDEX(Tariff_Revenue_to_Bundles,0,$D23))</f>
        <v>68.52216268340517</v>
      </c>
      <c r="AW23" s="187">
        <f>SUMPRODUCT('Regulatory Model'!AW$154:AW$213,INDEX(Tariff_Revenue_to_Bundles,0,$D23))</f>
        <v>70.291277415622162</v>
      </c>
      <c r="AX23" s="187">
        <f>SUMPRODUCT('Regulatory Model'!AX$154:AX$213,INDEX(Tariff_Revenue_to_Bundles,0,$D23))</f>
        <v>72.157095299819019</v>
      </c>
      <c r="AY23" s="187">
        <f>SUMPRODUCT('Regulatory Model'!AY$154:AY$213,INDEX(Tariff_Revenue_to_Bundles,0,$D23))</f>
        <v>74.033235677931728</v>
      </c>
      <c r="AZ23" s="187">
        <f>SUMPRODUCT('Regulatory Model'!AZ$154:AZ$213,INDEX(Tariff_Revenue_to_Bundles,0,$D23))</f>
        <v>76.004582643582239</v>
      </c>
      <c r="BA23" s="187">
        <f>SUMPRODUCT('Regulatory Model'!BA$154:BA$213,INDEX(Tariff_Revenue_to_Bundles,0,$D23))</f>
        <v>77.977098388572912</v>
      </c>
      <c r="BB23" s="187">
        <f>SUMPRODUCT('Regulatory Model'!BB$154:BB$213,INDEX(Tariff_Revenue_to_Bundles,0,$D23))</f>
        <v>80.042328428864053</v>
      </c>
      <c r="BC23" s="187">
        <f>SUMPRODUCT('Regulatory Model'!BC$154:BC$213,INDEX(Tariff_Revenue_to_Bundles,0,$D23))</f>
        <v>82.126068245017763</v>
      </c>
      <c r="BD23" s="187">
        <f>SUMPRODUCT('Regulatory Model'!BD$154:BD$213,INDEX(Tariff_Revenue_to_Bundles,0,$D23))</f>
        <v>84.290856913843314</v>
      </c>
    </row>
    <row r="24" spans="1:56" outlineLevel="1" x14ac:dyDescent="0.2">
      <c r="B24" s="49" t="s">
        <v>155</v>
      </c>
      <c r="C24" s="10" t="s">
        <v>217</v>
      </c>
      <c r="D24" s="24">
        <v>4</v>
      </c>
      <c r="F24" s="74"/>
      <c r="G24" s="187">
        <f>SUMPRODUCT('Regulatory Model'!G$154:G$213,INDEX(Tariff_Revenue_to_Bundles,0,$D24))</f>
        <v>15.89462954</v>
      </c>
      <c r="H24" s="187">
        <f>SUMPRODUCT('Regulatory Model'!H$154:H$213,INDEX(Tariff_Revenue_to_Bundles,0,$D24))</f>
        <v>18.029445690000003</v>
      </c>
      <c r="I24" s="187">
        <f>SUMPRODUCT('Regulatory Model'!I$154:I$213,INDEX(Tariff_Revenue_to_Bundles,0,$D24))</f>
        <v>17.322957729999999</v>
      </c>
      <c r="J24" s="187">
        <f>SUMPRODUCT('Regulatory Model'!J$154:J$213,INDEX(Tariff_Revenue_to_Bundles,0,$D24))</f>
        <v>24.06848924819672</v>
      </c>
      <c r="K24" s="187">
        <f>SUMPRODUCT('Regulatory Model'!K$154:K$213,INDEX(Tariff_Revenue_to_Bundles,0,$D24))</f>
        <v>31.24662677632411</v>
      </c>
      <c r="L24" s="187">
        <f>SUMPRODUCT('Regulatory Model'!L$154:L$213,INDEX(Tariff_Revenue_to_Bundles,0,$D24))</f>
        <v>32.848573194499572</v>
      </c>
      <c r="M24" s="187">
        <f>SUMPRODUCT('Regulatory Model'!M$154:M$213,INDEX(Tariff_Revenue_to_Bundles,0,$D24))</f>
        <v>35.527273066533965</v>
      </c>
      <c r="N24" s="187">
        <f>SUMPRODUCT('Regulatory Model'!N$154:N$213,INDEX(Tariff_Revenue_to_Bundles,0,$D24))</f>
        <v>39.568402722288646</v>
      </c>
      <c r="O24" s="187">
        <f>SUMPRODUCT('Regulatory Model'!O$154:O$213,INDEX(Tariff_Revenue_to_Bundles,0,$D24))</f>
        <v>43.771670387341061</v>
      </c>
      <c r="P24" s="187">
        <f>SUMPRODUCT('Regulatory Model'!P$154:P$213,INDEX(Tariff_Revenue_to_Bundles,0,$D24))</f>
        <v>48.130285753310169</v>
      </c>
      <c r="Q24" s="187">
        <f>SUMPRODUCT('Regulatory Model'!Q$154:Q$213,INDEX(Tariff_Revenue_to_Bundles,0,$D24))</f>
        <v>52.738425648338144</v>
      </c>
      <c r="R24" s="187">
        <f>SUMPRODUCT('Regulatory Model'!R$154:R$213,INDEX(Tariff_Revenue_to_Bundles,0,$D24))</f>
        <v>57.515968528744516</v>
      </c>
      <c r="S24" s="187">
        <f>SUMPRODUCT('Regulatory Model'!S$154:S$213,INDEX(Tariff_Revenue_to_Bundles,0,$D24))</f>
        <v>62.570270689567323</v>
      </c>
      <c r="T24" s="187">
        <f>SUMPRODUCT('Regulatory Model'!T$154:T$213,INDEX(Tariff_Revenue_to_Bundles,0,$D24))</f>
        <v>67.698891772912091</v>
      </c>
      <c r="U24" s="187">
        <f>SUMPRODUCT('Regulatory Model'!U$154:U$213,INDEX(Tariff_Revenue_to_Bundles,0,$D24))</f>
        <v>73.114255828958235</v>
      </c>
      <c r="V24" s="187">
        <f>SUMPRODUCT('Regulatory Model'!V$154:V$213,INDEX(Tariff_Revenue_to_Bundles,0,$D24))</f>
        <v>78.839629921234462</v>
      </c>
      <c r="W24" s="187">
        <f>SUMPRODUCT('Regulatory Model'!W$154:W$213,INDEX(Tariff_Revenue_to_Bundles,0,$D24))</f>
        <v>84.633934078134786</v>
      </c>
      <c r="X24" s="187">
        <f>SUMPRODUCT('Regulatory Model'!X$154:X$213,INDEX(Tariff_Revenue_to_Bundles,0,$D24))</f>
        <v>90.753792074171173</v>
      </c>
      <c r="Y24" s="187">
        <f>SUMPRODUCT('Regulatory Model'!Y$154:Y$213,INDEX(Tariff_Revenue_to_Bundles,0,$D24))</f>
        <v>97.072408947651695</v>
      </c>
      <c r="Z24" s="187">
        <f>SUMPRODUCT('Regulatory Model'!Z$154:Z$213,INDEX(Tariff_Revenue_to_Bundles,0,$D24))</f>
        <v>103.73752711204733</v>
      </c>
      <c r="AA24" s="187">
        <f>SUMPRODUCT('Regulatory Model'!AA$154:AA$213,INDEX(Tariff_Revenue_to_Bundles,0,$D24))</f>
        <v>110.62023266849576</v>
      </c>
      <c r="AB24" s="187">
        <f>SUMPRODUCT('Regulatory Model'!AB$154:AB$213,INDEX(Tariff_Revenue_to_Bundles,0,$D24))</f>
        <v>117.88488973853914</v>
      </c>
      <c r="AC24" s="187">
        <f>SUMPRODUCT('Regulatory Model'!AC$154:AC$213,INDEX(Tariff_Revenue_to_Bundles,0,$D24))</f>
        <v>125.20847832310105</v>
      </c>
      <c r="AD24" s="187">
        <f>SUMPRODUCT('Regulatory Model'!AD$154:AD$213,INDEX(Tariff_Revenue_to_Bundles,0,$D24))</f>
        <v>132.91845020540623</v>
      </c>
      <c r="AE24" s="187">
        <f>SUMPRODUCT('Regulatory Model'!AE$154:AE$213,INDEX(Tariff_Revenue_to_Bundles,0,$D24))</f>
        <v>141.04163162799534</v>
      </c>
      <c r="AF24" s="187">
        <f>SUMPRODUCT('Regulatory Model'!AF$154:AF$213,INDEX(Tariff_Revenue_to_Bundles,0,$D24))</f>
        <v>149.41573963103974</v>
      </c>
      <c r="AG24" s="187">
        <f>SUMPRODUCT('Regulatory Model'!AG$154:AG$213,INDEX(Tariff_Revenue_to_Bundles,0,$D24))</f>
        <v>158.02075692312283</v>
      </c>
      <c r="AH24" s="187">
        <f>SUMPRODUCT('Regulatory Model'!AH$154:AH$213,INDEX(Tariff_Revenue_to_Bundles,0,$D24))</f>
        <v>167.08454828688039</v>
      </c>
      <c r="AI24" s="187">
        <f>SUMPRODUCT('Regulatory Model'!AI$154:AI$213,INDEX(Tariff_Revenue_to_Bundles,0,$D24))</f>
        <v>176.40569218310191</v>
      </c>
      <c r="AJ24" s="187">
        <f>SUMPRODUCT('Regulatory Model'!AJ$154:AJ$213,INDEX(Tariff_Revenue_to_Bundles,0,$D24))</f>
        <v>186.19145195845837</v>
      </c>
      <c r="AK24" s="187">
        <f>SUMPRODUCT('Regulatory Model'!AK$154:AK$213,INDEX(Tariff_Revenue_to_Bundles,0,$D24))</f>
        <v>196.26920020248241</v>
      </c>
      <c r="AL24" s="187">
        <f>SUMPRODUCT('Regulatory Model'!AL$154:AL$213,INDEX(Tariff_Revenue_to_Bundles,0,$D24))</f>
        <v>206.83904443706984</v>
      </c>
      <c r="AM24" s="187">
        <f>SUMPRODUCT('Regulatory Model'!AM$154:AM$213,INDEX(Tariff_Revenue_to_Bundles,0,$D24))</f>
        <v>217.69416904328915</v>
      </c>
      <c r="AN24" s="187">
        <f>SUMPRODUCT('Regulatory Model'!AN$154:AN$213,INDEX(Tariff_Revenue_to_Bundles,0,$D24))</f>
        <v>228.83162065311637</v>
      </c>
      <c r="AO24" s="187">
        <f>SUMPRODUCT('Regulatory Model'!AO$154:AO$213,INDEX(Tariff_Revenue_to_Bundles,0,$D24))</f>
        <v>240.51862307820923</v>
      </c>
      <c r="AP24" s="187">
        <f>SUMPRODUCT('Regulatory Model'!AP$154:AP$213,INDEX(Tariff_Revenue_to_Bundles,0,$D24))</f>
        <v>252.76817503807061</v>
      </c>
      <c r="AQ24" s="187">
        <f>SUMPRODUCT('Regulatory Model'!AQ$154:AQ$213,INDEX(Tariff_Revenue_to_Bundles,0,$D24))</f>
        <v>265.33201254410767</v>
      </c>
      <c r="AR24" s="187">
        <f>SUMPRODUCT('Regulatory Model'!AR$154:AR$213,INDEX(Tariff_Revenue_to_Bundles,0,$D24))</f>
        <v>278.48150968821665</v>
      </c>
      <c r="AS24" s="187">
        <f>SUMPRODUCT('Regulatory Model'!AS$154:AS$213,INDEX(Tariff_Revenue_to_Bundles,0,$D24))</f>
        <v>291.95630736484674</v>
      </c>
      <c r="AT24" s="187">
        <f>SUMPRODUCT('Regulatory Model'!AT$154:AT$213,INDEX(Tariff_Revenue_to_Bundles,0,$D24))</f>
        <v>306.04996666007173</v>
      </c>
      <c r="AU24" s="187">
        <f>SUMPRODUCT('Regulatory Model'!AU$154:AU$213,INDEX(Tariff_Revenue_to_Bundles,0,$D24))</f>
        <v>320.48311509656799</v>
      </c>
      <c r="AV24" s="187">
        <f>SUMPRODUCT('Regulatory Model'!AV$154:AV$213,INDEX(Tariff_Revenue_to_Bundles,0,$D24))</f>
        <v>335.57112419221249</v>
      </c>
      <c r="AW24" s="187">
        <f>SUMPRODUCT('Regulatory Model'!AW$154:AW$213,INDEX(Tariff_Revenue_to_Bundles,0,$D24))</f>
        <v>351.31184958185321</v>
      </c>
      <c r="AX24" s="187">
        <f>SUMPRODUCT('Regulatory Model'!AX$154:AX$213,INDEX(Tariff_Revenue_to_Bundles,0,$D24))</f>
        <v>367.43871361366894</v>
      </c>
      <c r="AY24" s="187">
        <f>SUMPRODUCT('Regulatory Model'!AY$154:AY$213,INDEX(Tariff_Revenue_to_Bundles,0,$D24))</f>
        <v>384.25477027711401</v>
      </c>
      <c r="AZ24" s="187">
        <f>SUMPRODUCT('Regulatory Model'!AZ$154:AZ$213,INDEX(Tariff_Revenue_to_Bundles,0,$D24))</f>
        <v>401.46908665514184</v>
      </c>
      <c r="BA24" s="187">
        <f>SUMPRODUCT('Regulatory Model'!BA$154:BA$213,INDEX(Tariff_Revenue_to_Bundles,0,$D24))</f>
        <v>419.72910644038654</v>
      </c>
      <c r="BB24" s="187">
        <f>SUMPRODUCT('Regulatory Model'!BB$154:BB$213,INDEX(Tariff_Revenue_to_Bundles,0,$D24))</f>
        <v>438.06689088678797</v>
      </c>
      <c r="BC24" s="187">
        <f>SUMPRODUCT('Regulatory Model'!BC$154:BC$213,INDEX(Tariff_Revenue_to_Bundles,0,$D24))</f>
        <v>457.50857264748134</v>
      </c>
      <c r="BD24" s="187">
        <f>SUMPRODUCT('Regulatory Model'!BD$154:BD$213,INDEX(Tariff_Revenue_to_Bundles,0,$D24))</f>
        <v>477.37520929844101</v>
      </c>
    </row>
    <row r="25" spans="1:56" outlineLevel="1" x14ac:dyDescent="0.2">
      <c r="B25" s="49" t="s">
        <v>156</v>
      </c>
      <c r="C25" s="10" t="s">
        <v>217</v>
      </c>
      <c r="D25" s="24">
        <v>5</v>
      </c>
      <c r="F25" s="74"/>
      <c r="G25" s="187">
        <f>SUMPRODUCT('Regulatory Model'!G$154:G$213,INDEX(Tariff_Revenue_to_Bundles,0,$D25))</f>
        <v>18.395917550350003</v>
      </c>
      <c r="H25" s="187">
        <f>SUMPRODUCT('Regulatory Model'!H$154:H$213,INDEX(Tariff_Revenue_to_Bundles,0,$D25))</f>
        <v>20.71222217</v>
      </c>
      <c r="I25" s="187">
        <f>SUMPRODUCT('Regulatory Model'!I$154:I$213,INDEX(Tariff_Revenue_to_Bundles,0,$D25))</f>
        <v>20.02533571</v>
      </c>
      <c r="J25" s="187">
        <f>SUMPRODUCT('Regulatory Model'!J$154:J$213,INDEX(Tariff_Revenue_to_Bundles,0,$D25))</f>
        <v>15.290139229999998</v>
      </c>
      <c r="K25" s="187">
        <f>SUMPRODUCT('Regulatory Model'!K$154:K$213,INDEX(Tariff_Revenue_to_Bundles,0,$D25))</f>
        <v>16.479314545068931</v>
      </c>
      <c r="L25" s="187">
        <f>SUMPRODUCT('Regulatory Model'!L$154:L$213,INDEX(Tariff_Revenue_to_Bundles,0,$D25))</f>
        <v>15.887139588211031</v>
      </c>
      <c r="M25" s="187">
        <f>SUMPRODUCT('Regulatory Model'!M$154:M$213,INDEX(Tariff_Revenue_to_Bundles,0,$D25))</f>
        <v>25.226680671112163</v>
      </c>
      <c r="N25" s="187">
        <f>SUMPRODUCT('Regulatory Model'!N$154:N$213,INDEX(Tariff_Revenue_to_Bundles,0,$D25))</f>
        <v>27.497052563415171</v>
      </c>
      <c r="O25" s="187">
        <f>SUMPRODUCT('Regulatory Model'!O$154:O$213,INDEX(Tariff_Revenue_to_Bundles,0,$D25))</f>
        <v>29.87657980859289</v>
      </c>
      <c r="P25" s="187">
        <f>SUMPRODUCT('Regulatory Model'!P$154:P$213,INDEX(Tariff_Revenue_to_Bundles,0,$D25))</f>
        <v>32.397943759542159</v>
      </c>
      <c r="Q25" s="187">
        <f>SUMPRODUCT('Regulatory Model'!Q$154:Q$213,INDEX(Tariff_Revenue_to_Bundles,0,$D25))</f>
        <v>35.034921179708697</v>
      </c>
      <c r="R25" s="187">
        <f>SUMPRODUCT('Regulatory Model'!R$154:R$213,INDEX(Tariff_Revenue_to_Bundles,0,$D25))</f>
        <v>37.742062140879327</v>
      </c>
      <c r="S25" s="187">
        <f>SUMPRODUCT('Regulatory Model'!S$154:S$213,INDEX(Tariff_Revenue_to_Bundles,0,$D25))</f>
        <v>40.564816048923802</v>
      </c>
      <c r="T25" s="187">
        <f>SUMPRODUCT('Regulatory Model'!T$154:T$213,INDEX(Tariff_Revenue_to_Bundles,0,$D25))</f>
        <v>43.485281257134154</v>
      </c>
      <c r="U25" s="187">
        <f>SUMPRODUCT('Regulatory Model'!U$154:U$213,INDEX(Tariff_Revenue_to_Bundles,0,$D25))</f>
        <v>46.610666753733682</v>
      </c>
      <c r="V25" s="187">
        <f>SUMPRODUCT('Regulatory Model'!V$154:V$213,INDEX(Tariff_Revenue_to_Bundles,0,$D25))</f>
        <v>49.719099748840385</v>
      </c>
      <c r="W25" s="187">
        <f>SUMPRODUCT('Regulatory Model'!W$154:W$213,INDEX(Tariff_Revenue_to_Bundles,0,$D25))</f>
        <v>53.054499890894967</v>
      </c>
      <c r="X25" s="187">
        <f>SUMPRODUCT('Regulatory Model'!X$154:X$213,INDEX(Tariff_Revenue_to_Bundles,0,$D25))</f>
        <v>56.496517908894965</v>
      </c>
      <c r="Y25" s="187">
        <f>SUMPRODUCT('Regulatory Model'!Y$154:Y$213,INDEX(Tariff_Revenue_to_Bundles,0,$D25))</f>
        <v>60.185933922444505</v>
      </c>
      <c r="Z25" s="187">
        <f>SUMPRODUCT('Regulatory Model'!Z$154:Z$213,INDEX(Tariff_Revenue_to_Bundles,0,$D25))</f>
        <v>63.864163679311815</v>
      </c>
      <c r="AA25" s="187">
        <f>SUMPRODUCT('Regulatory Model'!AA$154:AA$213,INDEX(Tariff_Revenue_to_Bundles,0,$D25))</f>
        <v>67.784874408811987</v>
      </c>
      <c r="AB25" s="187">
        <f>SUMPRODUCT('Regulatory Model'!AB$154:AB$213,INDEX(Tariff_Revenue_to_Bundles,0,$D25))</f>
        <v>71.826513491065327</v>
      </c>
      <c r="AC25" s="187">
        <f>SUMPRODUCT('Regulatory Model'!AC$154:AC$213,INDEX(Tariff_Revenue_to_Bundles,0,$D25))</f>
        <v>75.995669620255015</v>
      </c>
      <c r="AD25" s="187">
        <f>SUMPRODUCT('Regulatory Model'!AD$154:AD$213,INDEX(Tariff_Revenue_to_Bundles,0,$D25))</f>
        <v>80.299079499923749</v>
      </c>
      <c r="AE25" s="187">
        <f>SUMPRODUCT('Regulatory Model'!AE$154:AE$213,INDEX(Tariff_Revenue_to_Bundles,0,$D25))</f>
        <v>84.898000952164452</v>
      </c>
      <c r="AF25" s="187">
        <f>SUMPRODUCT('Regulatory Model'!AF$154:AF$213,INDEX(Tariff_Revenue_to_Bundles,0,$D25))</f>
        <v>89.456621695779944</v>
      </c>
      <c r="AG25" s="187">
        <f>SUMPRODUCT('Regulatory Model'!AG$154:AG$213,INDEX(Tariff_Revenue_to_Bundles,0,$D25))</f>
        <v>94.315854684739918</v>
      </c>
      <c r="AH25" s="187">
        <f>SUMPRODUCT('Regulatory Model'!AH$154:AH$213,INDEX(Tariff_Revenue_to_Bundles,0,$D25))</f>
        <v>99.49056680948695</v>
      </c>
      <c r="AI25" s="187">
        <f>SUMPRODUCT('Regulatory Model'!AI$154:AI$213,INDEX(Tariff_Revenue_to_Bundles,0,$D25))</f>
        <v>104.65661736674541</v>
      </c>
      <c r="AJ25" s="187">
        <f>SUMPRODUCT('Regulatory Model'!AJ$154:AJ$213,INDEX(Tariff_Revenue_to_Bundles,0,$D25))</f>
        <v>110.12913694330449</v>
      </c>
      <c r="AK25" s="187">
        <f>SUMPRODUCT('Regulatory Model'!AK$154:AK$213,INDEX(Tariff_Revenue_to_Bundles,0,$D25))</f>
        <v>115.771126735629</v>
      </c>
      <c r="AL25" s="187">
        <f>SUMPRODUCT('Regulatory Model'!AL$154:AL$213,INDEX(Tariff_Revenue_to_Bundles,0,$D25))</f>
        <v>121.56890857595162</v>
      </c>
      <c r="AM25" s="187">
        <f>SUMPRODUCT('Regulatory Model'!AM$154:AM$213,INDEX(Tariff_Revenue_to_Bundles,0,$D25))</f>
        <v>127.72022633198566</v>
      </c>
      <c r="AN25" s="187">
        <f>SUMPRODUCT('Regulatory Model'!AN$154:AN$213,INDEX(Tariff_Revenue_to_Bundles,0,$D25))</f>
        <v>134.03011855162836</v>
      </c>
      <c r="AO25" s="187">
        <f>SUMPRODUCT('Regulatory Model'!AO$154:AO$213,INDEX(Tariff_Revenue_to_Bundles,0,$D25))</f>
        <v>140.53159690159984</v>
      </c>
      <c r="AP25" s="187">
        <f>SUMPRODUCT('Regulatory Model'!AP$154:AP$213,INDEX(Tariff_Revenue_to_Bundles,0,$D25))</f>
        <v>147.19472239569575</v>
      </c>
      <c r="AQ25" s="187">
        <f>SUMPRODUCT('Regulatory Model'!AQ$154:AQ$213,INDEX(Tariff_Revenue_to_Bundles,0,$D25))</f>
        <v>154.27281500602277</v>
      </c>
      <c r="AR25" s="187">
        <f>SUMPRODUCT('Regulatory Model'!AR$154:AR$213,INDEX(Tariff_Revenue_to_Bundles,0,$D25))</f>
        <v>161.52081293983082</v>
      </c>
      <c r="AS25" s="187">
        <f>SUMPRODUCT('Regulatory Model'!AS$154:AS$213,INDEX(Tariff_Revenue_to_Bundles,0,$D25))</f>
        <v>169.18343078843938</v>
      </c>
      <c r="AT25" s="187">
        <f>SUMPRODUCT('Regulatory Model'!AT$154:AT$213,INDEX(Tariff_Revenue_to_Bundles,0,$D25))</f>
        <v>176.80908210957602</v>
      </c>
      <c r="AU25" s="187">
        <f>SUMPRODUCT('Regulatory Model'!AU$154:AU$213,INDEX(Tariff_Revenue_to_Bundles,0,$D25))</f>
        <v>185.13874375041871</v>
      </c>
      <c r="AV25" s="187">
        <f>SUMPRODUCT('Regulatory Model'!AV$154:AV$213,INDEX(Tariff_Revenue_to_Bundles,0,$D25))</f>
        <v>193.41769138021317</v>
      </c>
      <c r="AW25" s="187">
        <f>SUMPRODUCT('Regulatory Model'!AW$154:AW$213,INDEX(Tariff_Revenue_to_Bundles,0,$D25))</f>
        <v>202.13739551906698</v>
      </c>
      <c r="AX25" s="187">
        <f>SUMPRODUCT('Regulatory Model'!AX$154:AX$213,INDEX(Tariff_Revenue_to_Bundles,0,$D25))</f>
        <v>211.09744123867242</v>
      </c>
      <c r="AY25" s="187">
        <f>SUMPRODUCT('Regulatory Model'!AY$154:AY$213,INDEX(Tariff_Revenue_to_Bundles,0,$D25))</f>
        <v>220.27607094886804</v>
      </c>
      <c r="AZ25" s="187">
        <f>SUMPRODUCT('Regulatory Model'!AZ$154:AZ$213,INDEX(Tariff_Revenue_to_Bundles,0,$D25))</f>
        <v>229.95591763215194</v>
      </c>
      <c r="BA25" s="187">
        <f>SUMPRODUCT('Regulatory Model'!BA$154:BA$213,INDEX(Tariff_Revenue_to_Bundles,0,$D25))</f>
        <v>240.12614157285097</v>
      </c>
      <c r="BB25" s="187">
        <f>SUMPRODUCT('Regulatory Model'!BB$154:BB$213,INDEX(Tariff_Revenue_to_Bundles,0,$D25))</f>
        <v>250.26021838016885</v>
      </c>
      <c r="BC25" s="187">
        <f>SUMPRODUCT('Regulatory Model'!BC$154:BC$213,INDEX(Tariff_Revenue_to_Bundles,0,$D25))</f>
        <v>260.93690804160155</v>
      </c>
      <c r="BD25" s="187">
        <f>SUMPRODUCT('Regulatory Model'!BD$154:BD$213,INDEX(Tariff_Revenue_to_Bundles,0,$D25))</f>
        <v>272.15019034025471</v>
      </c>
    </row>
    <row r="26" spans="1:56" outlineLevel="1" x14ac:dyDescent="0.2">
      <c r="B26" s="49" t="s">
        <v>157</v>
      </c>
      <c r="C26" s="10" t="s">
        <v>217</v>
      </c>
      <c r="D26" s="24">
        <v>6</v>
      </c>
      <c r="F26" s="74"/>
      <c r="G26" s="187">
        <f>SUMPRODUCT('Regulatory Model'!G$154:G$213,INDEX(Tariff_Revenue_to_Bundles,0,$D26))</f>
        <v>33.407250971099998</v>
      </c>
      <c r="H26" s="187">
        <f>SUMPRODUCT('Regulatory Model'!H$154:H$213,INDEX(Tariff_Revenue_to_Bundles,0,$D26))</f>
        <v>36.669639033300001</v>
      </c>
      <c r="I26" s="187">
        <f>SUMPRODUCT('Regulatory Model'!I$154:I$213,INDEX(Tariff_Revenue_to_Bundles,0,$D26))</f>
        <v>37.116745746100001</v>
      </c>
      <c r="J26" s="187">
        <f>SUMPRODUCT('Regulatory Model'!J$154:J$213,INDEX(Tariff_Revenue_to_Bundles,0,$D26))</f>
        <v>35.083636434500001</v>
      </c>
      <c r="K26" s="187">
        <f>SUMPRODUCT('Regulatory Model'!K$154:K$213,INDEX(Tariff_Revenue_to_Bundles,0,$D26))</f>
        <v>33.584138304821764</v>
      </c>
      <c r="L26" s="187">
        <f>SUMPRODUCT('Regulatory Model'!L$154:L$213,INDEX(Tariff_Revenue_to_Bundles,0,$D26))</f>
        <v>37.536040902337405</v>
      </c>
      <c r="M26" s="187">
        <f>SUMPRODUCT('Regulatory Model'!M$154:M$213,INDEX(Tariff_Revenue_to_Bundles,0,$D26))</f>
        <v>39.705011256651048</v>
      </c>
      <c r="N26" s="187">
        <f>SUMPRODUCT('Regulatory Model'!N$154:N$213,INDEX(Tariff_Revenue_to_Bundles,0,$D26))</f>
        <v>41.312993579624475</v>
      </c>
      <c r="O26" s="187">
        <f>SUMPRODUCT('Regulatory Model'!O$154:O$213,INDEX(Tariff_Revenue_to_Bundles,0,$D26))</f>
        <v>43.025979857541017</v>
      </c>
      <c r="P26" s="187">
        <f>SUMPRODUCT('Regulatory Model'!P$154:P$213,INDEX(Tariff_Revenue_to_Bundles,0,$D26))</f>
        <v>44.784400054675721</v>
      </c>
      <c r="Q26" s="187">
        <f>SUMPRODUCT('Regulatory Model'!Q$154:Q$213,INDEX(Tariff_Revenue_to_Bundles,0,$D26))</f>
        <v>46.613992572033865</v>
      </c>
      <c r="R26" s="187">
        <f>SUMPRODUCT('Regulatory Model'!R$154:R$213,INDEX(Tariff_Revenue_to_Bundles,0,$D26))</f>
        <v>48.505361348796484</v>
      </c>
      <c r="S26" s="187">
        <f>SUMPRODUCT('Regulatory Model'!S$154:S$213,INDEX(Tariff_Revenue_to_Bundles,0,$D26))</f>
        <v>50.45587427768573</v>
      </c>
      <c r="T26" s="187">
        <f>SUMPRODUCT('Regulatory Model'!T$154:T$213,INDEX(Tariff_Revenue_to_Bundles,0,$D26))</f>
        <v>52.475291939376497</v>
      </c>
      <c r="U26" s="187">
        <f>SUMPRODUCT('Regulatory Model'!U$154:U$213,INDEX(Tariff_Revenue_to_Bundles,0,$D26))</f>
        <v>54.568494713256321</v>
      </c>
      <c r="V26" s="187">
        <f>SUMPRODUCT('Regulatory Model'!V$154:V$213,INDEX(Tariff_Revenue_to_Bundles,0,$D26))</f>
        <v>56.719579307248196</v>
      </c>
      <c r="W26" s="187">
        <f>SUMPRODUCT('Regulatory Model'!W$154:W$213,INDEX(Tariff_Revenue_to_Bundles,0,$D26))</f>
        <v>58.959283929340046</v>
      </c>
      <c r="X26" s="187">
        <f>SUMPRODUCT('Regulatory Model'!X$154:X$213,INDEX(Tariff_Revenue_to_Bundles,0,$D26))</f>
        <v>61.255720031197832</v>
      </c>
      <c r="Y26" s="187">
        <f>SUMPRODUCT('Regulatory Model'!Y$154:Y$213,INDEX(Tariff_Revenue_to_Bundles,0,$D26))</f>
        <v>63.642213686411566</v>
      </c>
      <c r="Z26" s="187">
        <f>SUMPRODUCT('Regulatory Model'!Z$154:Z$213,INDEX(Tariff_Revenue_to_Bundles,0,$D26))</f>
        <v>66.119047420487561</v>
      </c>
      <c r="AA26" s="187">
        <f>SUMPRODUCT('Regulatory Model'!AA$154:AA$213,INDEX(Tariff_Revenue_to_Bundles,0,$D26))</f>
        <v>68.66419436847238</v>
      </c>
      <c r="AB26" s="187">
        <f>SUMPRODUCT('Regulatory Model'!AB$154:AB$213,INDEX(Tariff_Revenue_to_Bundles,0,$D26))</f>
        <v>71.289562045889994</v>
      </c>
      <c r="AC26" s="187">
        <f>SUMPRODUCT('Regulatory Model'!AC$154:AC$213,INDEX(Tariff_Revenue_to_Bundles,0,$D26))</f>
        <v>74.008676659986023</v>
      </c>
      <c r="AD26" s="187">
        <f>SUMPRODUCT('Regulatory Model'!AD$154:AD$213,INDEX(Tariff_Revenue_to_Bundles,0,$D26))</f>
        <v>76.824915972081627</v>
      </c>
      <c r="AE26" s="187">
        <f>SUMPRODUCT('Regulatory Model'!AE$154:AE$213,INDEX(Tariff_Revenue_to_Bundles,0,$D26))</f>
        <v>79.729050528825326</v>
      </c>
      <c r="AF26" s="187">
        <f>SUMPRODUCT('Regulatory Model'!AF$154:AF$213,INDEX(Tariff_Revenue_to_Bundles,0,$D26))</f>
        <v>82.731037555629001</v>
      </c>
      <c r="AG26" s="187">
        <f>SUMPRODUCT('Regulatory Model'!AG$154:AG$213,INDEX(Tariff_Revenue_to_Bundles,0,$D26))</f>
        <v>85.831964514734494</v>
      </c>
      <c r="AH26" s="187">
        <f>SUMPRODUCT('Regulatory Model'!AH$154:AH$213,INDEX(Tariff_Revenue_to_Bundles,0,$D26))</f>
        <v>89.038397745163323</v>
      </c>
      <c r="AI26" s="187">
        <f>SUMPRODUCT('Regulatory Model'!AI$154:AI$213,INDEX(Tariff_Revenue_to_Bundles,0,$D26))</f>
        <v>92.34532316726488</v>
      </c>
      <c r="AJ26" s="187">
        <f>SUMPRODUCT('Regulatory Model'!AJ$154:AJ$213,INDEX(Tariff_Revenue_to_Bundles,0,$D26))</f>
        <v>95.765102843599408</v>
      </c>
      <c r="AK26" s="187">
        <f>SUMPRODUCT('Regulatory Model'!AK$154:AK$213,INDEX(Tariff_Revenue_to_Bundles,0,$D26))</f>
        <v>99.289538903844345</v>
      </c>
      <c r="AL26" s="187">
        <f>SUMPRODUCT('Regulatory Model'!AL$154:AL$213,INDEX(Tariff_Revenue_to_Bundles,0,$D26))</f>
        <v>102.93202006435183</v>
      </c>
      <c r="AM26" s="187">
        <f>SUMPRODUCT('Regulatory Model'!AM$154:AM$213,INDEX(Tariff_Revenue_to_Bundles,0,$D26))</f>
        <v>106.69777616610592</v>
      </c>
      <c r="AN26" s="187">
        <f>SUMPRODUCT('Regulatory Model'!AN$154:AN$213,INDEX(Tariff_Revenue_to_Bundles,0,$D26))</f>
        <v>110.58773068889727</v>
      </c>
      <c r="AO26" s="187">
        <f>SUMPRODUCT('Regulatory Model'!AO$154:AO$213,INDEX(Tariff_Revenue_to_Bundles,0,$D26))</f>
        <v>114.59621837868933</v>
      </c>
      <c r="AP26" s="187">
        <f>SUMPRODUCT('Regulatory Model'!AP$154:AP$213,INDEX(Tariff_Revenue_to_Bundles,0,$D26))</f>
        <v>118.74301660867908</v>
      </c>
      <c r="AQ26" s="187">
        <f>SUMPRODUCT('Regulatory Model'!AQ$154:AQ$213,INDEX(Tariff_Revenue_to_Bundles,0,$D26))</f>
        <v>123.02034740512809</v>
      </c>
      <c r="AR26" s="187">
        <f>SUMPRODUCT('Regulatory Model'!AR$154:AR$213,INDEX(Tariff_Revenue_to_Bundles,0,$D26))</f>
        <v>127.42551870326963</v>
      </c>
      <c r="AS26" s="187">
        <f>SUMPRODUCT('Regulatory Model'!AS$154:AS$213,INDEX(Tariff_Revenue_to_Bundles,0,$D26))</f>
        <v>131.99055084519489</v>
      </c>
      <c r="AT26" s="187">
        <f>SUMPRODUCT('Regulatory Model'!AT$154:AT$213,INDEX(Tariff_Revenue_to_Bundles,0,$D26))</f>
        <v>136.68754414492196</v>
      </c>
      <c r="AU26" s="187">
        <f>SUMPRODUCT('Regulatory Model'!AU$154:AU$213,INDEX(Tariff_Revenue_to_Bundles,0,$D26))</f>
        <v>141.54575462481077</v>
      </c>
      <c r="AV26" s="187">
        <f>SUMPRODUCT('Regulatory Model'!AV$154:AV$213,INDEX(Tariff_Revenue_to_Bundles,0,$D26))</f>
        <v>146.56058857468383</v>
      </c>
      <c r="AW26" s="187">
        <f>SUMPRODUCT('Regulatory Model'!AW$154:AW$213,INDEX(Tariff_Revenue_to_Bundles,0,$D26))</f>
        <v>151.72803137267366</v>
      </c>
      <c r="AX26" s="187">
        <f>SUMPRODUCT('Regulatory Model'!AX$154:AX$213,INDEX(Tariff_Revenue_to_Bundles,0,$D26))</f>
        <v>157.06411571183349</v>
      </c>
      <c r="AY26" s="187">
        <f>SUMPRODUCT('Regulatory Model'!AY$154:AY$213,INDEX(Tariff_Revenue_to_Bundles,0,$D26))</f>
        <v>162.58162356090421</v>
      </c>
      <c r="AZ26" s="187">
        <f>SUMPRODUCT('Regulatory Model'!AZ$154:AZ$213,INDEX(Tariff_Revenue_to_Bundles,0,$D26))</f>
        <v>168.24916336773978</v>
      </c>
      <c r="BA26" s="187">
        <f>SUMPRODUCT('Regulatory Model'!BA$154:BA$213,INDEX(Tariff_Revenue_to_Bundles,0,$D26))</f>
        <v>174.11694667038444</v>
      </c>
      <c r="BB26" s="187">
        <f>SUMPRODUCT('Regulatory Model'!BB$154:BB$213,INDEX(Tariff_Revenue_to_Bundles,0,$D26))</f>
        <v>180.17855079125155</v>
      </c>
      <c r="BC26" s="187">
        <f>SUMPRODUCT('Regulatory Model'!BC$154:BC$213,INDEX(Tariff_Revenue_to_Bundles,0,$D26))</f>
        <v>186.41167323211528</v>
      </c>
      <c r="BD26" s="187">
        <f>SUMPRODUCT('Regulatory Model'!BD$154:BD$213,INDEX(Tariff_Revenue_to_Bundles,0,$D26))</f>
        <v>192.85093393445294</v>
      </c>
    </row>
    <row r="27" spans="1:56" outlineLevel="1" x14ac:dyDescent="0.2">
      <c r="B27" s="49" t="s">
        <v>158</v>
      </c>
      <c r="C27" s="10" t="s">
        <v>217</v>
      </c>
      <c r="D27" s="24">
        <v>7</v>
      </c>
      <c r="F27" s="74"/>
      <c r="G27" s="187">
        <f>SUMPRODUCT('Regulatory Model'!G$154:G$213,INDEX(Tariff_Revenue_to_Bundles,0,$D27))</f>
        <v>23.728031803799997</v>
      </c>
      <c r="H27" s="187">
        <f>SUMPRODUCT('Regulatory Model'!H$154:H$213,INDEX(Tariff_Revenue_to_Bundles,0,$D27))</f>
        <v>26.138081400899999</v>
      </c>
      <c r="I27" s="187">
        <f>SUMPRODUCT('Regulatory Model'!I$154:I$213,INDEX(Tariff_Revenue_to_Bundles,0,$D27))</f>
        <v>27.037469103199999</v>
      </c>
      <c r="J27" s="187">
        <f>SUMPRODUCT('Regulatory Model'!J$154:J$213,INDEX(Tariff_Revenue_to_Bundles,0,$D27))</f>
        <v>25.631214579600002</v>
      </c>
      <c r="K27" s="187">
        <f>SUMPRODUCT('Regulatory Model'!K$154:K$213,INDEX(Tariff_Revenue_to_Bundles,0,$D27))</f>
        <v>28.867653239168</v>
      </c>
      <c r="L27" s="187">
        <f>SUMPRODUCT('Regulatory Model'!L$154:L$213,INDEX(Tariff_Revenue_to_Bundles,0,$D27))</f>
        <v>28.903556676359788</v>
      </c>
      <c r="M27" s="187">
        <f>SUMPRODUCT('Regulatory Model'!M$154:M$213,INDEX(Tariff_Revenue_to_Bundles,0,$D27))</f>
        <v>31.30888871289195</v>
      </c>
      <c r="N27" s="187">
        <f>SUMPRODUCT('Regulatory Model'!N$154:N$213,INDEX(Tariff_Revenue_to_Bundles,0,$D27))</f>
        <v>32.987858620266103</v>
      </c>
      <c r="O27" s="187">
        <f>SUMPRODUCT('Regulatory Model'!O$154:O$213,INDEX(Tariff_Revenue_to_Bundles,0,$D27))</f>
        <v>34.774606019645049</v>
      </c>
      <c r="P27" s="187">
        <f>SUMPRODUCT('Regulatory Model'!P$154:P$213,INDEX(Tariff_Revenue_to_Bundles,0,$D27))</f>
        <v>36.623568098627118</v>
      </c>
      <c r="Q27" s="187">
        <f>SUMPRODUCT('Regulatory Model'!Q$154:Q$213,INDEX(Tariff_Revenue_to_Bundles,0,$D27))</f>
        <v>38.543835497163023</v>
      </c>
      <c r="R27" s="187">
        <f>SUMPRODUCT('Regulatory Model'!R$154:R$213,INDEX(Tariff_Revenue_to_Bundles,0,$D27))</f>
        <v>40.535937582208192</v>
      </c>
      <c r="S27" s="187">
        <f>SUMPRODUCT('Regulatory Model'!S$154:S$213,INDEX(Tariff_Revenue_to_Bundles,0,$D27))</f>
        <v>42.603022596163029</v>
      </c>
      <c r="T27" s="187">
        <f>SUMPRODUCT('Regulatory Model'!T$154:T$213,INDEX(Tariff_Revenue_to_Bundles,0,$D27))</f>
        <v>44.739741047773059</v>
      </c>
      <c r="U27" s="187">
        <f>SUMPRODUCT('Regulatory Model'!U$154:U$213,INDEX(Tariff_Revenue_to_Bundles,0,$D27))</f>
        <v>46.968146882785419</v>
      </c>
      <c r="V27" s="187">
        <f>SUMPRODUCT('Regulatory Model'!V$154:V$213,INDEX(Tariff_Revenue_to_Bundles,0,$D27))</f>
        <v>49.269854807251669</v>
      </c>
      <c r="W27" s="187">
        <f>SUMPRODUCT('Regulatory Model'!W$154:W$213,INDEX(Tariff_Revenue_to_Bundles,0,$D27))</f>
        <v>51.661660308232406</v>
      </c>
      <c r="X27" s="187">
        <f>SUMPRODUCT('Regulatory Model'!X$154:X$213,INDEX(Tariff_Revenue_to_Bundles,0,$D27))</f>
        <v>54.136723036654075</v>
      </c>
      <c r="Y27" s="187">
        <f>SUMPRODUCT('Regulatory Model'!Y$154:Y$213,INDEX(Tariff_Revenue_to_Bundles,0,$D27))</f>
        <v>56.699477658189664</v>
      </c>
      <c r="Z27" s="187">
        <f>SUMPRODUCT('Regulatory Model'!Z$154:Z$213,INDEX(Tariff_Revenue_to_Bundles,0,$D27))</f>
        <v>59.367258604970061</v>
      </c>
      <c r="AA27" s="187">
        <f>SUMPRODUCT('Regulatory Model'!AA$154:AA$213,INDEX(Tariff_Revenue_to_Bundles,0,$D27))</f>
        <v>62.117309456712889</v>
      </c>
      <c r="AB27" s="187">
        <f>SUMPRODUCT('Regulatory Model'!AB$154:AB$213,INDEX(Tariff_Revenue_to_Bundles,0,$D27))</f>
        <v>64.977269211875011</v>
      </c>
      <c r="AC27" s="187">
        <f>SUMPRODUCT('Regulatory Model'!AC$154:AC$213,INDEX(Tariff_Revenue_to_Bundles,0,$D27))</f>
        <v>67.932185046295345</v>
      </c>
      <c r="AD27" s="187">
        <f>SUMPRODUCT('Regulatory Model'!AD$154:AD$213,INDEX(Tariff_Revenue_to_Bundles,0,$D27))</f>
        <v>71.003613286231158</v>
      </c>
      <c r="AE27" s="187">
        <f>SUMPRODUCT('Regulatory Model'!AE$154:AE$213,INDEX(Tariff_Revenue_to_Bundles,0,$D27))</f>
        <v>74.174482133736873</v>
      </c>
      <c r="AF27" s="187">
        <f>SUMPRODUCT('Regulatory Model'!AF$154:AF$213,INDEX(Tariff_Revenue_to_Bundles,0,$D27))</f>
        <v>77.457550880561897</v>
      </c>
      <c r="AG27" s="187">
        <f>SUMPRODUCT('Regulatory Model'!AG$154:AG$213,INDEX(Tariff_Revenue_to_Bundles,0,$D27))</f>
        <v>80.863776440080187</v>
      </c>
      <c r="AH27" s="187">
        <f>SUMPRODUCT('Regulatory Model'!AH$154:AH$213,INDEX(Tariff_Revenue_to_Bundles,0,$D27))</f>
        <v>84.387501062627365</v>
      </c>
      <c r="AI27" s="187">
        <f>SUMPRODUCT('Regulatory Model'!AI$154:AI$213,INDEX(Tariff_Revenue_to_Bundles,0,$D27))</f>
        <v>88.031178853069349</v>
      </c>
      <c r="AJ27" s="187">
        <f>SUMPRODUCT('Regulatory Model'!AJ$154:AJ$213,INDEX(Tariff_Revenue_to_Bundles,0,$D27))</f>
        <v>91.807665831133235</v>
      </c>
      <c r="AK27" s="187">
        <f>SUMPRODUCT('Regulatory Model'!AK$154:AK$213,INDEX(Tariff_Revenue_to_Bundles,0,$D27))</f>
        <v>95.718723205265306</v>
      </c>
      <c r="AL27" s="187">
        <f>SUMPRODUCT('Regulatory Model'!AL$154:AL$213,INDEX(Tariff_Revenue_to_Bundles,0,$D27))</f>
        <v>99.759208560346622</v>
      </c>
      <c r="AM27" s="187">
        <f>SUMPRODUCT('Regulatory Model'!AM$154:AM$213,INDEX(Tariff_Revenue_to_Bundles,0,$D27))</f>
        <v>103.95230547239785</v>
      </c>
      <c r="AN27" s="187">
        <f>SUMPRODUCT('Regulatory Model'!AN$154:AN$213,INDEX(Tariff_Revenue_to_Bundles,0,$D27))</f>
        <v>108.27921552414156</v>
      </c>
      <c r="AO27" s="187">
        <f>SUMPRODUCT('Regulatory Model'!AO$154:AO$213,INDEX(Tariff_Revenue_to_Bundles,0,$D27))</f>
        <v>112.75514377519293</v>
      </c>
      <c r="AP27" s="187">
        <f>SUMPRODUCT('Regulatory Model'!AP$154:AP$213,INDEX(Tariff_Revenue_to_Bundles,0,$D27))</f>
        <v>117.39348394923566</v>
      </c>
      <c r="AQ27" s="187">
        <f>SUMPRODUCT('Regulatory Model'!AQ$154:AQ$213,INDEX(Tariff_Revenue_to_Bundles,0,$D27))</f>
        <v>122.18735541267193</v>
      </c>
      <c r="AR27" s="187">
        <f>SUMPRODUCT('Regulatory Model'!AR$154:AR$213,INDEX(Tariff_Revenue_to_Bundles,0,$D27))</f>
        <v>127.15058638983365</v>
      </c>
      <c r="AS27" s="187">
        <f>SUMPRODUCT('Regulatory Model'!AS$154:AS$213,INDEX(Tariff_Revenue_to_Bundles,0,$D27))</f>
        <v>132.27717566297554</v>
      </c>
      <c r="AT27" s="187">
        <f>SUMPRODUCT('Regulatory Model'!AT$154:AT$213,INDEX(Tariff_Revenue_to_Bundles,0,$D27))</f>
        <v>137.58003621034882</v>
      </c>
      <c r="AU27" s="187">
        <f>SUMPRODUCT('Regulatory Model'!AU$154:AU$213,INDEX(Tariff_Revenue_to_Bundles,0,$D27))</f>
        <v>143.06415893725321</v>
      </c>
      <c r="AV27" s="187">
        <f>SUMPRODUCT('Regulatory Model'!AV$154:AV$213,INDEX(Tariff_Revenue_to_Bundles,0,$D27))</f>
        <v>148.73452579143267</v>
      </c>
      <c r="AW27" s="187">
        <f>SUMPRODUCT('Regulatory Model'!AW$154:AW$213,INDEX(Tariff_Revenue_to_Bundles,0,$D27))</f>
        <v>154.59347483418446</v>
      </c>
      <c r="AX27" s="187">
        <f>SUMPRODUCT('Regulatory Model'!AX$154:AX$213,INDEX(Tariff_Revenue_to_Bundles,0,$D27))</f>
        <v>160.65797233356975</v>
      </c>
      <c r="AY27" s="187">
        <f>SUMPRODUCT('Regulatory Model'!AY$154:AY$213,INDEX(Tariff_Revenue_to_Bundles,0,$D27))</f>
        <v>166.92011920660414</v>
      </c>
      <c r="AZ27" s="187">
        <f>SUMPRODUCT('Regulatory Model'!AZ$154:AZ$213,INDEX(Tariff_Revenue_to_Bundles,0,$D27))</f>
        <v>173.39728039176867</v>
      </c>
      <c r="BA27" s="187">
        <f>SUMPRODUCT('Regulatory Model'!BA$154:BA$213,INDEX(Tariff_Revenue_to_Bundles,0,$D27))</f>
        <v>180.07852196565736</v>
      </c>
      <c r="BB27" s="187">
        <f>SUMPRODUCT('Regulatory Model'!BB$154:BB$213,INDEX(Tariff_Revenue_to_Bundles,0,$D27))</f>
        <v>186.99834886294872</v>
      </c>
      <c r="BC27" s="187">
        <f>SUMPRODUCT('Regulatory Model'!BC$154:BC$213,INDEX(Tariff_Revenue_to_Bundles,0,$D27))</f>
        <v>194.14602139611009</v>
      </c>
      <c r="BD27" s="187">
        <f>SUMPRODUCT('Regulatory Model'!BD$154:BD$213,INDEX(Tariff_Revenue_to_Bundles,0,$D27))</f>
        <v>201.52582923702113</v>
      </c>
    </row>
    <row r="28" spans="1:56" outlineLevel="1" x14ac:dyDescent="0.2">
      <c r="B28" s="49" t="s">
        <v>159</v>
      </c>
      <c r="C28" s="10" t="s">
        <v>217</v>
      </c>
      <c r="D28" s="24">
        <v>8</v>
      </c>
      <c r="F28" s="74"/>
      <c r="G28" s="187">
        <f>SUMPRODUCT('Regulatory Model'!G$154:G$213,INDEX(Tariff_Revenue_to_Bundles,0,$D28))</f>
        <v>10.198853540000002</v>
      </c>
      <c r="H28" s="187">
        <f>SUMPRODUCT('Regulatory Model'!H$154:H$213,INDEX(Tariff_Revenue_to_Bundles,0,$D28))</f>
        <v>10.456181262499999</v>
      </c>
      <c r="I28" s="187">
        <f>SUMPRODUCT('Regulatory Model'!I$154:I$213,INDEX(Tariff_Revenue_to_Bundles,0,$D28))</f>
        <v>9.7537608434000003</v>
      </c>
      <c r="J28" s="187">
        <f>SUMPRODUCT('Regulatory Model'!J$154:J$213,INDEX(Tariff_Revenue_to_Bundles,0,$D28))</f>
        <v>6.6736921405</v>
      </c>
      <c r="K28" s="187">
        <f>SUMPRODUCT('Regulatory Model'!K$154:K$213,INDEX(Tariff_Revenue_to_Bundles,0,$D28))</f>
        <v>4.196528625371676</v>
      </c>
      <c r="L28" s="187">
        <f>SUMPRODUCT('Regulatory Model'!L$154:L$213,INDEX(Tariff_Revenue_to_Bundles,0,$D28))</f>
        <v>4.2435814661200641</v>
      </c>
      <c r="M28" s="187">
        <f>SUMPRODUCT('Regulatory Model'!M$154:M$213,INDEX(Tariff_Revenue_to_Bundles,0,$D28))</f>
        <v>4.9693159893063577</v>
      </c>
      <c r="N28" s="187">
        <f>SUMPRODUCT('Regulatory Model'!N$154:N$213,INDEX(Tariff_Revenue_to_Bundles,0,$D28))</f>
        <v>5.1275346689402292</v>
      </c>
      <c r="O28" s="187">
        <f>SUMPRODUCT('Regulatory Model'!O$154:O$213,INDEX(Tariff_Revenue_to_Bundles,0,$D28))</f>
        <v>5.295319618797671</v>
      </c>
      <c r="P28" s="187">
        <f>SUMPRODUCT('Regulatory Model'!P$154:P$213,INDEX(Tariff_Revenue_to_Bundles,0,$D28))</f>
        <v>5.4692958776493379</v>
      </c>
      <c r="Q28" s="187">
        <f>SUMPRODUCT('Regulatory Model'!Q$154:Q$213,INDEX(Tariff_Revenue_to_Bundles,0,$D28))</f>
        <v>5.6485967510502819</v>
      </c>
      <c r="R28" s="187">
        <f>SUMPRODUCT('Regulatory Model'!R$154:R$213,INDEX(Tariff_Revenue_to_Bundles,0,$D28))</f>
        <v>5.8320950703835814</v>
      </c>
      <c r="S28" s="187">
        <f>SUMPRODUCT('Regulatory Model'!S$154:S$213,INDEX(Tariff_Revenue_to_Bundles,0,$D28))</f>
        <v>6.022346812895476</v>
      </c>
      <c r="T28" s="187">
        <f>SUMPRODUCT('Regulatory Model'!T$154:T$213,INDEX(Tariff_Revenue_to_Bundles,0,$D28))</f>
        <v>6.2182687529442804</v>
      </c>
      <c r="U28" s="187">
        <f>SUMPRODUCT('Regulatory Model'!U$154:U$213,INDEX(Tariff_Revenue_to_Bundles,0,$D28))</f>
        <v>6.4201411909086952</v>
      </c>
      <c r="V28" s="187">
        <f>SUMPRODUCT('Regulatory Model'!V$154:V$213,INDEX(Tariff_Revenue_to_Bundles,0,$D28))</f>
        <v>6.6281018500510678</v>
      </c>
      <c r="W28" s="187">
        <f>SUMPRODUCT('Regulatory Model'!W$154:W$213,INDEX(Tariff_Revenue_to_Bundles,0,$D28))</f>
        <v>6.842271536694807</v>
      </c>
      <c r="X28" s="187">
        <f>SUMPRODUCT('Regulatory Model'!X$154:X$213,INDEX(Tariff_Revenue_to_Bundles,0,$D28))</f>
        <v>7.0628859540498166</v>
      </c>
      <c r="Y28" s="187">
        <f>SUMPRODUCT('Regulatory Model'!Y$154:Y$213,INDEX(Tariff_Revenue_to_Bundles,0,$D28))</f>
        <v>7.2913297810245616</v>
      </c>
      <c r="Z28" s="187">
        <f>SUMPRODUCT('Regulatory Model'!Z$154:Z$213,INDEX(Tariff_Revenue_to_Bundles,0,$D28))</f>
        <v>7.5253447546308943</v>
      </c>
      <c r="AA28" s="187">
        <f>SUMPRODUCT('Regulatory Model'!AA$154:AA$213,INDEX(Tariff_Revenue_to_Bundles,0,$D28))</f>
        <v>7.7676309696776258</v>
      </c>
      <c r="AB28" s="187">
        <f>SUMPRODUCT('Regulatory Model'!AB$154:AB$213,INDEX(Tariff_Revenue_to_Bundles,0,$D28))</f>
        <v>8.0159274538319867</v>
      </c>
      <c r="AC28" s="187">
        <f>SUMPRODUCT('Regulatory Model'!AC$154:AC$213,INDEX(Tariff_Revenue_to_Bundles,0,$D28))</f>
        <v>8.2727786156439329</v>
      </c>
      <c r="AD28" s="187">
        <f>SUMPRODUCT('Regulatory Model'!AD$154:AD$213,INDEX(Tariff_Revenue_to_Bundles,0,$D28))</f>
        <v>8.5361280820760079</v>
      </c>
      <c r="AE28" s="187">
        <f>SUMPRODUCT('Regulatory Model'!AE$154:AE$213,INDEX(Tariff_Revenue_to_Bundles,0,$D28))</f>
        <v>8.8084970035218273</v>
      </c>
      <c r="AF28" s="187">
        <f>SUMPRODUCT('Regulatory Model'!AF$154:AF$213,INDEX(Tariff_Revenue_to_Bundles,0,$D28))</f>
        <v>9.0891227501156369</v>
      </c>
      <c r="AG28" s="187">
        <f>SUMPRODUCT('Regulatory Model'!AG$154:AG$213,INDEX(Tariff_Revenue_to_Bundles,0,$D28))</f>
        <v>9.378014569374173</v>
      </c>
      <c r="AH28" s="187">
        <f>SUMPRODUCT('Regulatory Model'!AH$154:AH$213,INDEX(Tariff_Revenue_to_Bundles,0,$D28))</f>
        <v>9.6754780955558868</v>
      </c>
      <c r="AI28" s="187">
        <f>SUMPRODUCT('Regulatory Model'!AI$154:AI$213,INDEX(Tariff_Revenue_to_Bundles,0,$D28))</f>
        <v>9.9816309465247972</v>
      </c>
      <c r="AJ28" s="187">
        <f>SUMPRODUCT('Regulatory Model'!AJ$154:AJ$213,INDEX(Tariff_Revenue_to_Bundles,0,$D28))</f>
        <v>10.297099321265581</v>
      </c>
      <c r="AK28" s="187">
        <f>SUMPRODUCT('Regulatory Model'!AK$154:AK$213,INDEX(Tariff_Revenue_to_Bundles,0,$D28))</f>
        <v>10.622967920108218</v>
      </c>
      <c r="AL28" s="187">
        <f>SUMPRODUCT('Regulatory Model'!AL$154:AL$213,INDEX(Tariff_Revenue_to_Bundles,0,$D28))</f>
        <v>10.957396005696832</v>
      </c>
      <c r="AM28" s="187">
        <f>SUMPRODUCT('Regulatory Model'!AM$154:AM$213,INDEX(Tariff_Revenue_to_Bundles,0,$D28))</f>
        <v>11.302857287077318</v>
      </c>
      <c r="AN28" s="187">
        <f>SUMPRODUCT('Regulatory Model'!AN$154:AN$213,INDEX(Tariff_Revenue_to_Bundles,0,$D28))</f>
        <v>11.658296813392379</v>
      </c>
      <c r="AO28" s="187">
        <f>SUMPRODUCT('Regulatory Model'!AO$154:AO$213,INDEX(Tariff_Revenue_to_Bundles,0,$D28))</f>
        <v>12.023250996820815</v>
      </c>
      <c r="AP28" s="187">
        <f>SUMPRODUCT('Regulatory Model'!AP$154:AP$213,INDEX(Tariff_Revenue_to_Bundles,0,$D28))</f>
        <v>12.400227717502224</v>
      </c>
      <c r="AQ28" s="187">
        <f>SUMPRODUCT('Regulatory Model'!AQ$154:AQ$213,INDEX(Tariff_Revenue_to_Bundles,0,$D28))</f>
        <v>12.788259729288255</v>
      </c>
      <c r="AR28" s="187">
        <f>SUMPRODUCT('Regulatory Model'!AR$154:AR$213,INDEX(Tariff_Revenue_to_Bundles,0,$D28))</f>
        <v>13.188906904058397</v>
      </c>
      <c r="AS28" s="187">
        <f>SUMPRODUCT('Regulatory Model'!AS$154:AS$213,INDEX(Tariff_Revenue_to_Bundles,0,$D28))</f>
        <v>13.600120120481009</v>
      </c>
      <c r="AT28" s="187">
        <f>SUMPRODUCT('Regulatory Model'!AT$154:AT$213,INDEX(Tariff_Revenue_to_Bundles,0,$D28))</f>
        <v>14.023418877434993</v>
      </c>
      <c r="AU28" s="187">
        <f>SUMPRODUCT('Regulatory Model'!AU$154:AU$213,INDEX(Tariff_Revenue_to_Bundles,0,$D28))</f>
        <v>14.46019324864765</v>
      </c>
      <c r="AV28" s="187">
        <f>SUMPRODUCT('Regulatory Model'!AV$154:AV$213,INDEX(Tariff_Revenue_to_Bundles,0,$D28))</f>
        <v>14.909958511549611</v>
      </c>
      <c r="AW28" s="187">
        <f>SUMPRODUCT('Regulatory Model'!AW$154:AW$213,INDEX(Tariff_Revenue_to_Bundles,0,$D28))</f>
        <v>15.371671815380816</v>
      </c>
      <c r="AX28" s="187">
        <f>SUMPRODUCT('Regulatory Model'!AX$154:AX$213,INDEX(Tariff_Revenue_to_Bundles,0,$D28))</f>
        <v>15.848099755432656</v>
      </c>
      <c r="AY28" s="187">
        <f>SUMPRODUCT('Regulatory Model'!AY$154:AY$213,INDEX(Tariff_Revenue_to_Bundles,0,$D28))</f>
        <v>16.339753748470812</v>
      </c>
      <c r="AZ28" s="187">
        <f>SUMPRODUCT('Regulatory Model'!AZ$154:AZ$213,INDEX(Tariff_Revenue_to_Bundles,0,$D28))</f>
        <v>16.844417932066992</v>
      </c>
      <c r="BA28" s="187">
        <f>SUMPRODUCT('Regulatory Model'!BA$154:BA$213,INDEX(Tariff_Revenue_to_Bundles,0,$D28))</f>
        <v>17.363993413775017</v>
      </c>
      <c r="BB28" s="187">
        <f>SUMPRODUCT('Regulatory Model'!BB$154:BB$213,INDEX(Tariff_Revenue_to_Bundles,0,$D28))</f>
        <v>17.899896659902879</v>
      </c>
      <c r="BC28" s="187">
        <f>SUMPRODUCT('Regulatory Model'!BC$154:BC$213,INDEX(Tariff_Revenue_to_Bundles,0,$D28))</f>
        <v>18.451399819736853</v>
      </c>
      <c r="BD28" s="187">
        <f>SUMPRODUCT('Regulatory Model'!BD$154:BD$213,INDEX(Tariff_Revenue_to_Bundles,0,$D28))</f>
        <v>19.018951421539985</v>
      </c>
    </row>
    <row r="29" spans="1:56" outlineLevel="1" x14ac:dyDescent="0.2">
      <c r="B29" s="49"/>
    </row>
    <row r="30" spans="1:56" x14ac:dyDescent="0.2">
      <c r="A30" s="30" t="s">
        <v>24</v>
      </c>
      <c r="B30" s="31"/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F9:BD14">
    <cfRule type="expression" dxfId="20" priority="70">
      <formula>F$14&lt;&gt;1</formula>
    </cfRule>
  </conditionalFormatting>
  <conditionalFormatting sqref="E13:E14">
    <cfRule type="expression" dxfId="19" priority="76">
      <formula>E$14=0</formula>
    </cfRule>
  </conditionalFormatting>
  <conditionalFormatting sqref="E12">
    <cfRule type="expression" dxfId="18" priority="75">
      <formula>E$14=0</formula>
    </cfRule>
  </conditionalFormatting>
  <conditionalFormatting sqref="F8:BD8">
    <cfRule type="expression" dxfId="17" priority="73">
      <formula>AND(E$14=1,F$14=1)</formula>
    </cfRule>
    <cfRule type="expression" dxfId="16" priority="74">
      <formula>F$14=1</formula>
    </cfRule>
  </conditionalFormatting>
  <conditionalFormatting sqref="F8:BD8">
    <cfRule type="expression" dxfId="15" priority="71">
      <formula>AND(F$13=0,F$14=1,E$13=1)</formula>
    </cfRule>
    <cfRule type="expression" dxfId="14" priority="72">
      <formula>AND(F$14=1,F$13=0)</formula>
    </cfRule>
  </conditionalFormatting>
  <conditionalFormatting sqref="F23:F28">
    <cfRule type="expression" dxfId="13" priority="69">
      <formula>F$14=0</formula>
    </cfRule>
  </conditionalFormatting>
  <conditionalFormatting sqref="B3">
    <cfRule type="expression" dxfId="12" priority="68">
      <formula>$B$3="The model contains one or more errors"</formula>
    </cfRule>
  </conditionalFormatting>
  <conditionalFormatting sqref="G21:BD28">
    <cfRule type="expression" dxfId="11" priority="61">
      <formula>G$14=0</formula>
    </cfRule>
  </conditionalFormatting>
  <conditionalFormatting sqref="G21:BD28">
    <cfRule type="expression" dxfId="10" priority="57">
      <formula>AND(G$9&gt;Display_Year_End,F$14=1)</formula>
    </cfRule>
    <cfRule type="expression" dxfId="9" priority="58">
      <formula>AND(G$14=0,H$14=1)</formula>
    </cfRule>
    <cfRule type="expression" dxfId="8" priority="60">
      <formula>G$14=0</formula>
    </cfRule>
  </conditionalFormatting>
  <conditionalFormatting sqref="G21:BD28">
    <cfRule type="expression" dxfId="7" priority="59">
      <formula>G$14=0</formula>
    </cfRule>
  </conditionalFormatting>
  <conditionalFormatting sqref="BD21:BD28">
    <cfRule type="expression" dxfId="6" priority="5">
      <formula>BD$14=0</formula>
    </cfRule>
  </conditionalFormatting>
  <conditionalFormatting sqref="BD21:BD28">
    <cfRule type="expression" dxfId="5" priority="1">
      <formula>AND(BD$9&gt;Display_Year_End,BC$14=1)</formula>
    </cfRule>
    <cfRule type="expression" dxfId="4" priority="2">
      <formula>AND(BD$14=0,BE$14=1)</formula>
    </cfRule>
    <cfRule type="expression" dxfId="3" priority="4">
      <formula>BD$14=0</formula>
    </cfRule>
  </conditionalFormatting>
  <conditionalFormatting sqref="BD21:BD28">
    <cfRule type="expression" dxfId="2" priority="3">
      <formula>BD$14=0</formula>
    </cfRule>
  </conditionalFormatting>
  <hyperlinks>
    <hyperlink ref="B5" location="Contents!A1" display="[To Contents]" xr:uid="{00000000-0004-0000-0B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51"/>
  <sheetViews>
    <sheetView showGridLines="0" tabSelected="1" zoomScale="80" zoomScaleNormal="80" zoomScaleSheetLayoutView="100" zoomScalePageLayoutView="90" workbookViewId="0">
      <pane xSplit="3" ySplit="7" topLeftCell="D8" activePane="bottomRight" state="frozen"/>
      <selection pane="topRight"/>
      <selection pane="bottomLeft"/>
      <selection pane="bottomRight" activeCell="I16" sqref="I16"/>
    </sheetView>
  </sheetViews>
  <sheetFormatPr defaultColWidth="0" defaultRowHeight="12.75" outlineLevelRow="1" x14ac:dyDescent="0.2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7" width="11" style="1" customWidth="1"/>
    <col min="8" max="12" width="10.140625" style="1" customWidth="1"/>
    <col min="13" max="13" width="2.42578125" style="1" customWidth="1"/>
    <col min="14" max="16384" width="9.140625" style="1" hidden="1"/>
  </cols>
  <sheetData>
    <row r="1" spans="1:12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3" customFormat="1" x14ac:dyDescent="0.2">
      <c r="A2" s="101">
        <f ca="1">MATCH(B2,Contents!$D$8:$D$22,0)</f>
        <v>12</v>
      </c>
      <c r="B2" s="102" t="str">
        <f ca="1">PROPER(MID(CELL("filename", A1), FIND("]", CELL("filename", A1))+1, 100))</f>
        <v>Compliance</v>
      </c>
      <c r="C2" s="96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3" customFormat="1" x14ac:dyDescent="0.2">
      <c r="A3" s="126">
        <f>SUM(A7:A12,A14:A35,A37:A50)</f>
        <v>0</v>
      </c>
      <c r="B3" s="127" t="str">
        <f>Error_Message</f>
        <v>No errors identified</v>
      </c>
      <c r="C3" s="96"/>
      <c r="D3" s="103"/>
      <c r="E3" s="103"/>
      <c r="F3" s="103"/>
      <c r="G3" s="103"/>
      <c r="H3" s="103"/>
      <c r="I3" s="103"/>
      <c r="J3" s="103"/>
      <c r="K3" s="103"/>
      <c r="L3" s="103"/>
    </row>
    <row r="4" spans="1:12" s="3" customFormat="1" x14ac:dyDescent="0.2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</row>
    <row r="5" spans="1:12" x14ac:dyDescent="0.2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6">
        <f ca="1">MAX($A$1:A5)+subsection</f>
        <v>12.01</v>
      </c>
      <c r="B6" s="6" t="s">
        <v>295</v>
      </c>
      <c r="C6" s="7"/>
      <c r="D6" s="8"/>
      <c r="E6" s="8"/>
      <c r="F6" s="51"/>
      <c r="G6" s="51"/>
      <c r="H6" s="51"/>
      <c r="I6" s="51"/>
      <c r="J6" s="51"/>
      <c r="K6" s="51"/>
      <c r="L6" s="51"/>
    </row>
    <row r="7" spans="1:12" x14ac:dyDescent="0.2">
      <c r="A7" s="9"/>
      <c r="C7" s="13"/>
      <c r="D7" s="46"/>
    </row>
    <row r="8" spans="1:12" outlineLevel="1" x14ac:dyDescent="0.2">
      <c r="A8" s="27"/>
      <c r="B8" s="50" t="s">
        <v>296</v>
      </c>
      <c r="C8" s="29"/>
      <c r="D8" s="25"/>
      <c r="E8" s="25"/>
      <c r="F8" s="25"/>
      <c r="G8" s="25"/>
      <c r="H8" s="25"/>
      <c r="I8" s="25"/>
      <c r="J8" s="25"/>
      <c r="K8" s="25"/>
      <c r="L8" s="25"/>
    </row>
    <row r="9" spans="1:12" outlineLevel="1" x14ac:dyDescent="0.2">
      <c r="A9" s="27"/>
      <c r="B9" s="50" t="s">
        <v>297</v>
      </c>
      <c r="C9" s="29"/>
      <c r="D9" s="25"/>
      <c r="E9" s="25"/>
      <c r="F9" s="25"/>
      <c r="G9" s="25"/>
      <c r="H9" s="25"/>
      <c r="I9" s="25"/>
      <c r="J9" s="25"/>
      <c r="K9" s="25"/>
      <c r="L9" s="25"/>
    </row>
    <row r="10" spans="1:12" outlineLevel="1" x14ac:dyDescent="0.2">
      <c r="A10" s="27"/>
      <c r="B10" s="28"/>
      <c r="C10" s="29"/>
      <c r="D10" s="25"/>
      <c r="E10" s="25"/>
      <c r="F10" s="25"/>
      <c r="G10" s="25"/>
      <c r="H10" s="25"/>
      <c r="I10" s="25"/>
      <c r="J10" s="25"/>
      <c r="K10" s="25"/>
      <c r="L10" s="25"/>
    </row>
    <row r="11" spans="1:12" outlineLevel="1" x14ac:dyDescent="0.2">
      <c r="A11" s="27"/>
      <c r="B11" s="48" t="s">
        <v>298</v>
      </c>
      <c r="C11" s="24" t="s">
        <v>56</v>
      </c>
      <c r="D11" s="25"/>
      <c r="E11" s="124">
        <v>2022</v>
      </c>
      <c r="F11" s="25"/>
      <c r="G11" s="25"/>
      <c r="H11" s="25"/>
      <c r="I11" s="25"/>
      <c r="J11" s="25"/>
      <c r="K11" s="25"/>
      <c r="L11" s="25"/>
    </row>
    <row r="12" spans="1:12" outlineLevel="1" x14ac:dyDescent="0.2">
      <c r="A12" s="27"/>
      <c r="B12" s="28"/>
      <c r="C12" s="29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6">
        <f ca="1">MAX($A$1:A12)+subsection</f>
        <v>12.02</v>
      </c>
      <c r="B13" s="6" t="s">
        <v>299</v>
      </c>
      <c r="C13" s="7"/>
      <c r="D13" s="8"/>
      <c r="E13" s="8"/>
      <c r="F13" s="51"/>
      <c r="G13" s="51"/>
      <c r="H13" s="51"/>
      <c r="I13" s="51"/>
      <c r="J13" s="51"/>
      <c r="K13" s="51"/>
      <c r="L13" s="51"/>
    </row>
    <row r="14" spans="1:12" x14ac:dyDescent="0.2">
      <c r="A14" s="9"/>
      <c r="C14" s="13"/>
      <c r="D14" s="46"/>
    </row>
    <row r="15" spans="1:12" outlineLevel="1" x14ac:dyDescent="0.2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</row>
    <row r="16" spans="1:12" outlineLevel="1" x14ac:dyDescent="0.2">
      <c r="A16" s="27"/>
      <c r="B16" s="28"/>
      <c r="C16" s="29"/>
      <c r="D16" s="25"/>
      <c r="E16" s="25"/>
      <c r="F16" s="25"/>
      <c r="G16" s="25"/>
      <c r="H16" s="25"/>
      <c r="I16" s="25"/>
      <c r="J16" s="25"/>
      <c r="K16" s="25"/>
      <c r="L16" s="25"/>
    </row>
    <row r="17" spans="1:12" outlineLevel="1" x14ac:dyDescent="0.2">
      <c r="A17" s="27"/>
      <c r="B17" s="28"/>
      <c r="C17" s="29"/>
      <c r="D17" s="25"/>
      <c r="E17" s="25" t="str">
        <f>"Costs and Revenue by Bundle (A$m, "&amp;Compliance_Year&amp;")"</f>
        <v>Costs and Revenue by Bundle (A$m, 2022)</v>
      </c>
      <c r="F17" s="25"/>
      <c r="G17" s="25"/>
      <c r="H17" s="25"/>
      <c r="I17" s="25"/>
      <c r="J17" s="25"/>
      <c r="K17" s="25"/>
      <c r="L17" s="25"/>
    </row>
    <row r="18" spans="1:12" outlineLevel="1" x14ac:dyDescent="0.2">
      <c r="A18" s="27"/>
      <c r="B18" s="28"/>
      <c r="C18" s="29"/>
      <c r="D18" s="25"/>
      <c r="E18" s="25"/>
      <c r="F18" s="25"/>
      <c r="G18" s="25"/>
      <c r="H18" s="25"/>
      <c r="I18" s="25"/>
      <c r="J18" s="25"/>
      <c r="K18" s="25"/>
      <c r="L18" s="25"/>
    </row>
    <row r="19" spans="1:12" outlineLevel="1" x14ac:dyDescent="0.2">
      <c r="A19" s="27"/>
      <c r="B19" s="28"/>
      <c r="C19" s="29"/>
      <c r="D19" s="25"/>
      <c r="E19" s="25"/>
      <c r="F19" s="25"/>
      <c r="G19" s="25"/>
      <c r="H19" s="25"/>
      <c r="I19" s="25"/>
      <c r="J19" s="25"/>
      <c r="K19" s="25"/>
      <c r="L19" s="25"/>
    </row>
    <row r="20" spans="1:12" outlineLevel="1" x14ac:dyDescent="0.2">
      <c r="A20" s="27"/>
      <c r="B20" s="28"/>
      <c r="C20" s="29"/>
      <c r="D20" s="25"/>
      <c r="E20" s="25"/>
      <c r="F20" s="25"/>
      <c r="G20" s="25"/>
      <c r="H20" s="25"/>
      <c r="I20" s="25"/>
      <c r="J20" s="25"/>
      <c r="K20" s="25"/>
      <c r="L20" s="25"/>
    </row>
    <row r="21" spans="1:12" outlineLevel="1" x14ac:dyDescent="0.2">
      <c r="A21" s="27"/>
      <c r="B21" s="28"/>
      <c r="C21" s="29"/>
      <c r="D21" s="25"/>
      <c r="E21" s="9"/>
      <c r="F21" s="25"/>
      <c r="G21" s="25"/>
      <c r="H21" s="25"/>
      <c r="I21" s="25"/>
      <c r="J21" s="25"/>
      <c r="K21" s="25"/>
      <c r="L21" s="25"/>
    </row>
    <row r="22" spans="1:12" outlineLevel="1" x14ac:dyDescent="0.2">
      <c r="A22" s="27"/>
      <c r="B22" s="28"/>
      <c r="C22" s="29"/>
      <c r="D22" s="25"/>
      <c r="E22" s="9"/>
      <c r="F22" s="25"/>
      <c r="G22" s="25"/>
      <c r="H22" s="25"/>
      <c r="I22" s="25"/>
      <c r="J22" s="25"/>
      <c r="K22" s="25"/>
      <c r="L22" s="25"/>
    </row>
    <row r="23" spans="1:12" outlineLevel="1" x14ac:dyDescent="0.2">
      <c r="A23" s="27"/>
      <c r="B23" s="28"/>
      <c r="C23" s="29"/>
      <c r="D23" s="25"/>
      <c r="E23" s="9"/>
      <c r="F23" s="25"/>
      <c r="G23" s="25"/>
      <c r="H23" s="25"/>
      <c r="I23" s="25"/>
      <c r="J23" s="25"/>
      <c r="K23" s="25"/>
      <c r="L23" s="25"/>
    </row>
    <row r="24" spans="1:12" outlineLevel="1" x14ac:dyDescent="0.2">
      <c r="A24" s="27"/>
      <c r="B24" s="28"/>
      <c r="C24" s="29"/>
      <c r="D24" s="25"/>
      <c r="E24" s="9"/>
      <c r="F24" s="25"/>
      <c r="G24" s="25"/>
      <c r="H24" s="25"/>
      <c r="I24" s="25"/>
      <c r="J24" s="25"/>
      <c r="K24" s="25"/>
      <c r="L24" s="25"/>
    </row>
    <row r="25" spans="1:12" outlineLevel="1" x14ac:dyDescent="0.2">
      <c r="A25" s="27"/>
      <c r="B25" s="28"/>
      <c r="C25" s="29"/>
      <c r="D25" s="25"/>
      <c r="E25" s="9"/>
      <c r="F25" s="25"/>
      <c r="G25" s="25"/>
      <c r="H25" s="25"/>
      <c r="I25" s="25"/>
      <c r="J25" s="25"/>
      <c r="K25" s="25"/>
      <c r="L25" s="25"/>
    </row>
    <row r="26" spans="1:12" outlineLevel="1" x14ac:dyDescent="0.2">
      <c r="A26" s="27"/>
      <c r="B26" s="28"/>
      <c r="C26" s="29"/>
      <c r="D26" s="25"/>
      <c r="E26" s="9"/>
      <c r="F26" s="25"/>
      <c r="G26" s="25"/>
      <c r="H26" s="25"/>
      <c r="I26" s="25"/>
      <c r="J26" s="25"/>
      <c r="K26" s="25"/>
      <c r="L26" s="25"/>
    </row>
    <row r="27" spans="1:12" outlineLevel="1" x14ac:dyDescent="0.2">
      <c r="A27" s="27"/>
      <c r="B27" s="28"/>
      <c r="C27" s="29"/>
      <c r="D27" s="25"/>
      <c r="E27" s="9"/>
      <c r="F27" s="25"/>
      <c r="G27" s="25"/>
      <c r="H27" s="25"/>
      <c r="I27" s="25"/>
      <c r="J27" s="25"/>
      <c r="K27" s="25"/>
      <c r="L27" s="25"/>
    </row>
    <row r="28" spans="1:12" outlineLevel="1" x14ac:dyDescent="0.2">
      <c r="A28" s="27"/>
      <c r="B28" s="28"/>
      <c r="C28" s="29"/>
      <c r="D28" s="25"/>
      <c r="E28" s="25"/>
      <c r="F28" s="25"/>
      <c r="G28" s="25"/>
      <c r="H28" s="25"/>
      <c r="I28" s="25"/>
      <c r="J28" s="25"/>
      <c r="K28" s="25"/>
      <c r="L28" s="25"/>
    </row>
    <row r="29" spans="1:12" outlineLevel="1" x14ac:dyDescent="0.2">
      <c r="A29" s="27"/>
      <c r="B29" s="28"/>
      <c r="C29" s="29"/>
      <c r="D29" s="25"/>
      <c r="E29" s="25"/>
      <c r="F29" s="25"/>
      <c r="G29" s="25"/>
      <c r="H29" s="25"/>
      <c r="I29" s="25"/>
      <c r="J29" s="25"/>
      <c r="K29" s="25"/>
      <c r="L29" s="25"/>
    </row>
    <row r="30" spans="1:12" outlineLevel="1" x14ac:dyDescent="0.2">
      <c r="A30" s="27"/>
      <c r="B30" s="28"/>
      <c r="C30" s="29"/>
      <c r="D30" s="25"/>
      <c r="E30" s="25"/>
      <c r="F30" s="25"/>
      <c r="G30" s="25"/>
      <c r="H30" s="25"/>
      <c r="I30" s="25"/>
      <c r="J30" s="25"/>
      <c r="K30" s="25"/>
      <c r="L30" s="25"/>
    </row>
    <row r="31" spans="1:12" outlineLevel="1" x14ac:dyDescent="0.2">
      <c r="A31" s="27"/>
      <c r="B31" s="28"/>
      <c r="C31" s="29"/>
      <c r="D31" s="25"/>
      <c r="E31" s="25"/>
      <c r="F31" s="25"/>
      <c r="G31" s="25"/>
      <c r="H31" s="25"/>
      <c r="I31" s="25"/>
      <c r="J31" s="25"/>
      <c r="K31" s="25"/>
      <c r="L31" s="25"/>
    </row>
    <row r="32" spans="1:12" outlineLevel="1" x14ac:dyDescent="0.2">
      <c r="A32" s="27"/>
      <c r="B32" s="28"/>
      <c r="C32" s="29"/>
      <c r="D32" s="25"/>
      <c r="E32" s="25"/>
      <c r="F32" s="25"/>
      <c r="G32" s="25"/>
      <c r="H32" s="25"/>
      <c r="I32" s="25"/>
      <c r="J32" s="25"/>
      <c r="K32" s="25"/>
      <c r="L32" s="25"/>
    </row>
    <row r="33" spans="1:12" outlineLevel="1" x14ac:dyDescent="0.2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</row>
    <row r="34" spans="1:12" outlineLevel="1" x14ac:dyDescent="0.2">
      <c r="A34" s="27"/>
      <c r="B34" s="28"/>
      <c r="C34" s="29"/>
      <c r="D34" s="25"/>
      <c r="E34" s="25"/>
      <c r="F34" s="25"/>
      <c r="G34" s="25"/>
      <c r="H34" s="25"/>
      <c r="I34" s="25"/>
      <c r="J34" s="25"/>
      <c r="K34" s="25"/>
      <c r="L34" s="25"/>
    </row>
    <row r="35" spans="1:12" outlineLevel="1" x14ac:dyDescent="0.2">
      <c r="A35" s="27"/>
      <c r="B35" s="49"/>
      <c r="C35" s="29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">
      <c r="A36" s="6">
        <f ca="1">MAX($A$1:A35)+subsection</f>
        <v>12.03</v>
      </c>
      <c r="B36" s="6" t="s">
        <v>300</v>
      </c>
      <c r="C36" s="7"/>
      <c r="D36" s="8"/>
      <c r="E36" s="8"/>
      <c r="F36" s="51"/>
      <c r="G36" s="51"/>
      <c r="H36" s="51"/>
      <c r="I36" s="51"/>
      <c r="J36" s="51"/>
      <c r="K36" s="51"/>
      <c r="L36" s="51"/>
    </row>
    <row r="37" spans="1:12" x14ac:dyDescent="0.2">
      <c r="A37" s="9"/>
      <c r="C37" s="13"/>
      <c r="D37" s="46"/>
    </row>
    <row r="38" spans="1:12" outlineLevel="1" x14ac:dyDescent="0.2">
      <c r="A38" s="27"/>
      <c r="B38" s="50" t="s">
        <v>301</v>
      </c>
      <c r="E38" s="25"/>
      <c r="F38" s="25"/>
      <c r="G38" s="25"/>
      <c r="H38" s="25"/>
      <c r="I38" s="25"/>
      <c r="J38" s="25"/>
      <c r="K38" s="25"/>
      <c r="L38" s="25"/>
    </row>
    <row r="39" spans="1:12" outlineLevel="1" x14ac:dyDescent="0.2">
      <c r="A39" s="27"/>
      <c r="E39" s="25"/>
      <c r="F39" s="25"/>
      <c r="G39" s="25"/>
      <c r="H39" s="25"/>
      <c r="I39" s="25"/>
      <c r="J39" s="25"/>
      <c r="K39" s="25"/>
      <c r="L39" s="25"/>
    </row>
    <row r="40" spans="1:12" ht="51" outlineLevel="1" x14ac:dyDescent="0.2">
      <c r="A40" s="27"/>
      <c r="F40" s="25"/>
      <c r="G40" s="189" t="s">
        <v>302</v>
      </c>
      <c r="H40" s="189" t="s">
        <v>303</v>
      </c>
      <c r="I40" s="189" t="s">
        <v>304</v>
      </c>
      <c r="K40" s="189" t="s">
        <v>316</v>
      </c>
      <c r="L40" s="25"/>
    </row>
    <row r="41" spans="1:12" outlineLevel="1" x14ac:dyDescent="0.2">
      <c r="A41" s="27"/>
      <c r="F41" s="25"/>
      <c r="G41" s="25"/>
      <c r="H41" s="25"/>
      <c r="I41" s="25"/>
      <c r="K41" s="25"/>
      <c r="L41" s="25"/>
    </row>
    <row r="42" spans="1:12" outlineLevel="1" x14ac:dyDescent="0.2">
      <c r="A42" s="27"/>
      <c r="B42" s="48" t="s">
        <v>149</v>
      </c>
      <c r="C42" s="24"/>
      <c r="D42" s="54" t="s">
        <v>279</v>
      </c>
      <c r="E42" s="25"/>
      <c r="F42" s="25"/>
      <c r="G42" s="25"/>
      <c r="H42" s="25"/>
      <c r="I42" s="25"/>
      <c r="K42" s="25"/>
      <c r="L42" s="25"/>
    </row>
    <row r="43" spans="1:12" outlineLevel="1" x14ac:dyDescent="0.2">
      <c r="A43" s="27"/>
      <c r="B43" s="49" t="s">
        <v>305</v>
      </c>
      <c r="C43" s="10" t="s">
        <v>217</v>
      </c>
      <c r="D43" s="24">
        <v>1</v>
      </c>
      <c r="E43" s="25"/>
      <c r="F43" s="25"/>
      <c r="G43" s="123">
        <f t="shared" ref="G43:G49" si="0">INDEX(Revenue_by_Bundle,MATCH($D43,Tariffs,0),MATCH(Compliance_Year,Years,0))</f>
        <v>246.49644396762881</v>
      </c>
      <c r="H43" s="123">
        <f t="shared" ref="H43:H49" ca="1" si="1">INDEX(Stand_Alone_by_Bundle,MATCH($D43,Tariffs,0),MATCH(Compliance_Year,Years,0))</f>
        <v>402.6479150268226</v>
      </c>
      <c r="I43" s="123">
        <f t="shared" ref="I43:I49" ca="1" si="2">INDEX(Avoidable_by_Bundle,MATCH($D43,Tariffs,0),MATCH(Compliance_Year,Years,0))</f>
        <v>69.101445302156876</v>
      </c>
      <c r="K43" s="215">
        <f t="shared" ref="K43:K49" ca="1" si="3">G43/I43</f>
        <v>3.5671677037981557</v>
      </c>
      <c r="L43" s="25"/>
    </row>
    <row r="44" spans="1:12" outlineLevel="1" x14ac:dyDescent="0.2">
      <c r="A44" s="27"/>
      <c r="B44" s="49" t="s">
        <v>306</v>
      </c>
      <c r="C44" s="10" t="s">
        <v>217</v>
      </c>
      <c r="D44" s="24">
        <v>2</v>
      </c>
      <c r="E44" s="25"/>
      <c r="F44" s="25"/>
      <c r="G44" s="123">
        <f t="shared" si="0"/>
        <v>14.573028539520418</v>
      </c>
      <c r="H44" s="123">
        <f t="shared" ca="1" si="1"/>
        <v>402.6479150268226</v>
      </c>
      <c r="I44" s="123">
        <f t="shared" ca="1" si="2"/>
        <v>4.0697074341764052</v>
      </c>
      <c r="K44" s="215">
        <f t="shared" ca="1" si="3"/>
        <v>3.5808540970635132</v>
      </c>
      <c r="L44" s="25"/>
    </row>
    <row r="45" spans="1:12" outlineLevel="1" x14ac:dyDescent="0.2">
      <c r="A45" s="27"/>
      <c r="B45" s="49" t="s">
        <v>307</v>
      </c>
      <c r="C45" s="10" t="s">
        <v>217</v>
      </c>
      <c r="D45" s="24">
        <v>3</v>
      </c>
      <c r="E45" s="25"/>
      <c r="F45" s="25"/>
      <c r="G45" s="123">
        <f t="shared" si="0"/>
        <v>28.276632880097555</v>
      </c>
      <c r="H45" s="123">
        <f t="shared" ca="1" si="1"/>
        <v>402.6479150268226</v>
      </c>
      <c r="I45" s="123">
        <f t="shared" ca="1" si="2"/>
        <v>8.4364581649457673</v>
      </c>
      <c r="K45" s="215">
        <f t="shared" ca="1" si="3"/>
        <v>3.3517184969386178</v>
      </c>
      <c r="L45" s="25"/>
    </row>
    <row r="46" spans="1:12" outlineLevel="1" x14ac:dyDescent="0.2">
      <c r="A46" s="27"/>
      <c r="B46" s="49" t="s">
        <v>308</v>
      </c>
      <c r="C46" s="10" t="s">
        <v>217</v>
      </c>
      <c r="D46" s="24">
        <v>4</v>
      </c>
      <c r="E46" s="25"/>
      <c r="F46" s="25"/>
      <c r="G46" s="123">
        <f t="shared" si="0"/>
        <v>32.848573194499572</v>
      </c>
      <c r="H46" s="123">
        <f t="shared" ca="1" si="1"/>
        <v>402.6479150268226</v>
      </c>
      <c r="I46" s="123">
        <f t="shared" ca="1" si="2"/>
        <v>5.1340812106939957</v>
      </c>
      <c r="K46" s="215">
        <f t="shared" ca="1" si="3"/>
        <v>6.3981405526032358</v>
      </c>
      <c r="L46" s="25"/>
    </row>
    <row r="47" spans="1:12" outlineLevel="1" x14ac:dyDescent="0.2">
      <c r="A47" s="27"/>
      <c r="B47" s="49" t="s">
        <v>309</v>
      </c>
      <c r="C47" s="10" t="s">
        <v>217</v>
      </c>
      <c r="D47" s="24">
        <v>5</v>
      </c>
      <c r="E47" s="25"/>
      <c r="F47" s="25"/>
      <c r="G47" s="123">
        <f t="shared" si="0"/>
        <v>15.887139588211031</v>
      </c>
      <c r="H47" s="123">
        <f t="shared" ca="1" si="1"/>
        <v>402.6479150268226</v>
      </c>
      <c r="I47" s="123">
        <f t="shared" ca="1" si="2"/>
        <v>5.9420154720213656</v>
      </c>
      <c r="K47" s="215">
        <f t="shared" ca="1" si="3"/>
        <v>2.673695425906812</v>
      </c>
      <c r="L47" s="25"/>
    </row>
    <row r="48" spans="1:12" outlineLevel="1" x14ac:dyDescent="0.2">
      <c r="A48" s="27"/>
      <c r="B48" s="49" t="s">
        <v>310</v>
      </c>
      <c r="C48" s="10" t="s">
        <v>217</v>
      </c>
      <c r="D48" s="24">
        <v>6</v>
      </c>
      <c r="E48" s="25"/>
      <c r="F48" s="25"/>
      <c r="G48" s="123">
        <f t="shared" si="0"/>
        <v>37.536040902337405</v>
      </c>
      <c r="H48" s="123">
        <f t="shared" ca="1" si="1"/>
        <v>439.68800151951052</v>
      </c>
      <c r="I48" s="123">
        <f t="shared" ca="1" si="2"/>
        <v>13.357665758561597</v>
      </c>
      <c r="K48" s="215">
        <f t="shared" ca="1" si="3"/>
        <v>2.8100748724213793</v>
      </c>
      <c r="L48" s="25"/>
    </row>
    <row r="49" spans="1:12" outlineLevel="1" x14ac:dyDescent="0.2">
      <c r="A49" s="27"/>
      <c r="B49" s="49" t="s">
        <v>311</v>
      </c>
      <c r="C49" s="10" t="s">
        <v>217</v>
      </c>
      <c r="D49" s="24">
        <v>7</v>
      </c>
      <c r="E49" s="25"/>
      <c r="F49" s="25"/>
      <c r="G49" s="123">
        <f t="shared" si="0"/>
        <v>28.903556676359788</v>
      </c>
      <c r="H49" s="123">
        <f t="shared" ca="1" si="1"/>
        <v>388.4213984893471</v>
      </c>
      <c r="I49" s="123">
        <f t="shared" ca="1" si="2"/>
        <v>7.5737781987681059</v>
      </c>
      <c r="K49" s="215">
        <f t="shared" ca="1" si="3"/>
        <v>3.8162665868748342</v>
      </c>
      <c r="L49" s="25"/>
    </row>
    <row r="50" spans="1:12" outlineLevel="1" x14ac:dyDescent="0.2">
      <c r="A50" s="27"/>
      <c r="B50" s="49"/>
      <c r="C50" s="29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">
      <c r="A51" s="30" t="s">
        <v>24</v>
      </c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B3">
    <cfRule type="expression" dxfId="1" priority="3">
      <formula>$B$3="The model contains one or more errors"</formula>
    </cfRule>
  </conditionalFormatting>
  <dataValidations count="1">
    <dataValidation type="list" allowBlank="1" showInputMessage="1" showErrorMessage="1" sqref="E11" xr:uid="{00000000-0002-0000-0C00-000000000000}">
      <formula1>Years</formula1>
    </dataValidation>
  </dataValidations>
  <hyperlinks>
    <hyperlink ref="B5" location="Contents!A1" display="[To Contents]" xr:uid="{00000000-0004-0000-0C00-000000000000}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1000000}">
          <x14:formula1>
            <xm:f>'Cost Allocation Model'!$E$9:$BD$9</xm:f>
          </x14:formula1>
          <xm:sqref>E11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outlinePr summaryBelow="0" summaryRight="0"/>
    <pageSetUpPr autoPageBreaks="0"/>
  </sheetPr>
  <dimension ref="A1:G27"/>
  <sheetViews>
    <sheetView showGridLines="0" zoomScale="80" zoomScaleNormal="80" zoomScaleSheetLayoutView="100" zoomScalePageLayoutView="90" workbookViewId="0">
      <pane ySplit="5" topLeftCell="A6" activePane="bottomLeft" state="frozen"/>
      <selection activeCell="A6" sqref="A6"/>
      <selection pane="bottomLeft" activeCell="D16" sqref="D16"/>
    </sheetView>
  </sheetViews>
  <sheetFormatPr defaultColWidth="0" defaultRowHeight="12.75" outlineLevelRow="1" x14ac:dyDescent="0.2"/>
  <cols>
    <col min="1" max="1" width="5.7109375" customWidth="1"/>
    <col min="2" max="2" width="67.7109375" customWidth="1"/>
    <col min="3" max="3" width="13.7109375" customWidth="1"/>
    <col min="4" max="4" width="12.7109375" customWidth="1"/>
    <col min="5" max="5" width="11.140625" customWidth="1"/>
    <col min="6" max="6" width="10.140625" customWidth="1"/>
    <col min="7" max="7" width="2.42578125" style="1" customWidth="1"/>
    <col min="8" max="16384" width="9.140625" hidden="1"/>
  </cols>
  <sheetData>
    <row r="1" spans="1:6" s="2" customFormat="1" ht="18.75" x14ac:dyDescent="0.3">
      <c r="A1" s="97" t="str">
        <f>Model_Name</f>
        <v>Efficient Cost Bounds Model</v>
      </c>
      <c r="B1" s="98"/>
      <c r="C1" s="99"/>
      <c r="D1" s="100"/>
      <c r="E1" s="100"/>
      <c r="F1" s="100"/>
    </row>
    <row r="2" spans="1:6" s="3" customFormat="1" x14ac:dyDescent="0.2">
      <c r="A2" s="101">
        <f ca="1">MATCH(B2,Contents!$D$8:$D$22,0)</f>
        <v>13</v>
      </c>
      <c r="B2" s="102" t="str">
        <f ca="1">MID(CELL("filename",A1),FIND("]",CELL("filename",A1))+1,255)</f>
        <v>Checks</v>
      </c>
      <c r="C2" s="96"/>
      <c r="D2" s="103"/>
      <c r="E2" s="103"/>
      <c r="F2" s="103"/>
    </row>
    <row r="3" spans="1:6" s="3" customFormat="1" x14ac:dyDescent="0.2">
      <c r="A3" s="126">
        <f>D25</f>
        <v>0</v>
      </c>
      <c r="B3" s="127" t="str">
        <f>Error_Message</f>
        <v>No errors identified</v>
      </c>
      <c r="C3" s="96"/>
      <c r="D3" s="103"/>
      <c r="E3" s="103"/>
      <c r="F3" s="103"/>
    </row>
    <row r="4" spans="1:6" s="3" customFormat="1" x14ac:dyDescent="0.2">
      <c r="A4" s="104"/>
      <c r="B4" s="105"/>
      <c r="C4" s="96"/>
      <c r="D4" s="103"/>
      <c r="E4" s="103"/>
      <c r="F4" s="103"/>
    </row>
    <row r="5" spans="1:6" x14ac:dyDescent="0.2">
      <c r="A5" s="128"/>
      <c r="B5" t="s">
        <v>25</v>
      </c>
      <c r="C5" s="128"/>
      <c r="D5" s="128"/>
      <c r="E5" s="128"/>
      <c r="F5" s="128"/>
    </row>
    <row r="6" spans="1:6" x14ac:dyDescent="0.2">
      <c r="A6" s="6">
        <f ca="1">MAX($A$1:A5)+subsection</f>
        <v>13.01</v>
      </c>
      <c r="B6" s="6" t="s">
        <v>312</v>
      </c>
      <c r="C6" s="6"/>
      <c r="D6" s="6"/>
      <c r="E6" s="6"/>
      <c r="F6" s="129"/>
    </row>
    <row r="7" spans="1:6" x14ac:dyDescent="0.2">
      <c r="A7" s="130"/>
      <c r="B7" s="130"/>
      <c r="E7" s="130"/>
      <c r="F7" s="130"/>
    </row>
    <row r="8" spans="1:6" outlineLevel="1" x14ac:dyDescent="0.2">
      <c r="A8" s="131"/>
      <c r="B8" s="132" t="str">
        <f>IF(D25,"The model contains one or more errors","No errors identified")</f>
        <v>No errors identified</v>
      </c>
      <c r="E8" s="130"/>
      <c r="F8" s="130"/>
    </row>
    <row r="9" spans="1:6" outlineLevel="1" x14ac:dyDescent="0.2">
      <c r="A9" s="130"/>
      <c r="B9" s="130"/>
      <c r="C9" s="130"/>
      <c r="D9" s="130"/>
      <c r="E9" s="130"/>
      <c r="F9" s="130"/>
    </row>
    <row r="10" spans="1:6" outlineLevel="1" x14ac:dyDescent="0.2">
      <c r="A10" s="130"/>
      <c r="B10" s="130"/>
      <c r="C10" s="130"/>
      <c r="D10" s="130"/>
      <c r="E10" s="130"/>
      <c r="F10" s="130"/>
    </row>
    <row r="11" spans="1:6" x14ac:dyDescent="0.2">
      <c r="A11" s="6">
        <f ca="1">MAX($A$1:A9)+subsection</f>
        <v>13.02</v>
      </c>
      <c r="B11" s="6" t="s">
        <v>313</v>
      </c>
      <c r="C11" s="6"/>
      <c r="D11" s="6"/>
      <c r="E11" s="6"/>
      <c r="F11" s="129"/>
    </row>
    <row r="12" spans="1:6" x14ac:dyDescent="0.2">
      <c r="A12" s="130"/>
      <c r="B12" s="130"/>
      <c r="C12" s="130"/>
      <c r="D12" s="130"/>
      <c r="E12" s="130"/>
      <c r="F12" s="130"/>
    </row>
    <row r="13" spans="1:6" outlineLevel="1" x14ac:dyDescent="0.2">
      <c r="A13" s="130"/>
      <c r="B13" s="132" t="s">
        <v>314</v>
      </c>
      <c r="C13" s="130"/>
      <c r="D13" s="130"/>
      <c r="E13" s="130"/>
      <c r="F13" s="130"/>
    </row>
    <row r="14" spans="1:6" outlineLevel="1" x14ac:dyDescent="0.2">
      <c r="A14" s="131"/>
      <c r="B14" s="133" t="str">
        <f ca="1">Contents!D10</f>
        <v>Assumptions</v>
      </c>
      <c r="C14" s="130"/>
      <c r="D14" s="94">
        <f>Assumptions!A3</f>
        <v>0</v>
      </c>
      <c r="E14" s="130"/>
      <c r="F14" s="130"/>
    </row>
    <row r="15" spans="1:6" outlineLevel="1" x14ac:dyDescent="0.2">
      <c r="A15" s="130"/>
      <c r="B15" s="133" t="str">
        <f ca="1">Contents!D11</f>
        <v>Allocators</v>
      </c>
      <c r="C15" s="130"/>
      <c r="D15" s="94">
        <f>Allocators!A3</f>
        <v>0</v>
      </c>
      <c r="E15" s="130"/>
      <c r="F15" s="130"/>
    </row>
    <row r="16" spans="1:6" outlineLevel="1" x14ac:dyDescent="0.2">
      <c r="A16" s="130"/>
      <c r="B16" s="133" t="str">
        <f ca="1">Contents!D12</f>
        <v>Cost Allocation Model</v>
      </c>
      <c r="C16" s="130"/>
      <c r="D16" s="94">
        <f>'Cost Allocation Model'!A3</f>
        <v>0</v>
      </c>
      <c r="F16" s="130"/>
    </row>
    <row r="17" spans="1:6" outlineLevel="1" x14ac:dyDescent="0.2">
      <c r="A17" s="130"/>
      <c r="B17" s="133" t="str">
        <f ca="1">Contents!D13</f>
        <v>Regulatory Model</v>
      </c>
      <c r="C17" s="130"/>
      <c r="D17" s="94">
        <f>'Regulatory Model'!A3</f>
        <v>0</v>
      </c>
      <c r="E17" s="130"/>
      <c r="F17" s="130"/>
    </row>
    <row r="18" spans="1:6" outlineLevel="1" x14ac:dyDescent="0.2">
      <c r="A18" s="130"/>
      <c r="B18" s="133" t="str">
        <f ca="1">Contents!D14</f>
        <v>Mapping</v>
      </c>
      <c r="C18" s="130"/>
      <c r="D18" s="94">
        <f>Mapping!A3</f>
        <v>0</v>
      </c>
      <c r="E18" s="130"/>
      <c r="F18" s="130"/>
    </row>
    <row r="19" spans="1:6" outlineLevel="1" x14ac:dyDescent="0.2">
      <c r="A19" s="130"/>
      <c r="B19" s="133" t="str">
        <f ca="1">Contents!D15</f>
        <v>Capital Base</v>
      </c>
      <c r="C19" s="130"/>
      <c r="D19" s="94">
        <f>'Capital Base'!A3</f>
        <v>0</v>
      </c>
      <c r="E19" s="130"/>
      <c r="F19" s="130"/>
    </row>
    <row r="20" spans="1:6" outlineLevel="1" x14ac:dyDescent="0.2">
      <c r="A20" s="130"/>
      <c r="B20" s="133" t="str">
        <f ca="1">Contents!D16</f>
        <v>Standalone Costs</v>
      </c>
      <c r="C20" s="130"/>
      <c r="D20" s="94">
        <f>'Standalone Costs'!A3</f>
        <v>0</v>
      </c>
      <c r="E20" s="130"/>
      <c r="F20" s="130"/>
    </row>
    <row r="21" spans="1:6" outlineLevel="1" x14ac:dyDescent="0.2">
      <c r="A21" s="130"/>
      <c r="B21" s="133" t="str">
        <f ca="1">Contents!D17</f>
        <v>Avoidable Costs</v>
      </c>
      <c r="C21" s="130"/>
      <c r="D21" s="94">
        <f>'Avoidable Costs'!A3</f>
        <v>0</v>
      </c>
      <c r="E21" s="130"/>
      <c r="F21" s="130"/>
    </row>
    <row r="22" spans="1:6" outlineLevel="1" x14ac:dyDescent="0.2">
      <c r="A22" s="130"/>
      <c r="B22" s="133" t="str">
        <f ca="1">Contents!D18</f>
        <v>Revenue</v>
      </c>
      <c r="C22" s="130"/>
      <c r="D22" s="94">
        <f>Revenue!A3</f>
        <v>0</v>
      </c>
      <c r="E22" s="130"/>
      <c r="F22" s="130"/>
    </row>
    <row r="23" spans="1:6" outlineLevel="1" x14ac:dyDescent="0.2">
      <c r="A23" s="130"/>
      <c r="B23" s="133" t="str">
        <f ca="1">Contents!D19</f>
        <v>Compliance</v>
      </c>
      <c r="C23" s="130"/>
      <c r="D23" s="94">
        <f>Compliance!A3</f>
        <v>0</v>
      </c>
      <c r="E23" s="130"/>
      <c r="F23" s="130"/>
    </row>
    <row r="24" spans="1:6" outlineLevel="1" x14ac:dyDescent="0.2">
      <c r="A24" s="130"/>
      <c r="B24" s="133"/>
      <c r="C24" s="130"/>
      <c r="D24" s="130"/>
      <c r="E24" s="130"/>
      <c r="F24" s="130"/>
    </row>
    <row r="25" spans="1:6" outlineLevel="1" x14ac:dyDescent="0.2">
      <c r="A25" s="131"/>
      <c r="B25" s="132" t="s">
        <v>315</v>
      </c>
      <c r="C25" s="130"/>
      <c r="D25" s="94">
        <f>SUM(D14:D23)</f>
        <v>0</v>
      </c>
      <c r="E25" s="130"/>
      <c r="F25" s="130"/>
    </row>
    <row r="26" spans="1:6" outlineLevel="1" x14ac:dyDescent="0.2">
      <c r="A26" s="130"/>
      <c r="B26" s="132"/>
      <c r="C26" s="130"/>
      <c r="D26" s="130"/>
      <c r="E26" s="130"/>
      <c r="F26" s="130"/>
    </row>
    <row r="27" spans="1:6" x14ac:dyDescent="0.2">
      <c r="A27" s="134" t="s">
        <v>24</v>
      </c>
      <c r="B27" s="135"/>
      <c r="C27" s="134"/>
      <c r="D27" s="134"/>
      <c r="E27" s="134"/>
      <c r="F27" s="134"/>
    </row>
  </sheetData>
  <conditionalFormatting sqref="B3">
    <cfRule type="expression" dxfId="0" priority="1">
      <formula>$B$3="The model contains one or more errors"</formula>
    </cfRule>
  </conditionalFormatting>
  <hyperlinks>
    <hyperlink ref="B5" location="Contents!A1" display="[To Contents]" xr:uid="{00000000-0004-0000-0D00-000000000000}"/>
  </hyperlink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678264BFA2647A6D770D575BF7DE3" ma:contentTypeVersion="6" ma:contentTypeDescription="Create a new document." ma:contentTypeScope="" ma:versionID="bfc3f300416541489187fe7236ac7ec7">
  <xsd:schema xmlns:xsd="http://www.w3.org/2001/XMLSchema" xmlns:xs="http://www.w3.org/2001/XMLSchema" xmlns:p="http://schemas.microsoft.com/office/2006/metadata/properties" xmlns:ns2="21359d78-1c83-4995-a7a9-14606b6b713e" xmlns:ns3="4eb6023d-658b-4527-be73-24b0518f0bf9" targetNamespace="http://schemas.microsoft.com/office/2006/metadata/properties" ma:root="true" ma:fieldsID="9ea3d227d485e8e2c9cb6f0220f5ae86" ns2:_="" ns3:_="">
    <xsd:import namespace="21359d78-1c83-4995-a7a9-14606b6b713e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59d78-1c83-4995-a7a9-14606b6b7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b6023d-658b-4527-be73-24b0518f0bf9">
      <UserInfo>
        <DisplayName>Robert McMillan</DisplayName>
        <AccountId>17</AccountId>
        <AccountType/>
      </UserInfo>
      <UserInfo>
        <DisplayName>Malcolm Tadgell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FB7BB7A-CBFF-4D52-9FED-E9A7041DB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59d78-1c83-4995-a7a9-14606b6b713e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6F782A-AD67-4047-81AC-70D4778EB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10A11-90E5-4713-9B13-921708A2CEDB}">
  <ds:schemaRefs>
    <ds:schemaRef ds:uri="4eb6023d-658b-4527-be73-24b0518f0bf9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1359d78-1c83-4995-a7a9-14606b6b713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Cover</vt:lpstr>
      <vt:lpstr>Contents</vt:lpstr>
      <vt:lpstr>Schematic</vt:lpstr>
      <vt:lpstr>Assumptions</vt:lpstr>
      <vt:lpstr>Allocators</vt:lpstr>
      <vt:lpstr>Cost Allocation Model</vt:lpstr>
      <vt:lpstr>Regulatory Model</vt:lpstr>
      <vt:lpstr>Mapping</vt:lpstr>
      <vt:lpstr>Capital Base</vt:lpstr>
      <vt:lpstr>Standalone Costs</vt:lpstr>
      <vt:lpstr>Avoidable Costs</vt:lpstr>
      <vt:lpstr>Revenue</vt:lpstr>
      <vt:lpstr>Compliance</vt:lpstr>
      <vt:lpstr>Checks</vt:lpstr>
      <vt:lpstr>Actual_End_Year</vt:lpstr>
      <vt:lpstr>Actual_Start_Year</vt:lpstr>
      <vt:lpstr>Annualisation_Years</vt:lpstr>
      <vt:lpstr>Asset_Classes</vt:lpstr>
      <vt:lpstr>Avoidable_by_Bundle</vt:lpstr>
      <vt:lpstr>Base_Year</vt:lpstr>
      <vt:lpstr>Base_Year_End_Date</vt:lpstr>
      <vt:lpstr>Base_Year_Start_Date</vt:lpstr>
      <vt:lpstr>Capital_Base_Opening</vt:lpstr>
      <vt:lpstr>Compliance_Year</vt:lpstr>
      <vt:lpstr>Depn_Method_1</vt:lpstr>
      <vt:lpstr>Depn_Method_2</vt:lpstr>
      <vt:lpstr>Depn_Methods</vt:lpstr>
      <vt:lpstr>Depn_Profile</vt:lpstr>
      <vt:lpstr>Display_Year_End</vt:lpstr>
      <vt:lpstr>Display_Year_Start</vt:lpstr>
      <vt:lpstr>Error_Message</vt:lpstr>
      <vt:lpstr>Million</vt:lpstr>
      <vt:lpstr>Model_Name</vt:lpstr>
      <vt:lpstr>Revenue</vt:lpstr>
      <vt:lpstr>Revenue_by_Bundle</vt:lpstr>
      <vt:lpstr>Revenue_by_Service</vt:lpstr>
      <vt:lpstr>Stand_Alone_by_Bundle</vt:lpstr>
      <vt:lpstr>subsection</vt:lpstr>
      <vt:lpstr>Tariff_Revenue_to_Bundles</vt:lpstr>
      <vt:lpstr>Tariffs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 Grace-Webb</dc:creator>
  <cp:keywords/>
  <dc:description/>
  <cp:lastModifiedBy>Eli Grace-Webb</cp:lastModifiedBy>
  <cp:revision/>
  <dcterms:created xsi:type="dcterms:W3CDTF">2018-11-29T09:44:24Z</dcterms:created>
  <dcterms:modified xsi:type="dcterms:W3CDTF">2020-11-12T23:08:29Z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0x010100885678264BFA2647A6D770D575BF7DE3</vt:lpwstr>
  </property>
  <property fmtid="{D5CDD505-2E9C-101B-9397-08002B2CF9AE}" pid="3" name="AuthorIds_UIVersion_2560">
    <vt:lpwstr>13</vt:lpwstr>
  </property>
</Properties>
</file>