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hidePivotFieldList="1" defaultThemeVersion="164011"/>
  <bookViews>
    <workbookView xWindow="0" yWindow="1080" windowWidth="28800" windowHeight="14520" tabRatio="844" activeTab="2"/>
  </bookViews>
  <sheets>
    <sheet name="Revenue" sheetId="1" r:id="rId1"/>
    <sheet name="Full_out" sheetId="21" r:id="rId2"/>
    <sheet name="Full_in" sheetId="36" r:id="rId3"/>
    <sheet name="Bass Strait" sheetId="57" r:id="rId4"/>
    <sheet name="General Cargo" sheetId="61" r:id="rId5"/>
    <sheet name="Empty" sheetId="60" r:id="rId6"/>
    <sheet name="Other Bulk" sheetId="62" r:id="rId7"/>
    <sheet name="Transhipments" sheetId="63" r:id="rId8"/>
    <sheet name="Data Notes" sheetId="6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123Graph_A" localSheetId="3" hidden="1">[1]Labour!#REF!</definedName>
    <definedName name="__123Graph_A" localSheetId="5" hidden="1">[1]Labour!#REF!</definedName>
    <definedName name="__123Graph_A" localSheetId="6" hidden="1">[1]Labour!#REF!</definedName>
    <definedName name="__123Graph_A" localSheetId="7" hidden="1">[1]Labour!#REF!</definedName>
    <definedName name="__123Graph_A" hidden="1">[1]Labour!#REF!</definedName>
    <definedName name="__123Graph_AF" localSheetId="3" hidden="1">[1]Labour!#REF!</definedName>
    <definedName name="__123Graph_AF" localSheetId="5" hidden="1">[1]Labour!#REF!</definedName>
    <definedName name="__123Graph_AF" localSheetId="6" hidden="1">[1]Labour!#REF!</definedName>
    <definedName name="__123Graph_AF" localSheetId="7" hidden="1">[1]Labour!#REF!</definedName>
    <definedName name="__123Graph_AF" hidden="1">[1]Labour!#REF!</definedName>
    <definedName name="__123Graph_AM" localSheetId="3" hidden="1">[1]Labour!#REF!</definedName>
    <definedName name="__123Graph_AM" localSheetId="5" hidden="1">[1]Labour!#REF!</definedName>
    <definedName name="__123Graph_AM" localSheetId="6" hidden="1">[1]Labour!#REF!</definedName>
    <definedName name="__123Graph_AM" localSheetId="7" hidden="1">[1]Labour!#REF!</definedName>
    <definedName name="__123Graph_AM" hidden="1">[1]Labour!#REF!</definedName>
    <definedName name="__123Graph_ATOT" localSheetId="3" hidden="1">[1]Labour!#REF!</definedName>
    <definedName name="__123Graph_ATOT" localSheetId="5" hidden="1">[1]Labour!#REF!</definedName>
    <definedName name="__123Graph_ATOT" localSheetId="6" hidden="1">[1]Labour!#REF!</definedName>
    <definedName name="__123Graph_ATOT" localSheetId="7" hidden="1">[1]Labour!#REF!</definedName>
    <definedName name="__123Graph_ATOT" hidden="1">[1]Labour!#REF!</definedName>
    <definedName name="__123Graph_X" localSheetId="3" hidden="1">[1]Labour!#REF!</definedName>
    <definedName name="__123Graph_X" localSheetId="5" hidden="1">[1]Labour!#REF!</definedName>
    <definedName name="__123Graph_X" localSheetId="6" hidden="1">[1]Labour!#REF!</definedName>
    <definedName name="__123Graph_X" localSheetId="7" hidden="1">[1]Labour!#REF!</definedName>
    <definedName name="__123Graph_X" hidden="1">[1]Labour!#REF!</definedName>
    <definedName name="__123Graph_XF" localSheetId="3" hidden="1">[1]Labour!#REF!</definedName>
    <definedName name="__123Graph_XF" localSheetId="5" hidden="1">[1]Labour!#REF!</definedName>
    <definedName name="__123Graph_XF" localSheetId="6" hidden="1">[1]Labour!#REF!</definedName>
    <definedName name="__123Graph_XF" localSheetId="7" hidden="1">[1]Labour!#REF!</definedName>
    <definedName name="__123Graph_XF" hidden="1">[1]Labour!#REF!</definedName>
    <definedName name="__123Graph_XM" localSheetId="3" hidden="1">[1]Labour!#REF!</definedName>
    <definedName name="__123Graph_XM" localSheetId="5" hidden="1">[1]Labour!#REF!</definedName>
    <definedName name="__123Graph_XM" localSheetId="6" hidden="1">[1]Labour!#REF!</definedName>
    <definedName name="__123Graph_XM" localSheetId="7" hidden="1">[1]Labour!#REF!</definedName>
    <definedName name="__123Graph_XM" hidden="1">[1]Labour!#REF!</definedName>
    <definedName name="__123Graph_XTOT" localSheetId="3" hidden="1">[1]Labour!#REF!</definedName>
    <definedName name="__123Graph_XTOT" localSheetId="5" hidden="1">[1]Labour!#REF!</definedName>
    <definedName name="__123Graph_XTOT" localSheetId="6" hidden="1">[1]Labour!#REF!</definedName>
    <definedName name="__123Graph_XTOT" localSheetId="7" hidden="1">[1]Labour!#REF!</definedName>
    <definedName name="__123Graph_XTOT" hidden="1">[1]Labour!#REF!</definedName>
    <definedName name="_del1" localSheetId="3" hidden="1">#REF!</definedName>
    <definedName name="_del1" localSheetId="5" hidden="1">#REF!</definedName>
    <definedName name="_del1" localSheetId="6" hidden="1">#REF!</definedName>
    <definedName name="_del1" localSheetId="7" hidden="1">#REF!</definedName>
    <definedName name="_del1" hidden="1">#REF!</definedName>
    <definedName name="_del2" localSheetId="3" hidden="1">#REF!</definedName>
    <definedName name="_del2" localSheetId="5" hidden="1">#REF!</definedName>
    <definedName name="_del2" localSheetId="6" hidden="1">#REF!</definedName>
    <definedName name="_del2" localSheetId="7" hidden="1">#REF!</definedName>
    <definedName name="_del2" hidden="1">#REF!</definedName>
    <definedName name="AssetList">[2]Assum_Capex!$B$43:$B$77</definedName>
    <definedName name="con" localSheetId="3">'[3]Table 1'!#REF!</definedName>
    <definedName name="con" localSheetId="5">'[3]Table 1'!#REF!</definedName>
    <definedName name="con" localSheetId="6">'[3]Table 1'!#REF!</definedName>
    <definedName name="con" localSheetId="7">'[3]Table 1'!#REF!</definedName>
    <definedName name="con">'[3]Table 1'!#REF!</definedName>
    <definedName name="DetailedOpexCategories">[2]Assum_Opex!$B$73:$B$197</definedName>
    <definedName name="fraFAFA" localSheetId="3">'[3]Table 1'!#REF!</definedName>
    <definedName name="fraFAFA" localSheetId="5">'[3]Table 1'!#REF!</definedName>
    <definedName name="fraFAFA" localSheetId="6">'[3]Table 1'!#REF!</definedName>
    <definedName name="fraFAFA" localSheetId="7">'[3]Table 1'!#REF!</definedName>
    <definedName name="fraFAFA">'[3]Table 1'!#REF!</definedName>
    <definedName name="OpexCategories">[2]Assum_Opex!$B$32:$B$46</definedName>
    <definedName name="pagend" localSheetId="3">'[4]Table 35a'!#REF!</definedName>
    <definedName name="pagend" localSheetId="5">'[4]Table 35a'!#REF!</definedName>
    <definedName name="pagend" localSheetId="6">'[4]Table 35a'!#REF!</definedName>
    <definedName name="pagend" localSheetId="7">'[4]Table 35a'!#REF!</definedName>
    <definedName name="pagend">'[4]Table 35a'!#REF!</definedName>
    <definedName name="Pagestart" localSheetId="3">'[4]Table 35a'!#REF!</definedName>
    <definedName name="Pagestart" localSheetId="5">'[4]Table 35a'!#REF!</definedName>
    <definedName name="Pagestart" localSheetId="6">'[4]Table 35a'!#REF!</definedName>
    <definedName name="Pagestart" localSheetId="7">'[4]Table 35a'!#REF!</definedName>
    <definedName name="Pagestart">'[4]Table 35a'!#REF!</definedName>
    <definedName name="RegAssetList">[2]Assum_Capex!$B$20:$B$33</definedName>
    <definedName name="tablend" localSheetId="3">'[4]Table 35a'!#REF!</definedName>
    <definedName name="tablend" localSheetId="5">'[4]Table 35a'!#REF!</definedName>
    <definedName name="tablend" localSheetId="6">'[4]Table 35a'!#REF!</definedName>
    <definedName name="tablend" localSheetId="7">'[4]Table 35a'!#REF!</definedName>
    <definedName name="tablend">'[4]Table 35a'!#REF!</definedName>
    <definedName name="tablestart" localSheetId="3">'[4]Table 35a'!#REF!</definedName>
    <definedName name="tablestart" localSheetId="5">'[4]Table 35a'!#REF!</definedName>
    <definedName name="tablestart" localSheetId="6">'[4]Table 35a'!#REF!</definedName>
    <definedName name="tablestart" localSheetId="7">'[4]Table 35a'!#REF!</definedName>
    <definedName name="tablestart">'[4]Table 35a'!#REF!</definedName>
    <definedName name="TradeList" localSheetId="3">[5]BIS_2026!#REF!</definedName>
    <definedName name="TradeList" localSheetId="5">[5]BIS_2026!#REF!</definedName>
    <definedName name="TradeList" localSheetId="2">[5]BIS_2026!#REF!</definedName>
    <definedName name="TradeList" localSheetId="6">[5]BIS_2026!#REF!</definedName>
    <definedName name="TradeList" localSheetId="7">[5]BIS_2026!#REF!</definedName>
    <definedName name="TradeList">[5]BIS_2026!#REF!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61" l="1"/>
  <c r="I7" i="61"/>
  <c r="I8" i="61"/>
  <c r="I9" i="61"/>
  <c r="I10" i="61"/>
  <c r="I11" i="61"/>
  <c r="I12" i="61"/>
  <c r="I13" i="61"/>
  <c r="I14" i="61"/>
  <c r="I15" i="61"/>
  <c r="I16" i="61"/>
  <c r="I17" i="61"/>
  <c r="I18" i="61"/>
  <c r="I19" i="61"/>
  <c r="I20" i="61"/>
  <c r="I21" i="61"/>
  <c r="W21" i="62"/>
  <c r="W20" i="62"/>
  <c r="W19" i="62"/>
  <c r="W18" i="62"/>
  <c r="W17" i="62"/>
  <c r="W16" i="62"/>
  <c r="W15" i="62"/>
  <c r="W14" i="62"/>
  <c r="W13" i="62"/>
  <c r="W12" i="62"/>
  <c r="W11" i="62"/>
  <c r="W10" i="62"/>
  <c r="W9" i="62"/>
  <c r="W8" i="62"/>
  <c r="W7" i="62"/>
  <c r="W6" i="62"/>
  <c r="R20" i="62"/>
  <c r="R21" i="62"/>
  <c r="R19" i="62"/>
  <c r="C7" i="62"/>
  <c r="C8" i="62"/>
  <c r="C9" i="62"/>
  <c r="C10" i="62"/>
  <c r="C11" i="62"/>
  <c r="C12" i="62"/>
  <c r="C13" i="62"/>
  <c r="C14" i="62"/>
  <c r="C15" i="62"/>
  <c r="C16" i="62"/>
  <c r="C17" i="62"/>
  <c r="C18" i="62"/>
  <c r="C19" i="62"/>
  <c r="C20" i="62"/>
  <c r="C21" i="62"/>
  <c r="C6" i="62"/>
  <c r="AI7" i="57"/>
  <c r="AI8" i="57"/>
  <c r="AI9" i="57"/>
  <c r="AI10" i="57"/>
  <c r="AI11" i="57"/>
  <c r="AI12" i="57"/>
  <c r="AI13" i="57"/>
  <c r="AI14" i="57"/>
  <c r="AI15" i="57"/>
  <c r="AI16" i="57"/>
  <c r="AI17" i="57"/>
  <c r="AI18" i="57"/>
  <c r="AI19" i="57"/>
  <c r="AI20" i="57"/>
  <c r="AI21" i="57"/>
  <c r="AI6" i="57"/>
  <c r="AK6" i="57"/>
  <c r="AK7" i="57"/>
  <c r="AK8" i="57"/>
  <c r="AK9" i="57"/>
  <c r="AK10" i="57"/>
  <c r="AK11" i="57"/>
  <c r="AK12" i="57"/>
  <c r="AK13" i="57"/>
  <c r="AK14" i="57"/>
  <c r="AK15" i="57"/>
  <c r="AK16" i="57"/>
  <c r="AK17" i="57"/>
  <c r="AK18" i="57"/>
  <c r="AK19" i="57"/>
  <c r="AK20" i="57"/>
  <c r="AK21" i="57"/>
  <c r="I21" i="1" l="1"/>
  <c r="H21" i="1"/>
  <c r="G21" i="1"/>
  <c r="P21" i="63"/>
  <c r="P20" i="63"/>
  <c r="G21" i="63"/>
  <c r="G20" i="63"/>
  <c r="C21" i="63"/>
  <c r="C20" i="63"/>
  <c r="I8" i="1"/>
  <c r="H8" i="1"/>
  <c r="G8" i="1"/>
  <c r="P19" i="21"/>
  <c r="P18" i="21"/>
  <c r="P17" i="21"/>
  <c r="P16" i="21"/>
  <c r="P15" i="21"/>
  <c r="P14" i="21"/>
  <c r="P13" i="21"/>
  <c r="P12" i="21"/>
  <c r="P11" i="21"/>
  <c r="P10" i="21"/>
  <c r="P9" i="21"/>
  <c r="P8" i="21"/>
  <c r="P7" i="21"/>
  <c r="P6" i="21"/>
  <c r="P5" i="21"/>
  <c r="I2" i="1" l="1"/>
  <c r="I22" i="1" s="1"/>
  <c r="Y21" i="63"/>
  <c r="Y20" i="63"/>
  <c r="U21" i="63"/>
  <c r="U20" i="63"/>
  <c r="P5" i="63"/>
  <c r="P6" i="63"/>
  <c r="P7" i="63"/>
  <c r="P8" i="63"/>
  <c r="P9" i="63"/>
  <c r="P10" i="63"/>
  <c r="P11" i="63"/>
  <c r="P12" i="63"/>
  <c r="P13" i="63"/>
  <c r="P14" i="63"/>
  <c r="P15" i="63"/>
  <c r="P16" i="63"/>
  <c r="P17" i="63"/>
  <c r="P18" i="63"/>
  <c r="P19" i="63"/>
  <c r="V14" i="62"/>
  <c r="V6" i="62"/>
  <c r="T5" i="62"/>
  <c r="T6" i="62"/>
  <c r="T7" i="62"/>
  <c r="V7" i="62" s="1"/>
  <c r="T8" i="62"/>
  <c r="V8" i="62" s="1"/>
  <c r="T9" i="62"/>
  <c r="V9" i="62" s="1"/>
  <c r="T10" i="62"/>
  <c r="V10" i="62" s="1"/>
  <c r="T11" i="62"/>
  <c r="V11" i="62" s="1"/>
  <c r="T12" i="62"/>
  <c r="V12" i="62" s="1"/>
  <c r="T13" i="62"/>
  <c r="V13" i="62" s="1"/>
  <c r="T14" i="62"/>
  <c r="T15" i="62"/>
  <c r="V15" i="62" s="1"/>
  <c r="T16" i="62"/>
  <c r="V16" i="62" s="1"/>
  <c r="T17" i="62"/>
  <c r="V17" i="62" s="1"/>
  <c r="T18" i="62"/>
  <c r="V18" i="62" s="1"/>
  <c r="T19" i="62"/>
  <c r="V19" i="62" s="1"/>
  <c r="U21" i="62"/>
  <c r="T21" i="62" s="1"/>
  <c r="U20" i="62"/>
  <c r="T20" i="62" s="1"/>
  <c r="U19" i="62"/>
  <c r="U18" i="62"/>
  <c r="U17" i="62"/>
  <c r="U16" i="62"/>
  <c r="U15" i="62"/>
  <c r="U14" i="62"/>
  <c r="U13" i="62"/>
  <c r="U12" i="62"/>
  <c r="U11" i="62"/>
  <c r="U10" i="62"/>
  <c r="U9" i="62"/>
  <c r="U8" i="62"/>
  <c r="U7" i="62"/>
  <c r="U6" i="62"/>
  <c r="U5" i="62"/>
  <c r="L21" i="62"/>
  <c r="L20" i="62"/>
  <c r="P21" i="62"/>
  <c r="P20" i="62"/>
  <c r="P19" i="62"/>
  <c r="P18" i="62"/>
  <c r="P17" i="62"/>
  <c r="P16" i="62"/>
  <c r="P15" i="62"/>
  <c r="P14" i="62"/>
  <c r="P13" i="62"/>
  <c r="P12" i="62"/>
  <c r="P11" i="62"/>
  <c r="P10" i="62"/>
  <c r="P9" i="62"/>
  <c r="P8" i="62"/>
  <c r="P7" i="62"/>
  <c r="P6" i="62"/>
  <c r="P5" i="62"/>
  <c r="O21" i="62"/>
  <c r="O20" i="62"/>
  <c r="O19" i="62"/>
  <c r="O18" i="62"/>
  <c r="O17" i="62"/>
  <c r="O16" i="62"/>
  <c r="O15" i="62"/>
  <c r="O14" i="62"/>
  <c r="O13" i="62"/>
  <c r="O12" i="62"/>
  <c r="O11" i="62"/>
  <c r="O10" i="62"/>
  <c r="O9" i="62"/>
  <c r="O8" i="62"/>
  <c r="O7" i="62"/>
  <c r="O6" i="62"/>
  <c r="O5" i="62"/>
  <c r="J21" i="62"/>
  <c r="J20" i="62"/>
  <c r="J19" i="62"/>
  <c r="J18" i="62"/>
  <c r="J17" i="62"/>
  <c r="J16" i="62"/>
  <c r="J15" i="62"/>
  <c r="J14" i="62"/>
  <c r="J13" i="62"/>
  <c r="J12" i="62"/>
  <c r="J11" i="62"/>
  <c r="J10" i="62"/>
  <c r="J9" i="62"/>
  <c r="J8" i="62"/>
  <c r="J7" i="62"/>
  <c r="J6" i="62"/>
  <c r="J5" i="62"/>
  <c r="I21" i="62"/>
  <c r="I20" i="62"/>
  <c r="I19" i="62"/>
  <c r="I18" i="62"/>
  <c r="I17" i="62"/>
  <c r="I16" i="62"/>
  <c r="I15" i="62"/>
  <c r="I14" i="62"/>
  <c r="I13" i="62"/>
  <c r="I12" i="62"/>
  <c r="I11" i="62"/>
  <c r="I10" i="62"/>
  <c r="I9" i="62"/>
  <c r="I8" i="62"/>
  <c r="I7" i="62"/>
  <c r="I6" i="62"/>
  <c r="I5" i="62"/>
  <c r="G21" i="62"/>
  <c r="G20" i="62"/>
  <c r="G19" i="62"/>
  <c r="G18" i="62"/>
  <c r="G17" i="62"/>
  <c r="G16" i="62"/>
  <c r="G15" i="62"/>
  <c r="G14" i="62"/>
  <c r="G13" i="62"/>
  <c r="G12" i="62"/>
  <c r="G11" i="62"/>
  <c r="G10" i="62"/>
  <c r="G9" i="62"/>
  <c r="G8" i="62"/>
  <c r="G7" i="62"/>
  <c r="G6" i="62"/>
  <c r="G5" i="62"/>
  <c r="D19" i="62"/>
  <c r="F19" i="62" s="1"/>
  <c r="D18" i="62"/>
  <c r="F18" i="62" s="1"/>
  <c r="D17" i="62"/>
  <c r="F17" i="62" s="1"/>
  <c r="D16" i="62"/>
  <c r="D15" i="62"/>
  <c r="D14" i="62"/>
  <c r="D13" i="62"/>
  <c r="D12" i="62"/>
  <c r="D11" i="62"/>
  <c r="D10" i="62"/>
  <c r="D9" i="62"/>
  <c r="D8" i="62"/>
  <c r="D7" i="62"/>
  <c r="D6" i="62"/>
  <c r="D5" i="62"/>
  <c r="E21" i="62"/>
  <c r="D21" i="62" s="1"/>
  <c r="E20" i="62"/>
  <c r="D20" i="62" s="1"/>
  <c r="E19" i="62"/>
  <c r="E18" i="62"/>
  <c r="E17" i="62"/>
  <c r="E16" i="62"/>
  <c r="X21" i="62"/>
  <c r="AH17" i="57"/>
  <c r="AH16" i="57"/>
  <c r="AH15" i="57"/>
  <c r="AH14" i="57"/>
  <c r="AH8" i="57"/>
  <c r="AH7" i="57"/>
  <c r="AH6" i="57"/>
  <c r="AE19" i="57"/>
  <c r="AE18" i="57"/>
  <c r="AE17" i="57"/>
  <c r="AE16" i="57"/>
  <c r="AF16" i="57" s="1"/>
  <c r="AE15" i="57"/>
  <c r="AF15" i="57" s="1"/>
  <c r="AE14" i="57"/>
  <c r="AF14" i="57" s="1"/>
  <c r="AE13" i="57"/>
  <c r="AF13" i="57" s="1"/>
  <c r="AH13" i="57" s="1"/>
  <c r="AE12" i="57"/>
  <c r="AF12" i="57" s="1"/>
  <c r="AH12" i="57" s="1"/>
  <c r="AE11" i="57"/>
  <c r="AF11" i="57" s="1"/>
  <c r="AH11" i="57" s="1"/>
  <c r="AE10" i="57"/>
  <c r="AE9" i="57"/>
  <c r="AE8" i="57"/>
  <c r="AF8" i="57" s="1"/>
  <c r="AE7" i="57"/>
  <c r="AF7" i="57" s="1"/>
  <c r="AE6" i="57"/>
  <c r="AF6" i="57" s="1"/>
  <c r="AE5" i="57"/>
  <c r="AF9" i="57"/>
  <c r="AH9" i="57" s="1"/>
  <c r="AF10" i="57"/>
  <c r="AH10" i="57" s="1"/>
  <c r="AF17" i="57"/>
  <c r="AF18" i="57"/>
  <c r="AH18" i="57" s="1"/>
  <c r="AG21" i="57"/>
  <c r="AF21" i="57" s="1"/>
  <c r="AE21" i="57" s="1"/>
  <c r="AG20" i="57"/>
  <c r="AF20" i="57" s="1"/>
  <c r="AE20" i="57" s="1"/>
  <c r="AG19" i="57"/>
  <c r="AG18" i="57"/>
  <c r="AG17" i="57"/>
  <c r="AG16" i="57"/>
  <c r="AG15" i="57"/>
  <c r="AG14" i="57"/>
  <c r="AG13" i="57"/>
  <c r="AG12" i="57"/>
  <c r="AG11" i="57"/>
  <c r="AG10" i="57"/>
  <c r="AG9" i="57"/>
  <c r="AG8" i="57"/>
  <c r="AG7" i="57"/>
  <c r="AG6" i="57"/>
  <c r="AG5" i="57"/>
  <c r="H21" i="57"/>
  <c r="G21" i="57"/>
  <c r="F21" i="57"/>
  <c r="E21" i="57"/>
  <c r="L20" i="57"/>
  <c r="L21" i="57" s="1"/>
  <c r="K20" i="57"/>
  <c r="K21" i="57" s="1"/>
  <c r="J20" i="57"/>
  <c r="J21" i="57" s="1"/>
  <c r="I20" i="57"/>
  <c r="I21" i="57" s="1"/>
  <c r="H20" i="57"/>
  <c r="G20" i="57"/>
  <c r="F20" i="57"/>
  <c r="E20" i="57"/>
  <c r="D20" i="57"/>
  <c r="D21" i="57" s="1"/>
  <c r="C20" i="57"/>
  <c r="C21" i="57" s="1"/>
  <c r="B20" i="57"/>
  <c r="B21" i="57" s="1"/>
  <c r="M19" i="57"/>
  <c r="M20" i="57" s="1"/>
  <c r="M21" i="57" s="1"/>
  <c r="M18" i="57"/>
  <c r="M17" i="57"/>
  <c r="M16" i="57"/>
  <c r="M15" i="57"/>
  <c r="M14" i="57"/>
  <c r="M13" i="57"/>
  <c r="M12" i="57"/>
  <c r="M11" i="57"/>
  <c r="M10" i="57"/>
  <c r="M9" i="57"/>
  <c r="M8" i="57"/>
  <c r="M7" i="57"/>
  <c r="M6" i="57"/>
  <c r="M5" i="57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P21" i="60"/>
  <c r="H21" i="61"/>
  <c r="K21" i="21"/>
  <c r="I21" i="21"/>
  <c r="C21" i="21"/>
  <c r="L20" i="21"/>
  <c r="L21" i="21" s="1"/>
  <c r="K20" i="21"/>
  <c r="J20" i="21"/>
  <c r="J21" i="21" s="1"/>
  <c r="I20" i="21"/>
  <c r="H20" i="21"/>
  <c r="H21" i="21" s="1"/>
  <c r="G20" i="21"/>
  <c r="G21" i="21" s="1"/>
  <c r="F20" i="21"/>
  <c r="F21" i="21" s="1"/>
  <c r="E20" i="21"/>
  <c r="E21" i="21" s="1"/>
  <c r="D20" i="21"/>
  <c r="D21" i="21" s="1"/>
  <c r="C20" i="21"/>
  <c r="B20" i="21"/>
  <c r="N19" i="21"/>
  <c r="N16" i="21"/>
  <c r="N15" i="21"/>
  <c r="N14" i="21"/>
  <c r="N13" i="21"/>
  <c r="N12" i="21"/>
  <c r="N11" i="21"/>
  <c r="N8" i="21"/>
  <c r="N7" i="21"/>
  <c r="N6" i="21"/>
  <c r="N5" i="21"/>
  <c r="AD19" i="21"/>
  <c r="AC19" i="21"/>
  <c r="AB19" i="21"/>
  <c r="AA19" i="21"/>
  <c r="Z19" i="21"/>
  <c r="Y19" i="21"/>
  <c r="X19" i="21"/>
  <c r="W19" i="21"/>
  <c r="V19" i="21"/>
  <c r="U19" i="21"/>
  <c r="T19" i="21"/>
  <c r="AD18" i="21"/>
  <c r="AC18" i="21"/>
  <c r="AB18" i="21"/>
  <c r="AA18" i="21"/>
  <c r="Z18" i="21"/>
  <c r="Y18" i="21"/>
  <c r="X18" i="21"/>
  <c r="W18" i="21"/>
  <c r="V18" i="21"/>
  <c r="U18" i="21"/>
  <c r="T18" i="21"/>
  <c r="AE17" i="21"/>
  <c r="AD17" i="21"/>
  <c r="AC17" i="21"/>
  <c r="AB17" i="21"/>
  <c r="AA17" i="21"/>
  <c r="Z17" i="21"/>
  <c r="Y17" i="21"/>
  <c r="X17" i="21"/>
  <c r="W17" i="21"/>
  <c r="V17" i="21"/>
  <c r="U17" i="21"/>
  <c r="T17" i="21"/>
  <c r="AD16" i="21"/>
  <c r="AC16" i="21"/>
  <c r="AB16" i="21"/>
  <c r="AA16" i="21"/>
  <c r="Z16" i="21"/>
  <c r="Y16" i="21"/>
  <c r="X16" i="21"/>
  <c r="W16" i="21"/>
  <c r="V16" i="21"/>
  <c r="U16" i="21"/>
  <c r="T16" i="21"/>
  <c r="AE15" i="21"/>
  <c r="AD15" i="21"/>
  <c r="AC15" i="21"/>
  <c r="AB15" i="21"/>
  <c r="AA15" i="21"/>
  <c r="Z15" i="21"/>
  <c r="Y15" i="21"/>
  <c r="X15" i="21"/>
  <c r="W15" i="21"/>
  <c r="V15" i="21"/>
  <c r="U15" i="21"/>
  <c r="T15" i="21"/>
  <c r="AD14" i="21"/>
  <c r="AC14" i="21"/>
  <c r="AB14" i="21"/>
  <c r="AA14" i="21"/>
  <c r="Z14" i="21"/>
  <c r="Y14" i="21"/>
  <c r="X14" i="21"/>
  <c r="W14" i="21"/>
  <c r="V14" i="21"/>
  <c r="U14" i="21"/>
  <c r="T14" i="21"/>
  <c r="AE13" i="21"/>
  <c r="AD13" i="21"/>
  <c r="AC13" i="21"/>
  <c r="AB13" i="21"/>
  <c r="AA13" i="21"/>
  <c r="Z13" i="21"/>
  <c r="Y13" i="21"/>
  <c r="X13" i="21"/>
  <c r="W13" i="21"/>
  <c r="V13" i="21"/>
  <c r="U13" i="21"/>
  <c r="T13" i="21"/>
  <c r="AD12" i="21"/>
  <c r="AC12" i="21"/>
  <c r="AB12" i="21"/>
  <c r="AA12" i="21"/>
  <c r="Z12" i="21"/>
  <c r="Y12" i="21"/>
  <c r="X12" i="21"/>
  <c r="W12" i="21"/>
  <c r="V12" i="21"/>
  <c r="U12" i="21"/>
  <c r="T12" i="21"/>
  <c r="AD11" i="21"/>
  <c r="AC11" i="21"/>
  <c r="AB11" i="21"/>
  <c r="AA11" i="21"/>
  <c r="Z11" i="21"/>
  <c r="Y11" i="21"/>
  <c r="X11" i="21"/>
  <c r="W11" i="21"/>
  <c r="V11" i="21"/>
  <c r="U11" i="21"/>
  <c r="T11" i="21"/>
  <c r="AD10" i="21"/>
  <c r="AC10" i="21"/>
  <c r="AB10" i="21"/>
  <c r="AA10" i="21"/>
  <c r="Z10" i="21"/>
  <c r="Y10" i="21"/>
  <c r="X10" i="21"/>
  <c r="W10" i="21"/>
  <c r="V10" i="21"/>
  <c r="U10" i="21"/>
  <c r="T10" i="21"/>
  <c r="AE9" i="21"/>
  <c r="AD9" i="21"/>
  <c r="AC9" i="21"/>
  <c r="AB9" i="21"/>
  <c r="AA9" i="21"/>
  <c r="Z9" i="21"/>
  <c r="Y9" i="21"/>
  <c r="X9" i="21"/>
  <c r="W9" i="21"/>
  <c r="V9" i="21"/>
  <c r="U9" i="21"/>
  <c r="T9" i="21"/>
  <c r="AD8" i="21"/>
  <c r="AC8" i="21"/>
  <c r="AB8" i="21"/>
  <c r="AA8" i="21"/>
  <c r="Z8" i="21"/>
  <c r="Y8" i="21"/>
  <c r="X8" i="21"/>
  <c r="W8" i="21"/>
  <c r="V8" i="21"/>
  <c r="U8" i="21"/>
  <c r="T8" i="21"/>
  <c r="AE7" i="21"/>
  <c r="AD7" i="21"/>
  <c r="AC7" i="21"/>
  <c r="AB7" i="21"/>
  <c r="AA7" i="21"/>
  <c r="Z7" i="21"/>
  <c r="Y7" i="21"/>
  <c r="X7" i="21"/>
  <c r="W7" i="21"/>
  <c r="V7" i="21"/>
  <c r="U7" i="21"/>
  <c r="T7" i="21"/>
  <c r="AD6" i="21"/>
  <c r="AC6" i="21"/>
  <c r="AB6" i="21"/>
  <c r="AA6" i="21"/>
  <c r="Z6" i="21"/>
  <c r="Y6" i="21"/>
  <c r="X6" i="21"/>
  <c r="W6" i="21"/>
  <c r="V6" i="21"/>
  <c r="U6" i="21"/>
  <c r="T6" i="21"/>
  <c r="M19" i="21"/>
  <c r="AE19" i="21" s="1"/>
  <c r="M20" i="21" s="1"/>
  <c r="M21" i="21" s="1"/>
  <c r="M18" i="21"/>
  <c r="N18" i="21" s="1"/>
  <c r="M17" i="21"/>
  <c r="N17" i="21" s="1"/>
  <c r="M16" i="21"/>
  <c r="M15" i="21"/>
  <c r="M14" i="21"/>
  <c r="AE14" i="21" s="1"/>
  <c r="M13" i="21"/>
  <c r="M12" i="21"/>
  <c r="AE12" i="21" s="1"/>
  <c r="M11" i="21"/>
  <c r="AE11" i="21" s="1"/>
  <c r="M10" i="21"/>
  <c r="N10" i="21" s="1"/>
  <c r="M9" i="21"/>
  <c r="N9" i="21" s="1"/>
  <c r="M8" i="21"/>
  <c r="M7" i="21"/>
  <c r="M6" i="21"/>
  <c r="AE6" i="21" s="1"/>
  <c r="M5" i="21"/>
  <c r="AE8" i="21" s="1"/>
  <c r="O7" i="21"/>
  <c r="Y21" i="36"/>
  <c r="E21" i="36" s="1"/>
  <c r="Y20" i="36"/>
  <c r="AA20" i="36" s="1"/>
  <c r="AA5" i="36"/>
  <c r="AA4" i="36"/>
  <c r="Z22" i="36"/>
  <c r="Y22" i="36" s="1"/>
  <c r="E22" i="36" s="1"/>
  <c r="Z21" i="36"/>
  <c r="Z20" i="36"/>
  <c r="Z19" i="36"/>
  <c r="Z18" i="36"/>
  <c r="Z17" i="36"/>
  <c r="Z16" i="36"/>
  <c r="Z15" i="36"/>
  <c r="Z14" i="36"/>
  <c r="Z13" i="36"/>
  <c r="Z12" i="36"/>
  <c r="Z11" i="36"/>
  <c r="Z10" i="36"/>
  <c r="Z9" i="36"/>
  <c r="Z8" i="36"/>
  <c r="Z7" i="36"/>
  <c r="Z6" i="36"/>
  <c r="Z5" i="36"/>
  <c r="Z4" i="36"/>
  <c r="Z3" i="36"/>
  <c r="U21" i="36"/>
  <c r="D21" i="36" s="1"/>
  <c r="U20" i="36"/>
  <c r="W20" i="36" s="1"/>
  <c r="V22" i="36"/>
  <c r="U22" i="36" s="1"/>
  <c r="D22" i="36" s="1"/>
  <c r="V21" i="36"/>
  <c r="V20" i="36"/>
  <c r="V19" i="36"/>
  <c r="V18" i="36"/>
  <c r="V17" i="36"/>
  <c r="V16" i="36"/>
  <c r="V15" i="36"/>
  <c r="V14" i="36"/>
  <c r="V13" i="36"/>
  <c r="V12" i="36"/>
  <c r="V11" i="36"/>
  <c r="V10" i="36"/>
  <c r="V9" i="36"/>
  <c r="V8" i="36"/>
  <c r="V7" i="36"/>
  <c r="V6" i="36"/>
  <c r="V5" i="36"/>
  <c r="V4" i="36"/>
  <c r="V3" i="36"/>
  <c r="Q22" i="36"/>
  <c r="C22" i="36" s="1"/>
  <c r="Q21" i="36"/>
  <c r="C21" i="36" s="1"/>
  <c r="Q20" i="36"/>
  <c r="R4" i="36"/>
  <c r="R5" i="36"/>
  <c r="R6" i="36"/>
  <c r="R7" i="36"/>
  <c r="R8" i="36"/>
  <c r="R9" i="36"/>
  <c r="R10" i="36"/>
  <c r="R11" i="36"/>
  <c r="R12" i="36"/>
  <c r="R13" i="36"/>
  <c r="R14" i="36"/>
  <c r="R15" i="36"/>
  <c r="R16" i="36"/>
  <c r="R17" i="36"/>
  <c r="R18" i="36"/>
  <c r="R19" i="36"/>
  <c r="R20" i="36"/>
  <c r="R21" i="36"/>
  <c r="R22" i="36"/>
  <c r="R3" i="36"/>
  <c r="M22" i="36"/>
  <c r="B22" i="36" s="1"/>
  <c r="M21" i="36"/>
  <c r="B21" i="36" s="1"/>
  <c r="N4" i="36"/>
  <c r="N5" i="36"/>
  <c r="N6" i="36"/>
  <c r="N7" i="36"/>
  <c r="N8" i="36"/>
  <c r="N9" i="36"/>
  <c r="N10" i="36"/>
  <c r="N11" i="36"/>
  <c r="N12" i="36"/>
  <c r="N13" i="36"/>
  <c r="N14" i="36"/>
  <c r="N15" i="36"/>
  <c r="N16" i="36"/>
  <c r="N17" i="36"/>
  <c r="N18" i="36"/>
  <c r="N19" i="36"/>
  <c r="N20" i="36"/>
  <c r="O20" i="36" s="1"/>
  <c r="N21" i="36"/>
  <c r="N22" i="36"/>
  <c r="N3" i="36"/>
  <c r="M20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6" i="36"/>
  <c r="E7" i="36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6" i="36"/>
  <c r="D6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I6" i="1" l="1"/>
  <c r="I15" i="1"/>
  <c r="I7" i="1"/>
  <c r="I9" i="1"/>
  <c r="I16" i="1"/>
  <c r="I20" i="1"/>
  <c r="I13" i="1"/>
  <c r="F22" i="36"/>
  <c r="AE10" i="21"/>
  <c r="AE16" i="21"/>
  <c r="AE18" i="21"/>
  <c r="O16" i="21"/>
  <c r="O12" i="21"/>
  <c r="B21" i="62"/>
  <c r="I11" i="1" s="1"/>
  <c r="M21" i="60"/>
  <c r="F21" i="36"/>
  <c r="N20" i="21"/>
  <c r="O20" i="21" s="1"/>
  <c r="I25" i="1"/>
  <c r="I14" i="1"/>
  <c r="I12" i="1"/>
  <c r="N21" i="57"/>
  <c r="N20" i="57"/>
  <c r="B21" i="21"/>
  <c r="O15" i="21"/>
  <c r="O9" i="21"/>
  <c r="O6" i="21"/>
  <c r="O14" i="21"/>
  <c r="O17" i="21"/>
  <c r="O19" i="21"/>
  <c r="O13" i="21"/>
  <c r="O18" i="21"/>
  <c r="O8" i="21"/>
  <c r="O10" i="21"/>
  <c r="O11" i="21"/>
  <c r="L22" i="36"/>
  <c r="D37" i="1"/>
  <c r="D36" i="1"/>
  <c r="A36" i="1"/>
  <c r="B36" i="1"/>
  <c r="E36" i="1"/>
  <c r="F36" i="1"/>
  <c r="A37" i="1"/>
  <c r="B37" i="1"/>
  <c r="E37" i="1"/>
  <c r="F37" i="1"/>
  <c r="H21" i="36" l="1"/>
  <c r="P20" i="21"/>
  <c r="O21" i="57"/>
  <c r="N21" i="21"/>
  <c r="O21" i="21" s="1"/>
  <c r="P18" i="60"/>
  <c r="P17" i="60"/>
  <c r="F2" i="1"/>
  <c r="F26" i="1" s="1"/>
  <c r="F28" i="1"/>
  <c r="F29" i="1"/>
  <c r="F32" i="1"/>
  <c r="F39" i="1"/>
  <c r="F40" i="1"/>
  <c r="F42" i="1"/>
  <c r="F43" i="1"/>
  <c r="F27" i="1"/>
  <c r="F34" i="1"/>
  <c r="F38" i="1"/>
  <c r="F44" i="1"/>
  <c r="H2" i="1"/>
  <c r="I44" i="1" s="1"/>
  <c r="Y18" i="63"/>
  <c r="U18" i="63"/>
  <c r="B18" i="63"/>
  <c r="X20" i="62"/>
  <c r="H16" i="1" s="1"/>
  <c r="I39" i="1" s="1"/>
  <c r="X19" i="62"/>
  <c r="B20" i="62"/>
  <c r="E18" i="60"/>
  <c r="E16" i="60"/>
  <c r="E17" i="60"/>
  <c r="B18" i="60"/>
  <c r="B17" i="60"/>
  <c r="B15" i="60"/>
  <c r="M15" i="60"/>
  <c r="B16" i="60"/>
  <c r="M16" i="60"/>
  <c r="M17" i="60"/>
  <c r="M18" i="60"/>
  <c r="H20" i="61"/>
  <c r="F19" i="36"/>
  <c r="F18" i="36"/>
  <c r="Y19" i="36"/>
  <c r="AA19" i="36" s="1"/>
  <c r="I19" i="36"/>
  <c r="L19" i="36"/>
  <c r="L18" i="36"/>
  <c r="L17" i="36"/>
  <c r="L16" i="36"/>
  <c r="L15" i="36"/>
  <c r="L14" i="36"/>
  <c r="L13" i="36"/>
  <c r="L12" i="36"/>
  <c r="L11" i="36"/>
  <c r="L10" i="36"/>
  <c r="L9" i="36"/>
  <c r="L8" i="36"/>
  <c r="L7" i="36"/>
  <c r="L6" i="36"/>
  <c r="L5" i="36"/>
  <c r="L4" i="36"/>
  <c r="L3" i="36"/>
  <c r="M3" i="36"/>
  <c r="M19" i="36"/>
  <c r="Q19" i="36"/>
  <c r="S19" i="36" s="1"/>
  <c r="U19" i="36"/>
  <c r="W19" i="36" s="1"/>
  <c r="H22" i="36" l="1"/>
  <c r="H22" i="1"/>
  <c r="I45" i="1" s="1"/>
  <c r="F25" i="1"/>
  <c r="H15" i="1"/>
  <c r="I38" i="1" s="1"/>
  <c r="F18" i="63"/>
  <c r="H18" i="63" s="1"/>
  <c r="D18" i="63"/>
  <c r="P21" i="21"/>
  <c r="M20" i="60"/>
  <c r="H9" i="1"/>
  <c r="I32" i="1" s="1"/>
  <c r="H11" i="1"/>
  <c r="I34" i="1" s="1"/>
  <c r="H14" i="1"/>
  <c r="I37" i="1" s="1"/>
  <c r="H12" i="1"/>
  <c r="I35" i="1" s="1"/>
  <c r="H13" i="1"/>
  <c r="I36" i="1" s="1"/>
  <c r="P16" i="60"/>
  <c r="AC19" i="63"/>
  <c r="F41" i="1"/>
  <c r="F45" i="1"/>
  <c r="F35" i="1"/>
  <c r="H25" i="1"/>
  <c r="AC18" i="63"/>
  <c r="U19" i="63"/>
  <c r="Y19" i="63"/>
  <c r="O18" i="63"/>
  <c r="Q18" i="63" s="1"/>
  <c r="P20" i="60"/>
  <c r="H7" i="1" s="1"/>
  <c r="H6" i="1"/>
  <c r="I29" i="1" s="1"/>
  <c r="P15" i="60"/>
  <c r="P19" i="60"/>
  <c r="O19" i="36"/>
  <c r="E21" i="60" l="1"/>
  <c r="I3" i="1"/>
  <c r="I30" i="1"/>
  <c r="H20" i="1"/>
  <c r="I43" i="1" s="1"/>
  <c r="F31" i="1"/>
  <c r="F30" i="1"/>
  <c r="AC14" i="63" l="1"/>
  <c r="AC10" i="63"/>
  <c r="AC6" i="63"/>
  <c r="Y13" i="63"/>
  <c r="Y11" i="63"/>
  <c r="U13" i="63"/>
  <c r="U9" i="63"/>
  <c r="U5" i="63"/>
  <c r="B17" i="63"/>
  <c r="B16" i="63"/>
  <c r="B15" i="63"/>
  <c r="B14" i="63"/>
  <c r="D14" i="63" s="1"/>
  <c r="B13" i="63"/>
  <c r="B12" i="63"/>
  <c r="B11" i="63"/>
  <c r="D11" i="63" s="1"/>
  <c r="B10" i="63"/>
  <c r="D10" i="63" s="1"/>
  <c r="B9" i="63"/>
  <c r="B8" i="63"/>
  <c r="D8" i="63" s="1"/>
  <c r="B7" i="63"/>
  <c r="B6" i="63"/>
  <c r="B5" i="63"/>
  <c r="R8" i="62"/>
  <c r="B14" i="60"/>
  <c r="B13" i="60"/>
  <c r="B12" i="60"/>
  <c r="B11" i="60"/>
  <c r="B10" i="60"/>
  <c r="B9" i="60"/>
  <c r="B8" i="60"/>
  <c r="B7" i="60"/>
  <c r="B6" i="60"/>
  <c r="B5" i="60"/>
  <c r="AF5" i="57"/>
  <c r="Y13" i="36"/>
  <c r="AA13" i="36" s="1"/>
  <c r="Y18" i="36"/>
  <c r="AA18" i="36" s="1"/>
  <c r="Y17" i="36"/>
  <c r="AA17" i="36" s="1"/>
  <c r="Y16" i="36"/>
  <c r="AA16" i="36" s="1"/>
  <c r="Y15" i="36"/>
  <c r="AA15" i="36" s="1"/>
  <c r="Y14" i="36"/>
  <c r="AA14" i="36" s="1"/>
  <c r="Y4" i="36"/>
  <c r="U17" i="36"/>
  <c r="M17" i="36"/>
  <c r="U16" i="36"/>
  <c r="Q16" i="36"/>
  <c r="Q15" i="36"/>
  <c r="U13" i="36"/>
  <c r="U12" i="36"/>
  <c r="Q12" i="36"/>
  <c r="U11" i="36"/>
  <c r="Q11" i="36"/>
  <c r="M11" i="36"/>
  <c r="U10" i="36"/>
  <c r="Q10" i="36"/>
  <c r="U9" i="36"/>
  <c r="Q9" i="36"/>
  <c r="U8" i="36"/>
  <c r="Q8" i="36"/>
  <c r="Q7" i="36"/>
  <c r="U6" i="36"/>
  <c r="U5" i="36"/>
  <c r="Q5" i="36"/>
  <c r="U4" i="36"/>
  <c r="Q4" i="36"/>
  <c r="U3" i="36"/>
  <c r="Q3" i="36"/>
  <c r="Q6" i="36"/>
  <c r="Q17" i="36"/>
  <c r="M10" i="36"/>
  <c r="M8" i="36"/>
  <c r="M7" i="36"/>
  <c r="M6" i="36"/>
  <c r="U18" i="36"/>
  <c r="U15" i="36"/>
  <c r="W15" i="36" s="1"/>
  <c r="U14" i="36"/>
  <c r="W14" i="36" s="1"/>
  <c r="U7" i="36"/>
  <c r="W7" i="36" s="1"/>
  <c r="M18" i="36"/>
  <c r="M4" i="36"/>
  <c r="F7" i="63" l="1"/>
  <c r="D7" i="63"/>
  <c r="F15" i="63"/>
  <c r="D15" i="63"/>
  <c r="F16" i="63"/>
  <c r="H16" i="63" s="1"/>
  <c r="D16" i="63"/>
  <c r="F9" i="63"/>
  <c r="D9" i="63"/>
  <c r="F17" i="63"/>
  <c r="D17" i="63"/>
  <c r="F12" i="63"/>
  <c r="D12" i="63"/>
  <c r="F5" i="63"/>
  <c r="D5" i="63"/>
  <c r="F13" i="63"/>
  <c r="D13" i="63"/>
  <c r="F6" i="63"/>
  <c r="D6" i="63"/>
  <c r="U17" i="63"/>
  <c r="W18" i="36"/>
  <c r="W3" i="36"/>
  <c r="W6" i="36"/>
  <c r="W10" i="36"/>
  <c r="W11" i="36"/>
  <c r="W16" i="36"/>
  <c r="W4" i="36"/>
  <c r="W8" i="36"/>
  <c r="W12" i="36"/>
  <c r="W17" i="36"/>
  <c r="W5" i="36"/>
  <c r="W9" i="36"/>
  <c r="W13" i="36"/>
  <c r="H17" i="61"/>
  <c r="U7" i="63"/>
  <c r="AC12" i="63"/>
  <c r="AC5" i="63"/>
  <c r="AC9" i="63"/>
  <c r="AC13" i="63"/>
  <c r="U11" i="63"/>
  <c r="Y9" i="63"/>
  <c r="Y17" i="63"/>
  <c r="AC17" i="63"/>
  <c r="P12" i="60"/>
  <c r="AC7" i="63"/>
  <c r="AC11" i="63"/>
  <c r="AC15" i="63"/>
  <c r="P5" i="60"/>
  <c r="P13" i="60"/>
  <c r="P6" i="60"/>
  <c r="P14" i="60"/>
  <c r="P7" i="60"/>
  <c r="U15" i="63"/>
  <c r="V5" i="62"/>
  <c r="H8" i="61"/>
  <c r="H10" i="61"/>
  <c r="H12" i="61"/>
  <c r="H14" i="61"/>
  <c r="P11" i="60"/>
  <c r="U8" i="63"/>
  <c r="U12" i="63"/>
  <c r="U16" i="63"/>
  <c r="H5" i="61"/>
  <c r="P8" i="60"/>
  <c r="H16" i="61"/>
  <c r="P9" i="60"/>
  <c r="Y10" i="63"/>
  <c r="Y14" i="63"/>
  <c r="H5" i="60"/>
  <c r="P10" i="60"/>
  <c r="Y7" i="63"/>
  <c r="Y15" i="63"/>
  <c r="AC8" i="63"/>
  <c r="AC16" i="63"/>
  <c r="AA15" i="62"/>
  <c r="AA11" i="62"/>
  <c r="H9" i="61"/>
  <c r="H11" i="61"/>
  <c r="H13" i="61"/>
  <c r="H15" i="61"/>
  <c r="AA5" i="62"/>
  <c r="AA13" i="62"/>
  <c r="R7" i="62"/>
  <c r="R15" i="62"/>
  <c r="AA6" i="62"/>
  <c r="AA14" i="62"/>
  <c r="Y8" i="63"/>
  <c r="Y16" i="63"/>
  <c r="H6" i="61"/>
  <c r="R6" i="62"/>
  <c r="AA9" i="62"/>
  <c r="AA17" i="62"/>
  <c r="U6" i="63"/>
  <c r="U10" i="63"/>
  <c r="U14" i="63"/>
  <c r="H7" i="61"/>
  <c r="AA10" i="62"/>
  <c r="Y6" i="63"/>
  <c r="Y12" i="63"/>
  <c r="Y5" i="63"/>
  <c r="F8" i="63"/>
  <c r="H8" i="63" s="1"/>
  <c r="F10" i="63"/>
  <c r="H10" i="63" s="1"/>
  <c r="F14" i="63"/>
  <c r="F11" i="63"/>
  <c r="H11" i="63" s="1"/>
  <c r="R17" i="62"/>
  <c r="R14" i="62"/>
  <c r="R5" i="62"/>
  <c r="R12" i="62"/>
  <c r="R9" i="62"/>
  <c r="R10" i="62"/>
  <c r="AA12" i="62"/>
  <c r="R11" i="62"/>
  <c r="R16" i="62"/>
  <c r="R13" i="62"/>
  <c r="L18" i="62"/>
  <c r="AA8" i="62"/>
  <c r="AA16" i="62"/>
  <c r="AA7" i="62"/>
  <c r="F6" i="62"/>
  <c r="F14" i="62"/>
  <c r="L9" i="62"/>
  <c r="L13" i="62"/>
  <c r="L17" i="62"/>
  <c r="B11" i="62"/>
  <c r="L11" i="62"/>
  <c r="L15" i="62"/>
  <c r="L8" i="62"/>
  <c r="L12" i="62"/>
  <c r="L16" i="62"/>
  <c r="B7" i="62"/>
  <c r="B15" i="62"/>
  <c r="F9" i="62"/>
  <c r="L7" i="62"/>
  <c r="B12" i="62"/>
  <c r="B5" i="62"/>
  <c r="B13" i="62"/>
  <c r="F8" i="62"/>
  <c r="F16" i="62"/>
  <c r="L5" i="62"/>
  <c r="L6" i="62"/>
  <c r="L14" i="62"/>
  <c r="B10" i="62"/>
  <c r="L10" i="62"/>
  <c r="B6" i="62"/>
  <c r="B14" i="62"/>
  <c r="B8" i="62"/>
  <c r="B16" i="62"/>
  <c r="B9" i="62"/>
  <c r="B17" i="62"/>
  <c r="F7" i="62"/>
  <c r="F15" i="62"/>
  <c r="F11" i="62"/>
  <c r="F12" i="62"/>
  <c r="F10" i="62"/>
  <c r="F5" i="62"/>
  <c r="F13" i="62"/>
  <c r="B19" i="62"/>
  <c r="M9" i="60"/>
  <c r="M10" i="60"/>
  <c r="M11" i="60"/>
  <c r="M12" i="60"/>
  <c r="M5" i="60"/>
  <c r="M13" i="60"/>
  <c r="M6" i="60"/>
  <c r="M14" i="60"/>
  <c r="M7" i="60"/>
  <c r="M8" i="60"/>
  <c r="AH5" i="57"/>
  <c r="N5" i="57"/>
  <c r="P5" i="57" s="1"/>
  <c r="N16" i="57"/>
  <c r="P16" i="57" s="1"/>
  <c r="N14" i="57"/>
  <c r="P14" i="57" s="1"/>
  <c r="N12" i="57"/>
  <c r="P12" i="57" s="1"/>
  <c r="N10" i="57"/>
  <c r="P10" i="57" s="1"/>
  <c r="N15" i="57"/>
  <c r="N13" i="57"/>
  <c r="P13" i="57" s="1"/>
  <c r="N11" i="57"/>
  <c r="N7" i="57"/>
  <c r="P7" i="57" s="1"/>
  <c r="N17" i="57"/>
  <c r="P17" i="57" s="1"/>
  <c r="AJ17" i="57" s="1"/>
  <c r="N9" i="57"/>
  <c r="P9" i="57" s="1"/>
  <c r="K9" i="63" s="1"/>
  <c r="M9" i="63" s="1"/>
  <c r="N8" i="57"/>
  <c r="P8" i="57" s="1"/>
  <c r="K8" i="63" s="1"/>
  <c r="M8" i="63" s="1"/>
  <c r="N6" i="57"/>
  <c r="P6" i="57" s="1"/>
  <c r="M5" i="36"/>
  <c r="M13" i="36"/>
  <c r="Q18" i="36"/>
  <c r="Q13" i="36"/>
  <c r="M16" i="36"/>
  <c r="M14" i="36"/>
  <c r="M9" i="36"/>
  <c r="Q14" i="36"/>
  <c r="M12" i="36"/>
  <c r="M15" i="36"/>
  <c r="Y3" i="36"/>
  <c r="AA3" i="36" s="1"/>
  <c r="Y11" i="36"/>
  <c r="AA11" i="36" s="1"/>
  <c r="Y12" i="36"/>
  <c r="AA12" i="36" s="1"/>
  <c r="Y5" i="36"/>
  <c r="Y6" i="36"/>
  <c r="AA6" i="36" s="1"/>
  <c r="Y8" i="36"/>
  <c r="AA8" i="36" s="1"/>
  <c r="Y7" i="36"/>
  <c r="AA7" i="36" s="1"/>
  <c r="Y9" i="36"/>
  <c r="AA9" i="36" s="1"/>
  <c r="Y10" i="36"/>
  <c r="AA10" i="36" s="1"/>
  <c r="O12" i="63" l="1"/>
  <c r="Q12" i="63" s="1"/>
  <c r="H12" i="63"/>
  <c r="J16" i="60"/>
  <c r="AJ16" i="57"/>
  <c r="O6" i="63"/>
  <c r="Q6" i="63" s="1"/>
  <c r="H6" i="63"/>
  <c r="O17" i="63"/>
  <c r="Q17" i="63" s="1"/>
  <c r="H17" i="63"/>
  <c r="O7" i="63"/>
  <c r="Q7" i="63" s="1"/>
  <c r="H7" i="63"/>
  <c r="O13" i="63"/>
  <c r="Q13" i="63" s="1"/>
  <c r="H13" i="63"/>
  <c r="O14" i="63"/>
  <c r="Q14" i="63" s="1"/>
  <c r="H14" i="63"/>
  <c r="O9" i="63"/>
  <c r="Q9" i="63" s="1"/>
  <c r="H9" i="63"/>
  <c r="O5" i="63"/>
  <c r="Q5" i="63" s="1"/>
  <c r="H5" i="63"/>
  <c r="O16" i="63"/>
  <c r="Q16" i="63" s="1"/>
  <c r="O15" i="63"/>
  <c r="Q15" i="63" s="1"/>
  <c r="H15" i="63"/>
  <c r="K17" i="63"/>
  <c r="J17" i="60"/>
  <c r="J13" i="60"/>
  <c r="K13" i="63"/>
  <c r="J6" i="60"/>
  <c r="K6" i="63"/>
  <c r="J10" i="60"/>
  <c r="K10" i="63"/>
  <c r="M10" i="63" s="1"/>
  <c r="J12" i="60"/>
  <c r="K12" i="63"/>
  <c r="J14" i="60"/>
  <c r="K14" i="63"/>
  <c r="K16" i="63"/>
  <c r="J5" i="60"/>
  <c r="K5" i="63"/>
  <c r="R18" i="62"/>
  <c r="J7" i="60"/>
  <c r="K7" i="63"/>
  <c r="S9" i="63"/>
  <c r="O10" i="63"/>
  <c r="Q10" i="63" s="1"/>
  <c r="O11" i="63"/>
  <c r="Q11" i="63" s="1"/>
  <c r="O8" i="63"/>
  <c r="AJ5" i="57"/>
  <c r="O15" i="57"/>
  <c r="J8" i="60"/>
  <c r="AJ8" i="57"/>
  <c r="J9" i="60"/>
  <c r="AJ9" i="57"/>
  <c r="AJ13" i="57"/>
  <c r="O7" i="57"/>
  <c r="AJ7" i="57"/>
  <c r="P15" i="57"/>
  <c r="AJ14" i="57"/>
  <c r="AJ12" i="57"/>
  <c r="AJ10" i="57"/>
  <c r="O14" i="57"/>
  <c r="AJ6" i="57"/>
  <c r="O8" i="57"/>
  <c r="O6" i="57"/>
  <c r="O13" i="57"/>
  <c r="O17" i="57"/>
  <c r="O9" i="57"/>
  <c r="O16" i="57"/>
  <c r="O10" i="57"/>
  <c r="O12" i="57"/>
  <c r="O11" i="57"/>
  <c r="P11" i="57"/>
  <c r="K11" i="63" s="1"/>
  <c r="M11" i="63" s="1"/>
  <c r="S7" i="63" l="1"/>
  <c r="M7" i="63"/>
  <c r="S12" i="63"/>
  <c r="M12" i="63"/>
  <c r="S17" i="63"/>
  <c r="M17" i="63"/>
  <c r="S5" i="63"/>
  <c r="M5" i="63"/>
  <c r="S8" i="63"/>
  <c r="Q8" i="63"/>
  <c r="S16" i="63"/>
  <c r="M16" i="63"/>
  <c r="S6" i="63"/>
  <c r="M6" i="63"/>
  <c r="S14" i="63"/>
  <c r="M14" i="63"/>
  <c r="S13" i="63"/>
  <c r="M13" i="63"/>
  <c r="K15" i="63"/>
  <c r="J15" i="60"/>
  <c r="S10" i="63"/>
  <c r="S11" i="63"/>
  <c r="AJ15" i="57"/>
  <c r="J11" i="60"/>
  <c r="AJ11" i="57"/>
  <c r="S15" i="63" l="1"/>
  <c r="M15" i="63"/>
  <c r="N18" i="57"/>
  <c r="O18" i="57" l="1"/>
  <c r="P18" i="57"/>
  <c r="AJ18" i="57" s="1"/>
  <c r="N19" i="57"/>
  <c r="O20" i="57" s="1"/>
  <c r="J18" i="60" l="1"/>
  <c r="K18" i="63"/>
  <c r="P19" i="57"/>
  <c r="AJ19" i="57" s="1"/>
  <c r="O19" i="57"/>
  <c r="H18" i="61"/>
  <c r="S18" i="63" l="1"/>
  <c r="M18" i="63"/>
  <c r="K19" i="63"/>
  <c r="M19" i="63" s="1"/>
  <c r="J19" i="60"/>
  <c r="H19" i="61"/>
  <c r="S18" i="36" l="1"/>
  <c r="S17" i="36"/>
  <c r="O18" i="36"/>
  <c r="O17" i="36"/>
  <c r="S15" i="36" l="1"/>
  <c r="O14" i="36"/>
  <c r="S11" i="36"/>
  <c r="O10" i="36"/>
  <c r="S14" i="36"/>
  <c r="O5" i="36"/>
  <c r="O4" i="36"/>
  <c r="S10" i="36"/>
  <c r="O13" i="36"/>
  <c r="O16" i="36"/>
  <c r="O6" i="36"/>
  <c r="O9" i="36"/>
  <c r="O12" i="36"/>
  <c r="S12" i="36"/>
  <c r="S8" i="36"/>
  <c r="S7" i="36"/>
  <c r="O3" i="36"/>
  <c r="S16" i="36"/>
  <c r="S9" i="36"/>
  <c r="S13" i="36"/>
  <c r="S3" i="36"/>
  <c r="O15" i="36"/>
  <c r="O11" i="36"/>
  <c r="O7" i="36"/>
  <c r="S6" i="36"/>
  <c r="O8" i="36"/>
  <c r="S4" i="36" l="1"/>
  <c r="S5" i="36"/>
  <c r="A26" i="1" l="1"/>
  <c r="A27" i="1"/>
  <c r="A28" i="1"/>
  <c r="A29" i="1"/>
  <c r="E5" i="60" l="1"/>
  <c r="E9" i="60"/>
  <c r="E11" i="60"/>
  <c r="E13" i="60"/>
  <c r="E12" i="60" l="1"/>
  <c r="E10" i="60"/>
  <c r="E8" i="60"/>
  <c r="E15" i="60"/>
  <c r="E7" i="60"/>
  <c r="E14" i="60"/>
  <c r="E6" i="60"/>
  <c r="B25" i="1" l="1"/>
  <c r="B26" i="1"/>
  <c r="B27" i="1"/>
  <c r="B28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I18" i="36" l="1"/>
  <c r="G2" i="1"/>
  <c r="E2" i="1"/>
  <c r="E25" i="1" s="1"/>
  <c r="C2" i="1"/>
  <c r="C25" i="1" s="1"/>
  <c r="D2" i="1"/>
  <c r="D25" i="1" s="1"/>
  <c r="D28" i="1"/>
  <c r="D30" i="1"/>
  <c r="D26" i="1"/>
  <c r="D42" i="1"/>
  <c r="D41" i="1"/>
  <c r="D40" i="1"/>
  <c r="D35" i="1"/>
  <c r="D32" i="1"/>
  <c r="D31" i="1"/>
  <c r="G14" i="1" l="1"/>
  <c r="G12" i="1"/>
  <c r="H35" i="1" s="1"/>
  <c r="G13" i="1"/>
  <c r="H44" i="1"/>
  <c r="G9" i="1"/>
  <c r="H32" i="1" s="1"/>
  <c r="G15" i="1"/>
  <c r="H38" i="1" s="1"/>
  <c r="G16" i="1"/>
  <c r="H39" i="1" s="1"/>
  <c r="G6" i="1"/>
  <c r="H29" i="1" s="1"/>
  <c r="G7" i="1"/>
  <c r="H30" i="1" s="1"/>
  <c r="G22" i="1"/>
  <c r="H45" i="1" s="1"/>
  <c r="G20" i="1"/>
  <c r="H43" i="1" s="1"/>
  <c r="G11" i="1"/>
  <c r="H34" i="1" s="1"/>
  <c r="G25" i="1"/>
  <c r="D27" i="1"/>
  <c r="E26" i="1"/>
  <c r="D44" i="1"/>
  <c r="E44" i="1"/>
  <c r="E45" i="1"/>
  <c r="D45" i="1"/>
  <c r="E35" i="1"/>
  <c r="E30" i="1"/>
  <c r="D43" i="1"/>
  <c r="E27" i="1"/>
  <c r="G36" i="1" l="1"/>
  <c r="H36" i="1"/>
  <c r="G37" i="1"/>
  <c r="H37" i="1"/>
  <c r="G44" i="1"/>
  <c r="G45" i="1"/>
  <c r="F17" i="36"/>
  <c r="F16" i="36"/>
  <c r="F14" i="36"/>
  <c r="F15" i="36"/>
  <c r="F13" i="36"/>
  <c r="F9" i="36" l="1"/>
  <c r="F12" i="36"/>
  <c r="F10" i="36"/>
  <c r="F11" i="36"/>
  <c r="G35" i="1" l="1"/>
  <c r="F8" i="36" l="1"/>
  <c r="F7" i="36" l="1"/>
  <c r="F6" i="36" l="1"/>
  <c r="F5" i="36" l="1"/>
  <c r="F4" i="36" l="1"/>
  <c r="D29" i="1" l="1"/>
  <c r="E29" i="1" l="1"/>
  <c r="E31" i="1" l="1"/>
  <c r="F3" i="36"/>
  <c r="E41" i="1" l="1"/>
  <c r="E43" i="1"/>
  <c r="E40" i="1" l="1"/>
  <c r="D38" i="1" l="1"/>
  <c r="E38" i="1" l="1"/>
  <c r="G43" i="1" l="1"/>
  <c r="D34" i="1" l="1"/>
  <c r="E34" i="1" l="1"/>
  <c r="I7" i="36" l="1"/>
  <c r="I13" i="36"/>
  <c r="I15" i="36"/>
  <c r="I9" i="36"/>
  <c r="I11" i="36"/>
  <c r="E28" i="1"/>
  <c r="E42" i="1"/>
  <c r="I8" i="36"/>
  <c r="I10" i="36"/>
  <c r="I12" i="36"/>
  <c r="I14" i="36"/>
  <c r="I16" i="36"/>
  <c r="I17" i="36"/>
  <c r="G38" i="1" l="1"/>
  <c r="D39" i="1" l="1"/>
  <c r="E39" i="1" l="1"/>
  <c r="E19" i="60" l="1"/>
  <c r="G3" i="1"/>
  <c r="G26" i="1" l="1"/>
  <c r="E20" i="60"/>
  <c r="H3" i="1"/>
  <c r="E32" i="1"/>
  <c r="H26" i="1" l="1"/>
  <c r="I26" i="1"/>
  <c r="G39" i="1"/>
  <c r="G32" i="1" l="1"/>
  <c r="I4" i="36" l="1"/>
  <c r="I5" i="36" l="1"/>
  <c r="I6" i="36"/>
  <c r="F20" i="36" l="1"/>
  <c r="I4" i="1" l="1"/>
  <c r="B21" i="63"/>
  <c r="B21" i="60"/>
  <c r="B19" i="63"/>
  <c r="D19" i="63" s="1"/>
  <c r="B19" i="60"/>
  <c r="I20" i="36"/>
  <c r="G4" i="1"/>
  <c r="F21" i="63" l="1"/>
  <c r="I17" i="1"/>
  <c r="F19" i="63"/>
  <c r="H19" i="63" s="1"/>
  <c r="G17" i="1"/>
  <c r="G27" i="1"/>
  <c r="G40" i="1" l="1"/>
  <c r="I18" i="1"/>
  <c r="O21" i="63"/>
  <c r="G18" i="1"/>
  <c r="O19" i="63"/>
  <c r="G41" i="1" l="1"/>
  <c r="S19" i="63"/>
  <c r="G19" i="1" s="1"/>
  <c r="Q19" i="63"/>
  <c r="I22" i="36"/>
  <c r="H4" i="1"/>
  <c r="B20" i="63"/>
  <c r="B20" i="60"/>
  <c r="I21" i="36"/>
  <c r="L21" i="36"/>
  <c r="G29" i="1"/>
  <c r="G42" i="1" l="1"/>
  <c r="H27" i="1"/>
  <c r="I27" i="1"/>
  <c r="F20" i="63"/>
  <c r="H17" i="1"/>
  <c r="G30" i="1"/>
  <c r="H40" i="1" l="1"/>
  <c r="I40" i="1"/>
  <c r="O20" i="63"/>
  <c r="H18" i="1"/>
  <c r="B18" i="62"/>
  <c r="H41" i="1" l="1"/>
  <c r="I41" i="1"/>
  <c r="G31" i="1"/>
  <c r="G34" i="1"/>
  <c r="H31" i="1" l="1"/>
  <c r="I31" i="1" l="1"/>
  <c r="S20" i="36"/>
  <c r="P20" i="57"/>
  <c r="J20" i="60"/>
  <c r="P21" i="57"/>
  <c r="J21" i="60" l="1"/>
  <c r="K21" i="63"/>
  <c r="L21" i="63" s="1"/>
  <c r="S21" i="63" s="1"/>
  <c r="I19" i="1" s="1"/>
  <c r="AJ21" i="57"/>
  <c r="I5" i="1" s="1"/>
  <c r="AJ20" i="57"/>
  <c r="H5" i="1" s="1"/>
  <c r="K20" i="63"/>
  <c r="G5" i="1"/>
  <c r="G28" i="1" s="1"/>
  <c r="AF19" i="57"/>
  <c r="AH19" i="57" s="1"/>
  <c r="M19" i="60"/>
  <c r="I28" i="1" l="1"/>
  <c r="L20" i="63"/>
  <c r="S20" i="63" s="1"/>
  <c r="H19" i="1" s="1"/>
  <c r="H28" i="1"/>
  <c r="I42" i="1" l="1"/>
  <c r="H4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ThisWorkbookDataModel"/>
    <s v="{[pom_BISGRP].[ex_flag].&amp;[Import]}"/>
    <s v="{[pom_BISGRP].[segment2].&amp;[New Motor Vehicles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<sst xmlns="http://schemas.openxmlformats.org/spreadsheetml/2006/main" count="238" uniqueCount="150">
  <si>
    <t xml:space="preserve">Financial year </t>
  </si>
  <si>
    <t>Wharfage volumes</t>
  </si>
  <si>
    <t>Containerised - Full - outward</t>
  </si>
  <si>
    <t>TEU</t>
  </si>
  <si>
    <t>Containerised - Full - inward</t>
  </si>
  <si>
    <t>Containerised - Full - Bass Strait</t>
  </si>
  <si>
    <t>Containerised - Empty</t>
  </si>
  <si>
    <t>Containerised - Empty - Bass Strait (incl transhipment)</t>
  </si>
  <si>
    <t>Containerised - Empty returns</t>
  </si>
  <si>
    <t>Non-containerised / general</t>
  </si>
  <si>
    <t>tonne or cm</t>
  </si>
  <si>
    <t>Accompanied passenger vehicles</t>
  </si>
  <si>
    <t>Motor vehicles</t>
  </si>
  <si>
    <t>Dry bulk - inwards - overseas and coastal</t>
  </si>
  <si>
    <t>tonne</t>
  </si>
  <si>
    <t>Dry bulk - outwards - overseas and coastal</t>
  </si>
  <si>
    <t>Transhipment - Full - outward</t>
  </si>
  <si>
    <t>Transhipment - Full - inward</t>
  </si>
  <si>
    <t>Transhipment - Full - Bass Strait</t>
  </si>
  <si>
    <t>Transhipment - Containerised Empty (excl Bass Strait)</t>
  </si>
  <si>
    <t>Transhipment - Motor vehicles and break bulk</t>
  </si>
  <si>
    <t>Transhipment - Non-containerised / general</t>
  </si>
  <si>
    <t>Total</t>
  </si>
  <si>
    <t>Other</t>
  </si>
  <si>
    <t>Timber</t>
  </si>
  <si>
    <t>Paper</t>
  </si>
  <si>
    <t>Export (excl. Bass Strait)</t>
  </si>
  <si>
    <t>Misc</t>
  </si>
  <si>
    <t>Machinery</t>
  </si>
  <si>
    <t>Annual Growth</t>
  </si>
  <si>
    <t>Total TEUs</t>
  </si>
  <si>
    <t>Wheeled Imports</t>
  </si>
  <si>
    <t>Wheeled Exports</t>
  </si>
  <si>
    <t>Imports</t>
  </si>
  <si>
    <t>Barley</t>
  </si>
  <si>
    <t>Wheat</t>
  </si>
  <si>
    <t>Exports</t>
  </si>
  <si>
    <t>Total Empty</t>
  </si>
  <si>
    <t>Legend</t>
  </si>
  <si>
    <t>Hard Coded (Historic)</t>
  </si>
  <si>
    <t>Financial Year</t>
  </si>
  <si>
    <t>Year Ending</t>
  </si>
  <si>
    <t>Calculation</t>
  </si>
  <si>
    <t>Wharfage volumes: Annual Growth Rates</t>
  </si>
  <si>
    <t>Consumer Goods (Food and Beverages)</t>
  </si>
  <si>
    <t>Consumer Goods (Other)</t>
  </si>
  <si>
    <t>Capital Goods and Parts</t>
  </si>
  <si>
    <t>Modelled Driver/TEUs Trend</t>
  </si>
  <si>
    <t>Macro Driver: Machinery and Equipment Investment</t>
  </si>
  <si>
    <t>Macro Driver: Building Activity + GSP</t>
  </si>
  <si>
    <t>Other Goods (Industrial/Intermediate)</t>
  </si>
  <si>
    <t>Non-Commodity Manufacturing</t>
  </si>
  <si>
    <t>Bass Strait Exports - TEUs</t>
  </si>
  <si>
    <t>Total Bass Strait Trade</t>
  </si>
  <si>
    <t>Empty In - TEUs</t>
  </si>
  <si>
    <t>Full In - TEUs</t>
  </si>
  <si>
    <t>Ratio</t>
  </si>
  <si>
    <t>Empty Out - TEUs</t>
  </si>
  <si>
    <t>Full Out - TEUs</t>
  </si>
  <si>
    <t>Net In</t>
  </si>
  <si>
    <t>Total (excl. Bass Strait)</t>
  </si>
  <si>
    <t>Total Wheeled Unitised + Breakbulk</t>
  </si>
  <si>
    <t>Total Motor Vehicles</t>
  </si>
  <si>
    <t>New Motor Vehicle Imports</t>
  </si>
  <si>
    <t>Motor Vehicle Sales</t>
  </si>
  <si>
    <t>Transport Equipment + Second Hand Motor Veh. Imports</t>
  </si>
  <si>
    <t>Transport Equipment + Second Hand Motor Veh. Exports</t>
  </si>
  <si>
    <t>New Motor Vehicle Exports</t>
  </si>
  <si>
    <t>Modelled Driver/Unit Trend</t>
  </si>
  <si>
    <t>Building Materials</t>
  </si>
  <si>
    <t>Transhipments In - TEUs</t>
  </si>
  <si>
    <t>Transhipments Out - TEUs</t>
  </si>
  <si>
    <t>Transhipments Empty In - TEUs</t>
  </si>
  <si>
    <t>Total Bass Strait</t>
  </si>
  <si>
    <t>Out</t>
  </si>
  <si>
    <t>In</t>
  </si>
  <si>
    <t>Table 1: TEUs</t>
  </si>
  <si>
    <t>Table 2: Drivers (Index: 2006=100)</t>
  </si>
  <si>
    <t>Full Import Excl Bass Strait (domestic plus international)</t>
  </si>
  <si>
    <r>
      <t>Subtotal</t>
    </r>
    <r>
      <rPr>
        <sz val="11"/>
        <rFont val="Calibri"/>
        <family val="2"/>
        <scheme val="minor"/>
      </rPr>
      <t xml:space="preserve"> (modelled international)</t>
    </r>
  </si>
  <si>
    <t>Table 1: Full Direct Imports (TEUs)</t>
  </si>
  <si>
    <t>Table 2: Sub-Component Drivers (In Log terms)</t>
  </si>
  <si>
    <t>Table 1: Bass Strait Imports - TEUs</t>
  </si>
  <si>
    <t>Table 3: Bass Strait Exports - TEUs</t>
  </si>
  <si>
    <t>Table 1: Empty In - TEUs</t>
  </si>
  <si>
    <t>Table 2: Empty Out - TEUs</t>
  </si>
  <si>
    <t>Table 3: Bass Strait Empty In - TEUs</t>
  </si>
  <si>
    <t>Table 4: Bass Strait Empty Out - TEUs</t>
  </si>
  <si>
    <t>Table 1: Motor Vehicles</t>
  </si>
  <si>
    <t>Table 3: Dry Bulk</t>
  </si>
  <si>
    <t>Table 1: Wheeled Unitised</t>
  </si>
  <si>
    <t>Table 2: Break Bulk</t>
  </si>
  <si>
    <t>Table 1: Transhipments In - TEUs</t>
  </si>
  <si>
    <t>Table 2: Transhipments Out - TEUs</t>
  </si>
  <si>
    <t>Table 3: Bass Strait Transhipments In - TEUs</t>
  </si>
  <si>
    <t>Table 4: Bass Strait Transhipments Out - TEUs</t>
  </si>
  <si>
    <t>Table 5: Empty Transhipments - TEUs</t>
  </si>
  <si>
    <t>Table 6: MV + breakbulk Transhipments</t>
  </si>
  <si>
    <t>Table 7: Other Transhipments</t>
  </si>
  <si>
    <t>Sheet</t>
  </si>
  <si>
    <t>Input/assumption</t>
  </si>
  <si>
    <t>Source/basis</t>
  </si>
  <si>
    <t>Revenue</t>
  </si>
  <si>
    <t>Linked to other sheets</t>
  </si>
  <si>
    <t>N/A</t>
  </si>
  <si>
    <t>Full_out</t>
  </si>
  <si>
    <t>BISOE custom series on industrial production and demand.</t>
  </si>
  <si>
    <t>Based on historical link between production volumes and trade</t>
  </si>
  <si>
    <t>Full_in</t>
  </si>
  <si>
    <t>Retail turnover, investment and production (ABS)</t>
  </si>
  <si>
    <t>Based on historical link between demand and trade</t>
  </si>
  <si>
    <t>Bass Strait</t>
  </si>
  <si>
    <t>Demand for consumer goods (ABS), BISOE custom series on industrial production and demand.</t>
  </si>
  <si>
    <t>Based on historical link between demand/production volumes and trade</t>
  </si>
  <si>
    <t>General Cargo</t>
  </si>
  <si>
    <t>Bass Strait trade, recent trends</t>
  </si>
  <si>
    <t>Based on prominence of RoRo trade in the Bass Strait</t>
  </si>
  <si>
    <t>Empty</t>
  </si>
  <si>
    <t xml:space="preserve">Full imports and full exports </t>
  </si>
  <si>
    <t>Balancing equation</t>
  </si>
  <si>
    <t>Other Bulk</t>
  </si>
  <si>
    <t>Motor vehicle sales, BISOE custom series on agricultural production and building activity</t>
  </si>
  <si>
    <t>Federal Chamber of Automotive Industries, BISOE economic model (for forecasts)</t>
  </si>
  <si>
    <t>Transhipments</t>
  </si>
  <si>
    <t>In-bound (direct) TEUs, recent trends</t>
  </si>
  <si>
    <t>Based on historical link between transhipment and direct volumes</t>
  </si>
  <si>
    <t>Input Assumptions</t>
  </si>
  <si>
    <t>Other Notes</t>
  </si>
  <si>
    <t>1. All value measures are based in constant prices</t>
  </si>
  <si>
    <t>2. References to the BISOE economic model refer to series that are constructed in our database that serve to explain underlying movements in sectors of interest but may not reflect a public data series.</t>
  </si>
  <si>
    <t>3. Professional judgment is employed throughout. This allows us to account for factors that are difficult to quantify and therefore difficult to explicitly model. For example, we know there is a strong trend globally towards using 40-foot containers (as opposed to 20-foot containers) but the shape of trend is difficult to quantify. Thus we make sure our forecasts are consistent with this factor, making manual adjustments where necessary.</t>
  </si>
  <si>
    <t>Population</t>
  </si>
  <si>
    <t>Liquid bulk (excl Mobil at Gellibrand)</t>
  </si>
  <si>
    <t>Liquid bulk - Inward (Mobil at Gellibrand)</t>
  </si>
  <si>
    <t>Liquid bulk - Outward (Mobil at Gellibrand)</t>
  </si>
  <si>
    <t>Table 2a: Liquid bulk (excl Mobil at Gellibrand)</t>
  </si>
  <si>
    <t>Macro Driver: Retail Turnover</t>
  </si>
  <si>
    <t>Manufactured Goods</t>
  </si>
  <si>
    <t>Rural Exports</t>
  </si>
  <si>
    <t>Cereals</t>
  </si>
  <si>
    <t>Dairy</t>
  </si>
  <si>
    <t>Beef and Veal</t>
  </si>
  <si>
    <t>Horticulture</t>
  </si>
  <si>
    <t>Energy, Minerals and Metals</t>
  </si>
  <si>
    <t>Wool</t>
  </si>
  <si>
    <t>Rice</t>
  </si>
  <si>
    <t>Iron &amp; Steel</t>
  </si>
  <si>
    <t>Vegetable Oils</t>
  </si>
  <si>
    <t>TAS State Final Demand</t>
  </si>
  <si>
    <t>Linked (Forecasts, Historical Estimates)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</si>
</sst>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dd\-mmm\-yy;@"/>
    <numFmt numFmtId="165" formatCode="_(\ #,##0.0_);_(\ \(#,##0.0\);_(* &quot;-&quot;??_);_(@_)"/>
    <numFmt numFmtId="166" formatCode="0.0%"/>
    <numFmt numFmtId="167" formatCode="0.0"/>
    <numFmt numFmtId="168" formatCode="#,##0.0"/>
    <numFmt numFmtId="169" formatCode="_(* #,##0_);_(* \(#,##0\);_(* &quot;-&quot;??_);_(@_)"/>
    <numFmt numFmtId="170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 Narrow"/>
      <family val="2"/>
    </font>
    <font>
      <b/>
      <sz val="10"/>
      <color indexed="9"/>
      <name val="Arial Narrow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1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3469"/>
        <bgColor indexed="64"/>
      </patternFill>
    </fill>
    <fill>
      <patternFill patternType="solid">
        <fgColor rgb="FFCBCDD4"/>
        <bgColor indexed="64"/>
      </patternFill>
    </fill>
    <fill>
      <patternFill patternType="solid">
        <fgColor rgb="FFE7E8EB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>
      <alignment horizontal="center"/>
    </xf>
    <xf numFmtId="165" fontId="8" fillId="4" borderId="0" applyNumberFormat="0" applyProtection="0">
      <alignment horizontal="left" vertical="center"/>
    </xf>
    <xf numFmtId="0" fontId="9" fillId="0" borderId="0"/>
    <xf numFmtId="0" fontId="19" fillId="0" borderId="0"/>
  </cellStyleXfs>
  <cellXfs count="1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0" fillId="0" borderId="0" xfId="0" applyNumberFormat="1"/>
    <xf numFmtId="0" fontId="9" fillId="0" borderId="0" xfId="5" applyAlignment="1">
      <alignment wrapText="1"/>
    </xf>
    <xf numFmtId="3" fontId="6" fillId="0" borderId="0" xfId="0" applyNumberFormat="1" applyFont="1"/>
    <xf numFmtId="17" fontId="0" fillId="0" borderId="0" xfId="0" applyNumberFormat="1"/>
    <xf numFmtId="166" fontId="0" fillId="0" borderId="0" xfId="2" applyNumberFormat="1" applyFont="1"/>
    <xf numFmtId="1" fontId="0" fillId="0" borderId="0" xfId="0" applyNumberFormat="1"/>
    <xf numFmtId="1" fontId="0" fillId="2" borderId="0" xfId="0" applyNumberFormat="1" applyFill="1"/>
    <xf numFmtId="166" fontId="0" fillId="5" borderId="0" xfId="2" applyNumberFormat="1" applyFont="1" applyFill="1"/>
    <xf numFmtId="1" fontId="0" fillId="5" borderId="0" xfId="0" applyNumberFormat="1" applyFill="1"/>
    <xf numFmtId="0" fontId="0" fillId="0" borderId="1" xfId="0" applyBorder="1"/>
    <xf numFmtId="3" fontId="10" fillId="0" borderId="0" xfId="0" applyNumberFormat="1" applyFont="1"/>
    <xf numFmtId="1" fontId="0" fillId="2" borderId="1" xfId="0" applyNumberFormat="1" applyFill="1" applyBorder="1"/>
    <xf numFmtId="166" fontId="0" fillId="5" borderId="1" xfId="2" applyNumberFormat="1" applyFont="1" applyFill="1" applyBorder="1"/>
    <xf numFmtId="1" fontId="0" fillId="5" borderId="1" xfId="0" applyNumberFormat="1" applyFill="1" applyBorder="1"/>
    <xf numFmtId="0" fontId="12" fillId="5" borderId="0" xfId="0" applyFont="1" applyFill="1" applyAlignment="1">
      <alignment horizontal="center" wrapText="1"/>
    </xf>
    <xf numFmtId="3" fontId="13" fillId="6" borderId="0" xfId="0" applyNumberFormat="1" applyFont="1" applyFill="1" applyAlignment="1">
      <alignment horizontal="center" wrapText="1"/>
    </xf>
    <xf numFmtId="167" fontId="13" fillId="6" borderId="0" xfId="0" applyNumberFormat="1" applyFont="1" applyFill="1" applyAlignment="1">
      <alignment horizontal="center" wrapText="1"/>
    </xf>
    <xf numFmtId="0" fontId="11" fillId="0" borderId="0" xfId="0" applyFont="1"/>
    <xf numFmtId="3" fontId="16" fillId="0" borderId="0" xfId="0" applyNumberFormat="1" applyFont="1"/>
    <xf numFmtId="3" fontId="14" fillId="0" borderId="0" xfId="0" applyNumberFormat="1" applyFont="1"/>
    <xf numFmtId="0" fontId="6" fillId="0" borderId="0" xfId="0" applyFont="1"/>
    <xf numFmtId="168" fontId="14" fillId="0" borderId="0" xfId="0" applyNumberFormat="1" applyFont="1"/>
    <xf numFmtId="166" fontId="6" fillId="0" borderId="0" xfId="2" applyNumberFormat="1" applyFont="1"/>
    <xf numFmtId="0" fontId="0" fillId="0" borderId="0" xfId="0" applyAlignment="1">
      <alignment wrapText="1"/>
    </xf>
    <xf numFmtId="167" fontId="0" fillId="0" borderId="0" xfId="0" applyNumberFormat="1"/>
    <xf numFmtId="167" fontId="0" fillId="0" borderId="1" xfId="0" applyNumberFormat="1" applyBorder="1"/>
    <xf numFmtId="0" fontId="9" fillId="0" borderId="0" xfId="5"/>
    <xf numFmtId="3" fontId="18" fillId="0" borderId="0" xfId="0" applyNumberFormat="1" applyFont="1"/>
    <xf numFmtId="0" fontId="18" fillId="0" borderId="0" xfId="0" applyFont="1"/>
    <xf numFmtId="3" fontId="6" fillId="0" borderId="0" xfId="6" applyNumberFormat="1" applyFont="1" applyAlignment="1">
      <alignment wrapText="1"/>
    </xf>
    <xf numFmtId="3" fontId="1" fillId="0" borderId="0" xfId="6" applyNumberFormat="1" applyFont="1" applyAlignment="1">
      <alignment wrapText="1"/>
    </xf>
    <xf numFmtId="3" fontId="0" fillId="0" borderId="0" xfId="0" applyNumberFormat="1" applyAlignment="1">
      <alignment wrapText="1"/>
    </xf>
    <xf numFmtId="0" fontId="17" fillId="0" borderId="0" xfId="0" applyFont="1" applyAlignment="1">
      <alignment wrapText="1"/>
    </xf>
    <xf numFmtId="3" fontId="0" fillId="3" borderId="0" xfId="0" applyNumberFormat="1" applyFill="1"/>
    <xf numFmtId="3" fontId="15" fillId="0" borderId="0" xfId="0" applyNumberFormat="1" applyFont="1"/>
    <xf numFmtId="1" fontId="20" fillId="0" borderId="0" xfId="1" applyNumberFormat="1" applyFont="1" applyAlignment="1">
      <alignment horizontal="right"/>
    </xf>
    <xf numFmtId="0" fontId="3" fillId="0" borderId="0" xfId="0" applyFont="1"/>
    <xf numFmtId="17" fontId="3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/>
    </xf>
    <xf numFmtId="3" fontId="3" fillId="0" borderId="0" xfId="0" applyNumberFormat="1" applyFont="1" applyAlignment="1">
      <alignment horizontal="left" indent="1"/>
    </xf>
    <xf numFmtId="3" fontId="3" fillId="0" borderId="0" xfId="0" applyNumberFormat="1" applyFont="1" applyAlignment="1">
      <alignment horizontal="left"/>
    </xf>
    <xf numFmtId="3" fontId="5" fillId="0" borderId="0" xfId="1" applyNumberFormat="1" applyFont="1" applyAlignment="1">
      <alignment horizontal="right"/>
    </xf>
    <xf numFmtId="3" fontId="20" fillId="7" borderId="0" xfId="1" applyNumberFormat="1" applyFont="1" applyFill="1" applyAlignment="1">
      <alignment horizontal="right" vertical="center"/>
    </xf>
    <xf numFmtId="3" fontId="3" fillId="0" borderId="0" xfId="0" applyNumberFormat="1" applyFont="1"/>
    <xf numFmtId="3" fontId="20" fillId="5" borderId="0" xfId="1" applyNumberFormat="1" applyFont="1" applyFill="1" applyAlignment="1">
      <alignment horizontal="right" vertical="center"/>
    </xf>
    <xf numFmtId="166" fontId="20" fillId="5" borderId="0" xfId="2" applyNumberFormat="1" applyFont="1" applyFill="1" applyAlignment="1">
      <alignment horizontal="right" vertical="center"/>
    </xf>
    <xf numFmtId="3" fontId="9" fillId="0" borderId="0" xfId="5" applyNumberFormat="1"/>
    <xf numFmtId="0" fontId="18" fillId="0" borderId="0" xfId="5" applyFont="1" applyAlignment="1">
      <alignment horizontal="right"/>
    </xf>
    <xf numFmtId="3" fontId="15" fillId="0" borderId="1" xfId="0" applyNumberFormat="1" applyFont="1" applyBorder="1"/>
    <xf numFmtId="3" fontId="0" fillId="0" borderId="2" xfId="0" applyNumberFormat="1" applyBorder="1"/>
    <xf numFmtId="167" fontId="0" fillId="3" borderId="0" xfId="0" applyNumberFormat="1" applyFill="1"/>
    <xf numFmtId="3" fontId="6" fillId="0" borderId="2" xfId="0" applyNumberFormat="1" applyFont="1" applyBorder="1"/>
    <xf numFmtId="0" fontId="6" fillId="0" borderId="0" xfId="0" applyFont="1" applyAlignment="1">
      <alignment wrapText="1"/>
    </xf>
    <xf numFmtId="9" fontId="0" fillId="3" borderId="0" xfId="2" applyFont="1" applyFill="1"/>
    <xf numFmtId="9" fontId="0" fillId="3" borderId="2" xfId="2" applyFont="1" applyFill="1" applyBorder="1"/>
    <xf numFmtId="3" fontId="0" fillId="3" borderId="2" xfId="0" applyNumberFormat="1" applyFill="1" applyBorder="1"/>
    <xf numFmtId="168" fontId="0" fillId="3" borderId="0" xfId="0" applyNumberFormat="1" applyFill="1"/>
    <xf numFmtId="3" fontId="20" fillId="5" borderId="0" xfId="2" applyNumberFormat="1" applyFont="1" applyFill="1" applyAlignment="1">
      <alignment horizontal="right" vertical="center"/>
    </xf>
    <xf numFmtId="168" fontId="0" fillId="3" borderId="2" xfId="0" applyNumberFormat="1" applyFill="1" applyBorder="1"/>
    <xf numFmtId="166" fontId="0" fillId="3" borderId="2" xfId="2" applyNumberFormat="1" applyFont="1" applyFill="1" applyBorder="1"/>
    <xf numFmtId="166" fontId="0" fillId="3" borderId="0" xfId="2" applyNumberFormat="1" applyFont="1" applyFill="1"/>
    <xf numFmtId="3" fontId="15" fillId="0" borderId="2" xfId="0" applyNumberFormat="1" applyFont="1" applyBorder="1"/>
    <xf numFmtId="3" fontId="6" fillId="5" borderId="0" xfId="0" applyNumberFormat="1" applyFont="1" applyFill="1"/>
    <xf numFmtId="3" fontId="15" fillId="5" borderId="0" xfId="0" applyNumberFormat="1" applyFont="1" applyFill="1"/>
    <xf numFmtId="3" fontId="21" fillId="5" borderId="0" xfId="0" applyNumberFormat="1" applyFont="1" applyFill="1"/>
    <xf numFmtId="3" fontId="0" fillId="5" borderId="0" xfId="0" applyNumberFormat="1" applyFill="1"/>
    <xf numFmtId="0" fontId="15" fillId="0" borderId="0" xfId="0" applyFont="1" applyAlignment="1">
      <alignment wrapText="1"/>
    </xf>
    <xf numFmtId="0" fontId="21" fillId="0" borderId="0" xfId="0" applyFont="1" applyAlignment="1">
      <alignment wrapText="1"/>
    </xf>
    <xf numFmtId="3" fontId="15" fillId="0" borderId="0" xfId="0" applyNumberFormat="1" applyFont="1" applyAlignment="1">
      <alignment wrapText="1"/>
    </xf>
    <xf numFmtId="17" fontId="21" fillId="0" borderId="0" xfId="0" applyNumberFormat="1" applyFont="1"/>
    <xf numFmtId="3" fontId="21" fillId="2" borderId="0" xfId="0" applyNumberFormat="1" applyFont="1" applyFill="1"/>
    <xf numFmtId="168" fontId="21" fillId="0" borderId="0" xfId="0" applyNumberFormat="1" applyFont="1"/>
    <xf numFmtId="168" fontId="21" fillId="2" borderId="0" xfId="0" applyNumberFormat="1" applyFont="1" applyFill="1"/>
    <xf numFmtId="3" fontId="21" fillId="0" borderId="0" xfId="0" applyNumberFormat="1" applyFont="1"/>
    <xf numFmtId="168" fontId="15" fillId="5" borderId="0" xfId="0" applyNumberFormat="1" applyFont="1" applyFill="1"/>
    <xf numFmtId="168" fontId="21" fillId="3" borderId="0" xfId="0" applyNumberFormat="1" applyFont="1" applyFill="1"/>
    <xf numFmtId="3" fontId="6" fillId="2" borderId="0" xfId="0" applyNumberFormat="1" applyFont="1" applyFill="1"/>
    <xf numFmtId="167" fontId="6" fillId="5" borderId="0" xfId="0" applyNumberFormat="1" applyFont="1" applyFill="1"/>
    <xf numFmtId="168" fontId="21" fillId="5" borderId="0" xfId="0" applyNumberFormat="1" applyFont="1" applyFill="1"/>
    <xf numFmtId="167" fontId="0" fillId="5" borderId="0" xfId="0" applyNumberFormat="1" applyFill="1"/>
    <xf numFmtId="167" fontId="0" fillId="5" borderId="1" xfId="0" applyNumberFormat="1" applyFill="1" applyBorder="1"/>
    <xf numFmtId="3" fontId="0" fillId="5" borderId="2" xfId="0" applyNumberFormat="1" applyFill="1" applyBorder="1"/>
    <xf numFmtId="3" fontId="0" fillId="2" borderId="0" xfId="0" applyNumberFormat="1" applyFill="1"/>
    <xf numFmtId="3" fontId="0" fillId="2" borderId="2" xfId="0" applyNumberFormat="1" applyFill="1" applyBorder="1"/>
    <xf numFmtId="168" fontId="0" fillId="5" borderId="0" xfId="0" applyNumberFormat="1" applyFill="1"/>
    <xf numFmtId="9" fontId="0" fillId="2" borderId="0" xfId="2" applyFont="1" applyFill="1"/>
    <xf numFmtId="166" fontId="0" fillId="2" borderId="0" xfId="2" applyNumberFormat="1" applyFont="1" applyFill="1"/>
    <xf numFmtId="167" fontId="0" fillId="2" borderId="0" xfId="0" applyNumberFormat="1" applyFill="1"/>
    <xf numFmtId="167" fontId="0" fillId="2" borderId="1" xfId="0" applyNumberFormat="1" applyFill="1" applyBorder="1"/>
    <xf numFmtId="0" fontId="22" fillId="8" borderId="3" xfId="0" applyFont="1" applyFill="1" applyBorder="1" applyAlignment="1">
      <alignment horizontal="left" vertical="center" wrapText="1" readingOrder="1"/>
    </xf>
    <xf numFmtId="0" fontId="23" fillId="9" borderId="4" xfId="0" applyFont="1" applyFill="1" applyBorder="1" applyAlignment="1">
      <alignment horizontal="left" vertical="center" wrapText="1" readingOrder="1"/>
    </xf>
    <xf numFmtId="0" fontId="23" fillId="10" borderId="5" xfId="0" applyFont="1" applyFill="1" applyBorder="1" applyAlignment="1">
      <alignment horizontal="left" vertical="center" wrapText="1" readingOrder="1"/>
    </xf>
    <xf numFmtId="0" fontId="23" fillId="9" borderId="5" xfId="0" applyFont="1" applyFill="1" applyBorder="1" applyAlignment="1">
      <alignment horizontal="left" vertical="center" wrapText="1" readingOrder="1"/>
    </xf>
    <xf numFmtId="0" fontId="0" fillId="0" borderId="0" xfId="0" applyBorder="1"/>
    <xf numFmtId="170" fontId="0" fillId="0" borderId="0" xfId="1" applyNumberFormat="1" applyFont="1"/>
    <xf numFmtId="17" fontId="0" fillId="0" borderId="0" xfId="0" applyNumberFormat="1" applyBorder="1"/>
    <xf numFmtId="3" fontId="0" fillId="0" borderId="0" xfId="0" applyNumberFormat="1" applyBorder="1"/>
    <xf numFmtId="3" fontId="0" fillId="2" borderId="0" xfId="0" applyNumberFormat="1" applyFill="1" applyBorder="1"/>
    <xf numFmtId="170" fontId="0" fillId="0" borderId="0" xfId="1" applyNumberFormat="1" applyFont="1" applyBorder="1"/>
    <xf numFmtId="169" fontId="0" fillId="0" borderId="0" xfId="0" applyNumberFormat="1"/>
    <xf numFmtId="169" fontId="6" fillId="0" borderId="0" xfId="0" applyNumberFormat="1" applyFont="1"/>
    <xf numFmtId="0" fontId="6" fillId="7" borderId="0" xfId="0" applyFont="1" applyFill="1" applyAlignment="1">
      <alignment horizontal="center" wrapText="1"/>
    </xf>
    <xf numFmtId="3" fontId="15" fillId="0" borderId="0" xfId="0" applyNumberFormat="1" applyFont="1" applyBorder="1"/>
    <xf numFmtId="3" fontId="6" fillId="2" borderId="1" xfId="0" applyNumberFormat="1" applyFont="1" applyFill="1" applyBorder="1"/>
    <xf numFmtId="0" fontId="6" fillId="7" borderId="0" xfId="0" applyFont="1" applyFill="1" applyAlignment="1">
      <alignment horizontal="center"/>
    </xf>
    <xf numFmtId="0" fontId="6" fillId="7" borderId="0" xfId="0" applyFont="1" applyFill="1" applyAlignment="1">
      <alignment horizontal="center" wrapText="1"/>
    </xf>
    <xf numFmtId="0" fontId="0" fillId="0" borderId="0" xfId="0" applyAlignment="1">
      <alignment horizontal="left" wrapText="1"/>
    </xf>
    <xf numFmtId="166" fontId="0" fillId="0" borderId="1" xfId="2" applyNumberFormat="1" applyFont="1" applyBorder="1"/>
    <xf numFmtId="166" fontId="0" fillId="0" borderId="0" xfId="2" applyNumberFormat="1" applyFont="1" applyBorder="1"/>
  </cellXfs>
  <cellStyles count="7">
    <cellStyle name="CALC_Date" xfId="3"/>
    <cellStyle name="Comma" xfId="1" builtinId="3"/>
    <cellStyle name="GEN_Heading 2" xfId="4"/>
    <cellStyle name="Normal" xfId="0" builtinId="0"/>
    <cellStyle name="Normal 2" xfId="6"/>
    <cellStyle name="Normal 4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74761117567635"/>
          <c:y val="4.3687937407100585E-2"/>
          <c:w val="0.60474317884678375"/>
          <c:h val="0.83735797120348854"/>
        </c:manualLayout>
      </c:layout>
      <c:lineChart>
        <c:grouping val="standard"/>
        <c:varyColors val="0"/>
        <c:ser>
          <c:idx val="0"/>
          <c:order val="0"/>
          <c:tx>
            <c:strRef>
              <c:f>Full_in!$B$2</c:f>
              <c:strCache>
                <c:ptCount val="1"/>
                <c:pt idx="0">
                  <c:v>Consumer Goods (Food and Beverages)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Full_in!$A$3:$A$22</c:f>
              <c:numCache>
                <c:formatCode>mmm\-yy</c:formatCode>
                <c:ptCount val="20"/>
                <c:pt idx="0">
                  <c:v>37773</c:v>
                </c:pt>
                <c:pt idx="1">
                  <c:v>38139</c:v>
                </c:pt>
                <c:pt idx="2">
                  <c:v>38504</c:v>
                </c:pt>
                <c:pt idx="3">
                  <c:v>38869</c:v>
                </c:pt>
                <c:pt idx="4">
                  <c:v>39234</c:v>
                </c:pt>
                <c:pt idx="5">
                  <c:v>39600</c:v>
                </c:pt>
                <c:pt idx="6">
                  <c:v>39965</c:v>
                </c:pt>
                <c:pt idx="7">
                  <c:v>40330</c:v>
                </c:pt>
                <c:pt idx="8">
                  <c:v>40695</c:v>
                </c:pt>
                <c:pt idx="9">
                  <c:v>41061</c:v>
                </c:pt>
                <c:pt idx="10">
                  <c:v>41426</c:v>
                </c:pt>
                <c:pt idx="11">
                  <c:v>41791</c:v>
                </c:pt>
                <c:pt idx="12">
                  <c:v>42156</c:v>
                </c:pt>
                <c:pt idx="13">
                  <c:v>42522</c:v>
                </c:pt>
                <c:pt idx="14">
                  <c:v>42887</c:v>
                </c:pt>
                <c:pt idx="15">
                  <c:v>43252</c:v>
                </c:pt>
                <c:pt idx="16">
                  <c:v>43617</c:v>
                </c:pt>
                <c:pt idx="17">
                  <c:v>43983</c:v>
                </c:pt>
                <c:pt idx="18">
                  <c:v>44348</c:v>
                </c:pt>
                <c:pt idx="19">
                  <c:v>44713</c:v>
                </c:pt>
              </c:numCache>
            </c:numRef>
          </c:cat>
          <c:val>
            <c:numRef>
              <c:f>Full_in!$B$3:$B$22</c:f>
              <c:numCache>
                <c:formatCode>#,##0</c:formatCode>
                <c:ptCount val="20"/>
                <c:pt idx="0">
                  <c:v>42128</c:v>
                </c:pt>
                <c:pt idx="1">
                  <c:v>47317</c:v>
                </c:pt>
                <c:pt idx="2">
                  <c:v>53581</c:v>
                </c:pt>
                <c:pt idx="3">
                  <c:v>64602.711999999992</c:v>
                </c:pt>
                <c:pt idx="4">
                  <c:v>75686.042000000001</c:v>
                </c:pt>
                <c:pt idx="5">
                  <c:v>88754.136000000013</c:v>
                </c:pt>
                <c:pt idx="6">
                  <c:v>91327.264999999956</c:v>
                </c:pt>
                <c:pt idx="7">
                  <c:v>92706.734999999986</c:v>
                </c:pt>
                <c:pt idx="8">
                  <c:v>97389.22000000003</c:v>
                </c:pt>
                <c:pt idx="9">
                  <c:v>110369.64299999998</c:v>
                </c:pt>
                <c:pt idx="10">
                  <c:v>110990.40099999997</c:v>
                </c:pt>
                <c:pt idx="11">
                  <c:v>119039.81799999994</c:v>
                </c:pt>
                <c:pt idx="12">
                  <c:v>121642.55100000015</c:v>
                </c:pt>
                <c:pt idx="13">
                  <c:v>127788.85300000003</c:v>
                </c:pt>
                <c:pt idx="14">
                  <c:v>137329.43199999991</c:v>
                </c:pt>
                <c:pt idx="15">
                  <c:v>149758.52600000007</c:v>
                </c:pt>
                <c:pt idx="16">
                  <c:v>145751.48399999994</c:v>
                </c:pt>
                <c:pt idx="17">
                  <c:v>144094.87200000009</c:v>
                </c:pt>
                <c:pt idx="18">
                  <c:v>153830.86841299021</c:v>
                </c:pt>
                <c:pt idx="19">
                  <c:v>162080.69646784232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D-4A9D-A85E-E295261DD730}"/>
            </c:ext>
          </c:extLst>
        </c:ser>
        <c:ser>
          <c:idx val="1"/>
          <c:order val="1"/>
          <c:tx>
            <c:strRef>
              <c:f>Full_in!$C$2</c:f>
              <c:strCache>
                <c:ptCount val="1"/>
                <c:pt idx="0">
                  <c:v>Consumer Goods (Other)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Full_in!$A$3:$A$22</c:f>
              <c:numCache>
                <c:formatCode>mmm\-yy</c:formatCode>
                <c:ptCount val="20"/>
                <c:pt idx="0">
                  <c:v>37773</c:v>
                </c:pt>
                <c:pt idx="1">
                  <c:v>38139</c:v>
                </c:pt>
                <c:pt idx="2">
                  <c:v>38504</c:v>
                </c:pt>
                <c:pt idx="3">
                  <c:v>38869</c:v>
                </c:pt>
                <c:pt idx="4">
                  <c:v>39234</c:v>
                </c:pt>
                <c:pt idx="5">
                  <c:v>39600</c:v>
                </c:pt>
                <c:pt idx="6">
                  <c:v>39965</c:v>
                </c:pt>
                <c:pt idx="7">
                  <c:v>40330</c:v>
                </c:pt>
                <c:pt idx="8">
                  <c:v>40695</c:v>
                </c:pt>
                <c:pt idx="9">
                  <c:v>41061</c:v>
                </c:pt>
                <c:pt idx="10">
                  <c:v>41426</c:v>
                </c:pt>
                <c:pt idx="11">
                  <c:v>41791</c:v>
                </c:pt>
                <c:pt idx="12">
                  <c:v>42156</c:v>
                </c:pt>
                <c:pt idx="13">
                  <c:v>42522</c:v>
                </c:pt>
                <c:pt idx="14">
                  <c:v>42887</c:v>
                </c:pt>
                <c:pt idx="15">
                  <c:v>43252</c:v>
                </c:pt>
                <c:pt idx="16">
                  <c:v>43617</c:v>
                </c:pt>
                <c:pt idx="17">
                  <c:v>43983</c:v>
                </c:pt>
                <c:pt idx="18">
                  <c:v>44348</c:v>
                </c:pt>
                <c:pt idx="19">
                  <c:v>44713</c:v>
                </c:pt>
              </c:numCache>
            </c:numRef>
          </c:cat>
          <c:val>
            <c:numRef>
              <c:f>Full_in!$C$3:$C$22</c:f>
              <c:numCache>
                <c:formatCode>#,##0</c:formatCode>
                <c:ptCount val="20"/>
                <c:pt idx="0">
                  <c:v>174247.85692652466</c:v>
                </c:pt>
                <c:pt idx="1">
                  <c:v>203788.34934251205</c:v>
                </c:pt>
                <c:pt idx="2">
                  <c:v>229490.5251123973</c:v>
                </c:pt>
                <c:pt idx="3">
                  <c:v>258932.85700000019</c:v>
                </c:pt>
                <c:pt idx="4">
                  <c:v>277756.87700000015</c:v>
                </c:pt>
                <c:pt idx="5">
                  <c:v>313145.2690000002</c:v>
                </c:pt>
                <c:pt idx="6">
                  <c:v>292844.79499999998</c:v>
                </c:pt>
                <c:pt idx="7">
                  <c:v>322606.25700000004</c:v>
                </c:pt>
                <c:pt idx="8">
                  <c:v>352493.76700000028</c:v>
                </c:pt>
                <c:pt idx="9">
                  <c:v>314428.59000000008</c:v>
                </c:pt>
                <c:pt idx="10">
                  <c:v>316412.35099999979</c:v>
                </c:pt>
                <c:pt idx="11">
                  <c:v>320620.14299999952</c:v>
                </c:pt>
                <c:pt idx="12">
                  <c:v>339447.57300000021</c:v>
                </c:pt>
                <c:pt idx="13">
                  <c:v>325923.68100000027</c:v>
                </c:pt>
                <c:pt idx="14">
                  <c:v>333655.35499999981</c:v>
                </c:pt>
                <c:pt idx="15">
                  <c:v>363162.52899999986</c:v>
                </c:pt>
                <c:pt idx="16">
                  <c:v>380422.28499999939</c:v>
                </c:pt>
                <c:pt idx="17">
                  <c:v>369069.77999999997</c:v>
                </c:pt>
                <c:pt idx="18">
                  <c:v>461590.52065301553</c:v>
                </c:pt>
                <c:pt idx="19">
                  <c:v>447907.0988256663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D-4A9D-A85E-E295261DD730}"/>
            </c:ext>
          </c:extLst>
        </c:ser>
        <c:ser>
          <c:idx val="2"/>
          <c:order val="2"/>
          <c:tx>
            <c:strRef>
              <c:f>Full_in!$D$2</c:f>
              <c:strCache>
                <c:ptCount val="1"/>
                <c:pt idx="0">
                  <c:v>Capital Goods and Parts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Full_in!$A$3:$A$22</c:f>
              <c:numCache>
                <c:formatCode>mmm\-yy</c:formatCode>
                <c:ptCount val="20"/>
                <c:pt idx="0">
                  <c:v>37773</c:v>
                </c:pt>
                <c:pt idx="1">
                  <c:v>38139</c:v>
                </c:pt>
                <c:pt idx="2">
                  <c:v>38504</c:v>
                </c:pt>
                <c:pt idx="3">
                  <c:v>38869</c:v>
                </c:pt>
                <c:pt idx="4">
                  <c:v>39234</c:v>
                </c:pt>
                <c:pt idx="5">
                  <c:v>39600</c:v>
                </c:pt>
                <c:pt idx="6">
                  <c:v>39965</c:v>
                </c:pt>
                <c:pt idx="7">
                  <c:v>40330</c:v>
                </c:pt>
                <c:pt idx="8">
                  <c:v>40695</c:v>
                </c:pt>
                <c:pt idx="9">
                  <c:v>41061</c:v>
                </c:pt>
                <c:pt idx="10">
                  <c:v>41426</c:v>
                </c:pt>
                <c:pt idx="11">
                  <c:v>41791</c:v>
                </c:pt>
                <c:pt idx="12">
                  <c:v>42156</c:v>
                </c:pt>
                <c:pt idx="13">
                  <c:v>42522</c:v>
                </c:pt>
                <c:pt idx="14">
                  <c:v>42887</c:v>
                </c:pt>
                <c:pt idx="15">
                  <c:v>43252</c:v>
                </c:pt>
                <c:pt idx="16">
                  <c:v>43617</c:v>
                </c:pt>
                <c:pt idx="17">
                  <c:v>43983</c:v>
                </c:pt>
                <c:pt idx="18">
                  <c:v>44348</c:v>
                </c:pt>
                <c:pt idx="19">
                  <c:v>44713</c:v>
                </c:pt>
              </c:numCache>
            </c:numRef>
          </c:cat>
          <c:val>
            <c:numRef>
              <c:f>Full_in!$D$3:$D$22</c:f>
              <c:numCache>
                <c:formatCode>#,##0</c:formatCode>
                <c:ptCount val="20"/>
                <c:pt idx="0">
                  <c:v>77841</c:v>
                </c:pt>
                <c:pt idx="1">
                  <c:v>88563</c:v>
                </c:pt>
                <c:pt idx="2">
                  <c:v>104063</c:v>
                </c:pt>
                <c:pt idx="3">
                  <c:v>82030.325000000026</c:v>
                </c:pt>
                <c:pt idx="4">
                  <c:v>85466.226999999883</c:v>
                </c:pt>
                <c:pt idx="5">
                  <c:v>97827.370000000097</c:v>
                </c:pt>
                <c:pt idx="6">
                  <c:v>86275.162000000011</c:v>
                </c:pt>
                <c:pt idx="7">
                  <c:v>82057.628999999972</c:v>
                </c:pt>
                <c:pt idx="8">
                  <c:v>94550.985999999975</c:v>
                </c:pt>
                <c:pt idx="9">
                  <c:v>115748.76499999994</c:v>
                </c:pt>
                <c:pt idx="10">
                  <c:v>106521.43499999997</c:v>
                </c:pt>
                <c:pt idx="11">
                  <c:v>104658.79999999994</c:v>
                </c:pt>
                <c:pt idx="12">
                  <c:v>108173.47399999989</c:v>
                </c:pt>
                <c:pt idx="13">
                  <c:v>109466.69099999996</c:v>
                </c:pt>
                <c:pt idx="14">
                  <c:v>113139.67500000005</c:v>
                </c:pt>
                <c:pt idx="15">
                  <c:v>131257.98000000001</c:v>
                </c:pt>
                <c:pt idx="16">
                  <c:v>130748.18699999995</c:v>
                </c:pt>
                <c:pt idx="17">
                  <c:v>119148.63999999998</c:v>
                </c:pt>
                <c:pt idx="18">
                  <c:v>146004.20419133693</c:v>
                </c:pt>
                <c:pt idx="19">
                  <c:v>131493.99234274265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6D-4A9D-A85E-E295261DD730}"/>
            </c:ext>
          </c:extLst>
        </c:ser>
        <c:ser>
          <c:idx val="3"/>
          <c:order val="3"/>
          <c:tx>
            <c:strRef>
              <c:f>Full_in!$E$2</c:f>
              <c:strCache>
                <c:ptCount val="1"/>
                <c:pt idx="0">
                  <c:v>Other Goods (Industrial/Intermediate)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Full_in!$A$3:$A$22</c:f>
              <c:numCache>
                <c:formatCode>mmm\-yy</c:formatCode>
                <c:ptCount val="20"/>
                <c:pt idx="0">
                  <c:v>37773</c:v>
                </c:pt>
                <c:pt idx="1">
                  <c:v>38139</c:v>
                </c:pt>
                <c:pt idx="2">
                  <c:v>38504</c:v>
                </c:pt>
                <c:pt idx="3">
                  <c:v>38869</c:v>
                </c:pt>
                <c:pt idx="4">
                  <c:v>39234</c:v>
                </c:pt>
                <c:pt idx="5">
                  <c:v>39600</c:v>
                </c:pt>
                <c:pt idx="6">
                  <c:v>39965</c:v>
                </c:pt>
                <c:pt idx="7">
                  <c:v>40330</c:v>
                </c:pt>
                <c:pt idx="8">
                  <c:v>40695</c:v>
                </c:pt>
                <c:pt idx="9">
                  <c:v>41061</c:v>
                </c:pt>
                <c:pt idx="10">
                  <c:v>41426</c:v>
                </c:pt>
                <c:pt idx="11">
                  <c:v>41791</c:v>
                </c:pt>
                <c:pt idx="12">
                  <c:v>42156</c:v>
                </c:pt>
                <c:pt idx="13">
                  <c:v>42522</c:v>
                </c:pt>
                <c:pt idx="14">
                  <c:v>42887</c:v>
                </c:pt>
                <c:pt idx="15">
                  <c:v>43252</c:v>
                </c:pt>
                <c:pt idx="16">
                  <c:v>43617</c:v>
                </c:pt>
                <c:pt idx="17">
                  <c:v>43983</c:v>
                </c:pt>
                <c:pt idx="18">
                  <c:v>44348</c:v>
                </c:pt>
                <c:pt idx="19">
                  <c:v>44713</c:v>
                </c:pt>
              </c:numCache>
            </c:numRef>
          </c:cat>
          <c:val>
            <c:numRef>
              <c:f>Full_in!$E$3:$E$22</c:f>
              <c:numCache>
                <c:formatCode>#,##0</c:formatCode>
                <c:ptCount val="20"/>
                <c:pt idx="0">
                  <c:v>285927.06999605289</c:v>
                </c:pt>
                <c:pt idx="1">
                  <c:v>312139.56487702846</c:v>
                </c:pt>
                <c:pt idx="2">
                  <c:v>342232.39532480249</c:v>
                </c:pt>
                <c:pt idx="3">
                  <c:v>327461.70799999993</c:v>
                </c:pt>
                <c:pt idx="4">
                  <c:v>363404.64099999971</c:v>
                </c:pt>
                <c:pt idx="5">
                  <c:v>390484.50899999985</c:v>
                </c:pt>
                <c:pt idx="6">
                  <c:v>351323.38799999974</c:v>
                </c:pt>
                <c:pt idx="7">
                  <c:v>381221.63499999966</c:v>
                </c:pt>
                <c:pt idx="8">
                  <c:v>384765.52600000007</c:v>
                </c:pt>
                <c:pt idx="9">
                  <c:v>433627.34400000016</c:v>
                </c:pt>
                <c:pt idx="10">
                  <c:v>430305.2900000001</c:v>
                </c:pt>
                <c:pt idx="11">
                  <c:v>452132.6509999999</c:v>
                </c:pt>
                <c:pt idx="12">
                  <c:v>466463.30900000018</c:v>
                </c:pt>
                <c:pt idx="13">
                  <c:v>509277.4580000001</c:v>
                </c:pt>
                <c:pt idx="14">
                  <c:v>521627.27400000056</c:v>
                </c:pt>
                <c:pt idx="15">
                  <c:v>555529.82700000005</c:v>
                </c:pt>
                <c:pt idx="16">
                  <c:v>566361.60999999964</c:v>
                </c:pt>
                <c:pt idx="17">
                  <c:v>550754.65699999966</c:v>
                </c:pt>
                <c:pt idx="18">
                  <c:v>581311.1850475698</c:v>
                </c:pt>
                <c:pt idx="19">
                  <c:v>578994.2907596135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6D-4A9D-A85E-E295261DD730}"/>
            </c:ext>
          </c:extLst>
        </c:ser>
        <c:ser>
          <c:idx val="4"/>
          <c:order val="4"/>
          <c:tx>
            <c:strRef>
              <c:f>Full_in!$H$2</c:f>
              <c:strCache>
                <c:ptCount val="1"/>
                <c:pt idx="0">
                  <c:v>Full Import Excl Bass Strait (domestic plus international)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Full_in!$A$3:$A$22</c:f>
              <c:numCache>
                <c:formatCode>mmm\-yy</c:formatCode>
                <c:ptCount val="20"/>
                <c:pt idx="0">
                  <c:v>37773</c:v>
                </c:pt>
                <c:pt idx="1">
                  <c:v>38139</c:v>
                </c:pt>
                <c:pt idx="2">
                  <c:v>38504</c:v>
                </c:pt>
                <c:pt idx="3">
                  <c:v>38869</c:v>
                </c:pt>
                <c:pt idx="4">
                  <c:v>39234</c:v>
                </c:pt>
                <c:pt idx="5">
                  <c:v>39600</c:v>
                </c:pt>
                <c:pt idx="6">
                  <c:v>39965</c:v>
                </c:pt>
                <c:pt idx="7">
                  <c:v>40330</c:v>
                </c:pt>
                <c:pt idx="8">
                  <c:v>40695</c:v>
                </c:pt>
                <c:pt idx="9">
                  <c:v>41061</c:v>
                </c:pt>
                <c:pt idx="10">
                  <c:v>41426</c:v>
                </c:pt>
                <c:pt idx="11">
                  <c:v>41791</c:v>
                </c:pt>
                <c:pt idx="12">
                  <c:v>42156</c:v>
                </c:pt>
                <c:pt idx="13">
                  <c:v>42522</c:v>
                </c:pt>
                <c:pt idx="14">
                  <c:v>42887</c:v>
                </c:pt>
                <c:pt idx="15">
                  <c:v>43252</c:v>
                </c:pt>
                <c:pt idx="16">
                  <c:v>43617</c:v>
                </c:pt>
                <c:pt idx="17">
                  <c:v>43983</c:v>
                </c:pt>
                <c:pt idx="18">
                  <c:v>44348</c:v>
                </c:pt>
                <c:pt idx="19">
                  <c:v>44713</c:v>
                </c:pt>
              </c:numCache>
            </c:numRef>
          </c:cat>
          <c:val>
            <c:numRef>
              <c:f>Full_in!$H$3:$H$22</c:f>
              <c:numCache>
                <c:formatCode>#,##0</c:formatCode>
                <c:ptCount val="20"/>
                <c:pt idx="0">
                  <c:v>577181</c:v>
                </c:pt>
                <c:pt idx="1">
                  <c:v>640537</c:v>
                </c:pt>
                <c:pt idx="2">
                  <c:v>707329</c:v>
                </c:pt>
                <c:pt idx="3">
                  <c:v>733029.60200000007</c:v>
                </c:pt>
                <c:pt idx="4">
                  <c:v>802321.78699999978</c:v>
                </c:pt>
                <c:pt idx="5">
                  <c:v>890216.2840000001</c:v>
                </c:pt>
                <c:pt idx="6">
                  <c:v>821784.60999999964</c:v>
                </c:pt>
                <c:pt idx="7">
                  <c:v>878616.30399999965</c:v>
                </c:pt>
                <c:pt idx="8">
                  <c:v>929236.56200000027</c:v>
                </c:pt>
                <c:pt idx="9">
                  <c:v>974207.34200000006</c:v>
                </c:pt>
                <c:pt idx="10">
                  <c:v>964261.53399999975</c:v>
                </c:pt>
                <c:pt idx="11">
                  <c:v>996467.41199999931</c:v>
                </c:pt>
                <c:pt idx="12">
                  <c:v>1035769.9320000005</c:v>
                </c:pt>
                <c:pt idx="13">
                  <c:v>1072544.6830000004</c:v>
                </c:pt>
                <c:pt idx="14">
                  <c:v>1105827.7360000003</c:v>
                </c:pt>
                <c:pt idx="15">
                  <c:v>1199732.9649999999</c:v>
                </c:pt>
                <c:pt idx="16">
                  <c:v>1223308.811999999</c:v>
                </c:pt>
                <c:pt idx="17">
                  <c:v>1183095.9489999996</c:v>
                </c:pt>
                <c:pt idx="18">
                  <c:v>1342768.557231748</c:v>
                </c:pt>
                <c:pt idx="19">
                  <c:v>1320507.3304724901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6D-4A9D-A85E-E295261DD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9781855"/>
        <c:axId val="379775615"/>
      </c:lineChart>
      <c:dateAx>
        <c:axId val="379781855"/>
        <c:scaling>
          <c:orientation val="minMax"/>
          <c:max val="44562"/>
        </c:scaling>
        <c:delete val="0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775615"/>
        <c:crosses val="autoZero"/>
        <c:auto val="1"/>
        <c:lblOffset val="100"/>
        <c:baseTimeUnit val="years"/>
        <c:minorUnit val="16"/>
        <c:minorTimeUnit val="years"/>
      </c:dateAx>
      <c:valAx>
        <c:axId val="37977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dirty="0"/>
                  <a:t>TEUs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781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33793983502749"/>
          <c:y val="0.23323229129628084"/>
          <c:w val="0.25618659552524292"/>
          <c:h val="0.49106360287844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234939445160268E-2"/>
          <c:y val="3.6304875716222172E-2"/>
          <c:w val="0.71990386127118189"/>
          <c:h val="0.89325794809104442"/>
        </c:manualLayout>
      </c:layout>
      <c:lineChart>
        <c:grouping val="standard"/>
        <c:varyColors val="0"/>
        <c:ser>
          <c:idx val="0"/>
          <c:order val="0"/>
          <c:tx>
            <c:strRef>
              <c:f>'Other Bulk'!$T$2</c:f>
              <c:strCache>
                <c:ptCount val="1"/>
                <c:pt idx="0">
                  <c:v>Imports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'Other Bulk'!$A$3:$A$21</c:f>
              <c:numCache>
                <c:formatCode>General</c:formatCode>
                <c:ptCount val="19"/>
                <c:pt idx="2" formatCode="mmm\-yy">
                  <c:v>38869</c:v>
                </c:pt>
                <c:pt idx="3" formatCode="mmm\-yy">
                  <c:v>39234</c:v>
                </c:pt>
                <c:pt idx="4" formatCode="mmm\-yy">
                  <c:v>39600</c:v>
                </c:pt>
                <c:pt idx="5" formatCode="mmm\-yy">
                  <c:v>39965</c:v>
                </c:pt>
                <c:pt idx="6" formatCode="mmm\-yy">
                  <c:v>40330</c:v>
                </c:pt>
                <c:pt idx="7" formatCode="mmm\-yy">
                  <c:v>40695</c:v>
                </c:pt>
                <c:pt idx="8" formatCode="mmm\-yy">
                  <c:v>41061</c:v>
                </c:pt>
                <c:pt idx="9" formatCode="mmm\-yy">
                  <c:v>41426</c:v>
                </c:pt>
                <c:pt idx="10" formatCode="mmm\-yy">
                  <c:v>41791</c:v>
                </c:pt>
                <c:pt idx="11" formatCode="mmm\-yy">
                  <c:v>42156</c:v>
                </c:pt>
                <c:pt idx="12" formatCode="mmm\-yy">
                  <c:v>42522</c:v>
                </c:pt>
                <c:pt idx="13" formatCode="mmm\-yy">
                  <c:v>42887</c:v>
                </c:pt>
                <c:pt idx="14" formatCode="mmm\-yy">
                  <c:v>43252</c:v>
                </c:pt>
                <c:pt idx="15" formatCode="mmm\-yy">
                  <c:v>43617</c:v>
                </c:pt>
                <c:pt idx="16" formatCode="mmm\-yy">
                  <c:v>43983</c:v>
                </c:pt>
                <c:pt idx="17" formatCode="mmm\-yy">
                  <c:v>44348</c:v>
                </c:pt>
                <c:pt idx="18" formatCode="mmm\-yy">
                  <c:v>44713</c:v>
                </c:pt>
              </c:numCache>
            </c:numRef>
          </c:cat>
          <c:val>
            <c:numRef>
              <c:f>'Other Bulk'!$T$3:$T$21</c:f>
              <c:numCache>
                <c:formatCode>General</c:formatCode>
                <c:ptCount val="19"/>
                <c:pt idx="2" formatCode="#,##0">
                  <c:v>2463721.2599999998</c:v>
                </c:pt>
                <c:pt idx="3" formatCode="#,##0">
                  <c:v>2874399.4209999996</c:v>
                </c:pt>
                <c:pt idx="4" formatCode="#,##0">
                  <c:v>3050526.0779999997</c:v>
                </c:pt>
                <c:pt idx="5" formatCode="#,##0">
                  <c:v>2962356.1439999999</c:v>
                </c:pt>
                <c:pt idx="6" formatCode="#,##0">
                  <c:v>2685968.5</c:v>
                </c:pt>
                <c:pt idx="7" formatCode="#,##0">
                  <c:v>2816917.48</c:v>
                </c:pt>
                <c:pt idx="8" formatCode="#,##0">
                  <c:v>2875641.56</c:v>
                </c:pt>
                <c:pt idx="9" formatCode="#,##0">
                  <c:v>2767081.3499999996</c:v>
                </c:pt>
                <c:pt idx="10" formatCode="#,##0">
                  <c:v>2666866.2400000002</c:v>
                </c:pt>
                <c:pt idx="11" formatCode="#,##0">
                  <c:v>3244077.21</c:v>
                </c:pt>
                <c:pt idx="12" formatCode="#,##0">
                  <c:v>3443631.6300000004</c:v>
                </c:pt>
                <c:pt idx="13" formatCode="#,##0">
                  <c:v>3324601.8060000003</c:v>
                </c:pt>
                <c:pt idx="14" formatCode="#,##0">
                  <c:v>3770035.92</c:v>
                </c:pt>
                <c:pt idx="15" formatCode="#,##0">
                  <c:v>3932321.6049999995</c:v>
                </c:pt>
                <c:pt idx="16" formatCode="#,##0">
                  <c:v>3972089.7900000005</c:v>
                </c:pt>
                <c:pt idx="17" formatCode="#,##0">
                  <c:v>3743015.0621468825</c:v>
                </c:pt>
                <c:pt idx="18" formatCode="#,##0">
                  <c:v>3539337.1663597212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42-4788-B45D-774C07C08A28}"/>
            </c:ext>
          </c:extLst>
        </c:ser>
        <c:ser>
          <c:idx val="1"/>
          <c:order val="1"/>
          <c:tx>
            <c:strRef>
              <c:f>'Other Bulk'!$U$2</c:f>
              <c:strCache>
                <c:ptCount val="1"/>
                <c:pt idx="0">
                  <c:v>Building Materials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'Other Bulk'!$A$3:$A$21</c:f>
              <c:numCache>
                <c:formatCode>General</c:formatCode>
                <c:ptCount val="19"/>
                <c:pt idx="2" formatCode="mmm\-yy">
                  <c:v>38869</c:v>
                </c:pt>
                <c:pt idx="3" formatCode="mmm\-yy">
                  <c:v>39234</c:v>
                </c:pt>
                <c:pt idx="4" formatCode="mmm\-yy">
                  <c:v>39600</c:v>
                </c:pt>
                <c:pt idx="5" formatCode="mmm\-yy">
                  <c:v>39965</c:v>
                </c:pt>
                <c:pt idx="6" formatCode="mmm\-yy">
                  <c:v>40330</c:v>
                </c:pt>
                <c:pt idx="7" formatCode="mmm\-yy">
                  <c:v>40695</c:v>
                </c:pt>
                <c:pt idx="8" formatCode="mmm\-yy">
                  <c:v>41061</c:v>
                </c:pt>
                <c:pt idx="9" formatCode="mmm\-yy">
                  <c:v>41426</c:v>
                </c:pt>
                <c:pt idx="10" formatCode="mmm\-yy">
                  <c:v>41791</c:v>
                </c:pt>
                <c:pt idx="11" formatCode="mmm\-yy">
                  <c:v>42156</c:v>
                </c:pt>
                <c:pt idx="12" formatCode="mmm\-yy">
                  <c:v>42522</c:v>
                </c:pt>
                <c:pt idx="13" formatCode="mmm\-yy">
                  <c:v>42887</c:v>
                </c:pt>
                <c:pt idx="14" formatCode="mmm\-yy">
                  <c:v>43252</c:v>
                </c:pt>
                <c:pt idx="15" formatCode="mmm\-yy">
                  <c:v>43617</c:v>
                </c:pt>
                <c:pt idx="16" formatCode="mmm\-yy">
                  <c:v>43983</c:v>
                </c:pt>
                <c:pt idx="17" formatCode="mmm\-yy">
                  <c:v>44348</c:v>
                </c:pt>
                <c:pt idx="18" formatCode="mmm\-yy">
                  <c:v>44713</c:v>
                </c:pt>
              </c:numCache>
            </c:numRef>
          </c:cat>
          <c:val>
            <c:numRef>
              <c:f>'Other Bulk'!$U$3:$U$21</c:f>
              <c:numCache>
                <c:formatCode>General</c:formatCode>
                <c:ptCount val="19"/>
                <c:pt idx="2" formatCode="#,##0">
                  <c:v>1308072</c:v>
                </c:pt>
                <c:pt idx="3" formatCode="#,##0">
                  <c:v>1441480.13</c:v>
                </c:pt>
                <c:pt idx="4" formatCode="#,##0">
                  <c:v>1514194.5</c:v>
                </c:pt>
                <c:pt idx="5" formatCode="#,##0">
                  <c:v>1516803</c:v>
                </c:pt>
                <c:pt idx="6" formatCode="#,##0">
                  <c:v>1479675</c:v>
                </c:pt>
                <c:pt idx="7" formatCode="#,##0">
                  <c:v>1526066</c:v>
                </c:pt>
                <c:pt idx="8" formatCode="#,##0">
                  <c:v>1606387</c:v>
                </c:pt>
                <c:pt idx="9" formatCode="#,##0">
                  <c:v>1483529</c:v>
                </c:pt>
                <c:pt idx="10" formatCode="#,##0">
                  <c:v>1468805</c:v>
                </c:pt>
                <c:pt idx="11" formatCode="#,##0">
                  <c:v>1861535</c:v>
                </c:pt>
                <c:pt idx="12" formatCode="#,##0">
                  <c:v>2088793</c:v>
                </c:pt>
                <c:pt idx="13" formatCode="#,##0">
                  <c:v>2057691</c:v>
                </c:pt>
                <c:pt idx="14" formatCode="#,##0">
                  <c:v>2318382</c:v>
                </c:pt>
                <c:pt idx="15" formatCode="#,##0">
                  <c:v>2351719</c:v>
                </c:pt>
                <c:pt idx="16" formatCode="#,##0">
                  <c:v>2328148</c:v>
                </c:pt>
                <c:pt idx="17" formatCode="#,##0">
                  <c:v>2244138.6039983449</c:v>
                </c:pt>
                <c:pt idx="18" formatCode="#,##0">
                  <c:v>2075373.1324266619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42-4788-B45D-774C07C08A28}"/>
            </c:ext>
          </c:extLst>
        </c:ser>
        <c:ser>
          <c:idx val="2"/>
          <c:order val="2"/>
          <c:tx>
            <c:strRef>
              <c:f>'Other Bulk'!$V$2</c:f>
              <c:strCache>
                <c:ptCount val="1"/>
                <c:pt idx="0">
                  <c:v>Other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'Other Bulk'!$A$3:$A$21</c:f>
              <c:numCache>
                <c:formatCode>General</c:formatCode>
                <c:ptCount val="19"/>
                <c:pt idx="2" formatCode="mmm\-yy">
                  <c:v>38869</c:v>
                </c:pt>
                <c:pt idx="3" formatCode="mmm\-yy">
                  <c:v>39234</c:v>
                </c:pt>
                <c:pt idx="4" formatCode="mmm\-yy">
                  <c:v>39600</c:v>
                </c:pt>
                <c:pt idx="5" formatCode="mmm\-yy">
                  <c:v>39965</c:v>
                </c:pt>
                <c:pt idx="6" formatCode="mmm\-yy">
                  <c:v>40330</c:v>
                </c:pt>
                <c:pt idx="7" formatCode="mmm\-yy">
                  <c:v>40695</c:v>
                </c:pt>
                <c:pt idx="8" formatCode="mmm\-yy">
                  <c:v>41061</c:v>
                </c:pt>
                <c:pt idx="9" formatCode="mmm\-yy">
                  <c:v>41426</c:v>
                </c:pt>
                <c:pt idx="10" formatCode="mmm\-yy">
                  <c:v>41791</c:v>
                </c:pt>
                <c:pt idx="11" formatCode="mmm\-yy">
                  <c:v>42156</c:v>
                </c:pt>
                <c:pt idx="12" formatCode="mmm\-yy">
                  <c:v>42522</c:v>
                </c:pt>
                <c:pt idx="13" formatCode="mmm\-yy">
                  <c:v>42887</c:v>
                </c:pt>
                <c:pt idx="14" formatCode="mmm\-yy">
                  <c:v>43252</c:v>
                </c:pt>
                <c:pt idx="15" formatCode="mmm\-yy">
                  <c:v>43617</c:v>
                </c:pt>
                <c:pt idx="16" formatCode="mmm\-yy">
                  <c:v>43983</c:v>
                </c:pt>
                <c:pt idx="17" formatCode="mmm\-yy">
                  <c:v>44348</c:v>
                </c:pt>
                <c:pt idx="18" formatCode="mmm\-yy">
                  <c:v>44713</c:v>
                </c:pt>
              </c:numCache>
            </c:numRef>
          </c:cat>
          <c:val>
            <c:numRef>
              <c:f>'Other Bulk'!$V$3:$V$21</c:f>
              <c:numCache>
                <c:formatCode>General</c:formatCode>
                <c:ptCount val="19"/>
                <c:pt idx="2" formatCode="#,##0">
                  <c:v>1155649.2599999998</c:v>
                </c:pt>
                <c:pt idx="3" formatCode="#,##0">
                  <c:v>1432919.2909999997</c:v>
                </c:pt>
                <c:pt idx="4" formatCode="#,##0">
                  <c:v>1536331.5779999997</c:v>
                </c:pt>
                <c:pt idx="5" formatCode="#,##0">
                  <c:v>1445553.1439999999</c:v>
                </c:pt>
                <c:pt idx="6" formatCode="#,##0">
                  <c:v>1206293.5</c:v>
                </c:pt>
                <c:pt idx="7" formatCode="#,##0">
                  <c:v>1290851.48</c:v>
                </c:pt>
                <c:pt idx="8" formatCode="#,##0">
                  <c:v>1269254.56</c:v>
                </c:pt>
                <c:pt idx="9" formatCode="#,##0">
                  <c:v>1283552.3499999996</c:v>
                </c:pt>
                <c:pt idx="10" formatCode="#,##0">
                  <c:v>1198061.2400000002</c:v>
                </c:pt>
                <c:pt idx="11" formatCode="#,##0">
                  <c:v>1382542.21</c:v>
                </c:pt>
                <c:pt idx="12" formatCode="#,##0">
                  <c:v>1354838.6300000004</c:v>
                </c:pt>
                <c:pt idx="13" formatCode="#,##0">
                  <c:v>1266910.8060000003</c:v>
                </c:pt>
                <c:pt idx="14" formatCode="#,##0">
                  <c:v>1451653.92</c:v>
                </c:pt>
                <c:pt idx="15" formatCode="#,##0">
                  <c:v>1580602.6049999995</c:v>
                </c:pt>
                <c:pt idx="16" formatCode="#,##0">
                  <c:v>1643941.7900000005</c:v>
                </c:pt>
                <c:pt idx="17" formatCode="#,##0">
                  <c:v>1498876.4581485377</c:v>
                </c:pt>
                <c:pt idx="18" formatCode="#,##0">
                  <c:v>1463964.0339330593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42-4788-B45D-774C07C08A28}"/>
            </c:ext>
          </c:extLst>
        </c:ser>
        <c:ser>
          <c:idx val="4"/>
          <c:order val="3"/>
          <c:tx>
            <c:strRef>
              <c:f>'Other Bulk'!$X$2</c:f>
              <c:strCache>
                <c:ptCount val="1"/>
                <c:pt idx="0">
                  <c:v>Exports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'Other Bulk'!$A$3:$A$21</c:f>
              <c:numCache>
                <c:formatCode>General</c:formatCode>
                <c:ptCount val="19"/>
                <c:pt idx="2" formatCode="mmm\-yy">
                  <c:v>38869</c:v>
                </c:pt>
                <c:pt idx="3" formatCode="mmm\-yy">
                  <c:v>39234</c:v>
                </c:pt>
                <c:pt idx="4" formatCode="mmm\-yy">
                  <c:v>39600</c:v>
                </c:pt>
                <c:pt idx="5" formatCode="mmm\-yy">
                  <c:v>39965</c:v>
                </c:pt>
                <c:pt idx="6" formatCode="mmm\-yy">
                  <c:v>40330</c:v>
                </c:pt>
                <c:pt idx="7" formatCode="mmm\-yy">
                  <c:v>40695</c:v>
                </c:pt>
                <c:pt idx="8" formatCode="mmm\-yy">
                  <c:v>41061</c:v>
                </c:pt>
                <c:pt idx="9" formatCode="mmm\-yy">
                  <c:v>41426</c:v>
                </c:pt>
                <c:pt idx="10" formatCode="mmm\-yy">
                  <c:v>41791</c:v>
                </c:pt>
                <c:pt idx="11" formatCode="mmm\-yy">
                  <c:v>42156</c:v>
                </c:pt>
                <c:pt idx="12" formatCode="mmm\-yy">
                  <c:v>42522</c:v>
                </c:pt>
                <c:pt idx="13" formatCode="mmm\-yy">
                  <c:v>42887</c:v>
                </c:pt>
                <c:pt idx="14" formatCode="mmm\-yy">
                  <c:v>43252</c:v>
                </c:pt>
                <c:pt idx="15" formatCode="mmm\-yy">
                  <c:v>43617</c:v>
                </c:pt>
                <c:pt idx="16" formatCode="mmm\-yy">
                  <c:v>43983</c:v>
                </c:pt>
                <c:pt idx="17" formatCode="mmm\-yy">
                  <c:v>44348</c:v>
                </c:pt>
                <c:pt idx="18" formatCode="mmm\-yy">
                  <c:v>44713</c:v>
                </c:pt>
              </c:numCache>
            </c:numRef>
          </c:cat>
          <c:val>
            <c:numRef>
              <c:f>'Other Bulk'!$X$3:$X$21</c:f>
              <c:numCache>
                <c:formatCode>General</c:formatCode>
                <c:ptCount val="19"/>
                <c:pt idx="2" formatCode="#,##0">
                  <c:v>491476.18</c:v>
                </c:pt>
                <c:pt idx="3" formatCode="#,##0">
                  <c:v>321628.99000000005</c:v>
                </c:pt>
                <c:pt idx="4" formatCode="#,##0">
                  <c:v>14281.66</c:v>
                </c:pt>
                <c:pt idx="5" formatCode="#,##0">
                  <c:v>66802.649999999994</c:v>
                </c:pt>
                <c:pt idx="6" formatCode="#,##0">
                  <c:v>328355.85000000003</c:v>
                </c:pt>
                <c:pt idx="7" formatCode="#,##0">
                  <c:v>565605.5</c:v>
                </c:pt>
                <c:pt idx="8" formatCode="#,##0">
                  <c:v>1136541.2050000001</c:v>
                </c:pt>
                <c:pt idx="9" formatCode="#,##0">
                  <c:v>1327178.051</c:v>
                </c:pt>
                <c:pt idx="10" formatCode="#,##0">
                  <c:v>1160237.9949999999</c:v>
                </c:pt>
                <c:pt idx="11" formatCode="#,##0">
                  <c:v>663294.60900000005</c:v>
                </c:pt>
                <c:pt idx="12" formatCode="#,##0">
                  <c:v>261642.81</c:v>
                </c:pt>
                <c:pt idx="13" formatCode="#,##0">
                  <c:v>973809.31099999999</c:v>
                </c:pt>
                <c:pt idx="14" formatCode="#,##0">
                  <c:v>912064.87</c:v>
                </c:pt>
                <c:pt idx="15" formatCode="#,##0">
                  <c:v>46996.86</c:v>
                </c:pt>
                <c:pt idx="16" formatCode="#,##0">
                  <c:v>80550.17</c:v>
                </c:pt>
                <c:pt idx="17" formatCode="#,##0">
                  <c:v>722652.11106306862</c:v>
                </c:pt>
                <c:pt idx="18" formatCode="#,##0">
                  <c:v>843386.89244058984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42-4788-B45D-774C07C08A28}"/>
            </c:ext>
          </c:extLst>
        </c:ser>
        <c:ser>
          <c:idx val="5"/>
          <c:order val="4"/>
          <c:tx>
            <c:strRef>
              <c:f>'Other Bulk'!$Y$2</c:f>
              <c:strCache>
                <c:ptCount val="1"/>
                <c:pt idx="0">
                  <c:v>Wheat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'Other Bulk'!$A$3:$A$21</c:f>
              <c:numCache>
                <c:formatCode>General</c:formatCode>
                <c:ptCount val="19"/>
                <c:pt idx="2" formatCode="mmm\-yy">
                  <c:v>38869</c:v>
                </c:pt>
                <c:pt idx="3" formatCode="mmm\-yy">
                  <c:v>39234</c:v>
                </c:pt>
                <c:pt idx="4" formatCode="mmm\-yy">
                  <c:v>39600</c:v>
                </c:pt>
                <c:pt idx="5" formatCode="mmm\-yy">
                  <c:v>39965</c:v>
                </c:pt>
                <c:pt idx="6" formatCode="mmm\-yy">
                  <c:v>40330</c:v>
                </c:pt>
                <c:pt idx="7" formatCode="mmm\-yy">
                  <c:v>40695</c:v>
                </c:pt>
                <c:pt idx="8" formatCode="mmm\-yy">
                  <c:v>41061</c:v>
                </c:pt>
                <c:pt idx="9" formatCode="mmm\-yy">
                  <c:v>41426</c:v>
                </c:pt>
                <c:pt idx="10" formatCode="mmm\-yy">
                  <c:v>41791</c:v>
                </c:pt>
                <c:pt idx="11" formatCode="mmm\-yy">
                  <c:v>42156</c:v>
                </c:pt>
                <c:pt idx="12" formatCode="mmm\-yy">
                  <c:v>42522</c:v>
                </c:pt>
                <c:pt idx="13" formatCode="mmm\-yy">
                  <c:v>42887</c:v>
                </c:pt>
                <c:pt idx="14" formatCode="mmm\-yy">
                  <c:v>43252</c:v>
                </c:pt>
                <c:pt idx="15" formatCode="mmm\-yy">
                  <c:v>43617</c:v>
                </c:pt>
                <c:pt idx="16" formatCode="mmm\-yy">
                  <c:v>43983</c:v>
                </c:pt>
                <c:pt idx="17" formatCode="mmm\-yy">
                  <c:v>44348</c:v>
                </c:pt>
                <c:pt idx="18" formatCode="mmm\-yy">
                  <c:v>44713</c:v>
                </c:pt>
              </c:numCache>
            </c:numRef>
          </c:cat>
          <c:val>
            <c:numRef>
              <c:f>'Other Bulk'!$Y$3:$Y$21</c:f>
              <c:numCache>
                <c:formatCode>General</c:formatCode>
                <c:ptCount val="19"/>
                <c:pt idx="2" formatCode="#,##0">
                  <c:v>376437.12</c:v>
                </c:pt>
                <c:pt idx="3" formatCode="#,##0">
                  <c:v>164568.69999999998</c:v>
                </c:pt>
                <c:pt idx="5" formatCode="#,##0">
                  <c:v>66802.649999999994</c:v>
                </c:pt>
                <c:pt idx="6" formatCode="#,##0">
                  <c:v>277385.46000000002</c:v>
                </c:pt>
                <c:pt idx="7" formatCode="#,##0">
                  <c:v>491999.49</c:v>
                </c:pt>
                <c:pt idx="8" formatCode="#,##0">
                  <c:v>971443.13199999998</c:v>
                </c:pt>
                <c:pt idx="9" formatCode="#,##0">
                  <c:v>1051436.4620000001</c:v>
                </c:pt>
                <c:pt idx="10" formatCode="#,##0">
                  <c:v>834425.4659999999</c:v>
                </c:pt>
                <c:pt idx="11" formatCode="#,##0">
                  <c:v>386470.78</c:v>
                </c:pt>
                <c:pt idx="12" formatCode="#,##0">
                  <c:v>220982.46</c:v>
                </c:pt>
                <c:pt idx="13" formatCode="#,##0">
                  <c:v>581969.22</c:v>
                </c:pt>
                <c:pt idx="14" formatCode="#,##0">
                  <c:v>515260.38</c:v>
                </c:pt>
                <c:pt idx="15" formatCode="#,##0">
                  <c:v>13998.55</c:v>
                </c:pt>
                <c:pt idx="16" formatCode="#,##0">
                  <c:v>32312.62</c:v>
                </c:pt>
                <c:pt idx="17" formatCode="#,##0">
                  <c:v>543051.54439640197</c:v>
                </c:pt>
                <c:pt idx="18" formatCode="#,##0">
                  <c:v>733250.90744058986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42-4788-B45D-774C07C08A28}"/>
            </c:ext>
          </c:extLst>
        </c:ser>
        <c:ser>
          <c:idx val="6"/>
          <c:order val="5"/>
          <c:tx>
            <c:strRef>
              <c:f>'Other Bulk'!$Z$2</c:f>
              <c:strCache>
                <c:ptCount val="1"/>
                <c:pt idx="0">
                  <c:v>Barley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'Other Bulk'!$A$3:$A$21</c:f>
              <c:numCache>
                <c:formatCode>General</c:formatCode>
                <c:ptCount val="19"/>
                <c:pt idx="2" formatCode="mmm\-yy">
                  <c:v>38869</c:v>
                </c:pt>
                <c:pt idx="3" formatCode="mmm\-yy">
                  <c:v>39234</c:v>
                </c:pt>
                <c:pt idx="4" formatCode="mmm\-yy">
                  <c:v>39600</c:v>
                </c:pt>
                <c:pt idx="5" formatCode="mmm\-yy">
                  <c:v>39965</c:v>
                </c:pt>
                <c:pt idx="6" formatCode="mmm\-yy">
                  <c:v>40330</c:v>
                </c:pt>
                <c:pt idx="7" formatCode="mmm\-yy">
                  <c:v>40695</c:v>
                </c:pt>
                <c:pt idx="8" formatCode="mmm\-yy">
                  <c:v>41061</c:v>
                </c:pt>
                <c:pt idx="9" formatCode="mmm\-yy">
                  <c:v>41426</c:v>
                </c:pt>
                <c:pt idx="10" formatCode="mmm\-yy">
                  <c:v>41791</c:v>
                </c:pt>
                <c:pt idx="11" formatCode="mmm\-yy">
                  <c:v>42156</c:v>
                </c:pt>
                <c:pt idx="12" formatCode="mmm\-yy">
                  <c:v>42522</c:v>
                </c:pt>
                <c:pt idx="13" formatCode="mmm\-yy">
                  <c:v>42887</c:v>
                </c:pt>
                <c:pt idx="14" formatCode="mmm\-yy">
                  <c:v>43252</c:v>
                </c:pt>
                <c:pt idx="15" formatCode="mmm\-yy">
                  <c:v>43617</c:v>
                </c:pt>
                <c:pt idx="16" formatCode="mmm\-yy">
                  <c:v>43983</c:v>
                </c:pt>
                <c:pt idx="17" formatCode="mmm\-yy">
                  <c:v>44348</c:v>
                </c:pt>
                <c:pt idx="18" formatCode="mmm\-yy">
                  <c:v>44713</c:v>
                </c:pt>
              </c:numCache>
            </c:numRef>
          </c:cat>
          <c:val>
            <c:numRef>
              <c:f>'Other Bulk'!$Z$3:$Z$21</c:f>
              <c:numCache>
                <c:formatCode>General</c:formatCode>
                <c:ptCount val="19"/>
                <c:pt idx="2" formatCode="#,##0">
                  <c:v>32888.990000000005</c:v>
                </c:pt>
                <c:pt idx="3" formatCode="#,##0">
                  <c:v>134857.73000000001</c:v>
                </c:pt>
                <c:pt idx="4" formatCode="#,##0">
                  <c:v>9979.48</c:v>
                </c:pt>
                <c:pt idx="6" formatCode="#,##0">
                  <c:v>16390</c:v>
                </c:pt>
                <c:pt idx="7" formatCode="#,##0">
                  <c:v>34473.01</c:v>
                </c:pt>
                <c:pt idx="8" formatCode="#,##0">
                  <c:v>47679.92</c:v>
                </c:pt>
                <c:pt idx="9" formatCode="#,##0">
                  <c:v>92493.93</c:v>
                </c:pt>
                <c:pt idx="10" formatCode="#,##0">
                  <c:v>78367.78</c:v>
                </c:pt>
                <c:pt idx="11" formatCode="#,##0">
                  <c:v>63131.61</c:v>
                </c:pt>
                <c:pt idx="12" formatCode="#,##0">
                  <c:v>40660.35</c:v>
                </c:pt>
                <c:pt idx="13" formatCode="#,##0">
                  <c:v>366319.58</c:v>
                </c:pt>
                <c:pt idx="14" formatCode="#,##0">
                  <c:v>391555.91</c:v>
                </c:pt>
                <c:pt idx="15" formatCode="#,##0">
                  <c:v>32997.31</c:v>
                </c:pt>
                <c:pt idx="16" formatCode="#,##0">
                  <c:v>48237.55</c:v>
                </c:pt>
                <c:pt idx="17" formatCode="#,##0">
                  <c:v>179600.56666666665</c:v>
                </c:pt>
                <c:pt idx="18" formatCode="#,##0">
                  <c:v>110135.985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42-4788-B45D-774C07C08A28}"/>
            </c:ext>
          </c:extLst>
        </c:ser>
        <c:ser>
          <c:idx val="7"/>
          <c:order val="6"/>
          <c:tx>
            <c:strRef>
              <c:f>'Other Bulk'!$AA$2</c:f>
              <c:strCache>
                <c:ptCount val="1"/>
                <c:pt idx="0">
                  <c:v>Other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'Other Bulk'!$A$3:$A$21</c:f>
              <c:numCache>
                <c:formatCode>General</c:formatCode>
                <c:ptCount val="19"/>
                <c:pt idx="2" formatCode="mmm\-yy">
                  <c:v>38869</c:v>
                </c:pt>
                <c:pt idx="3" formatCode="mmm\-yy">
                  <c:v>39234</c:v>
                </c:pt>
                <c:pt idx="4" formatCode="mmm\-yy">
                  <c:v>39600</c:v>
                </c:pt>
                <c:pt idx="5" formatCode="mmm\-yy">
                  <c:v>39965</c:v>
                </c:pt>
                <c:pt idx="6" formatCode="mmm\-yy">
                  <c:v>40330</c:v>
                </c:pt>
                <c:pt idx="7" formatCode="mmm\-yy">
                  <c:v>40695</c:v>
                </c:pt>
                <c:pt idx="8" formatCode="mmm\-yy">
                  <c:v>41061</c:v>
                </c:pt>
                <c:pt idx="9" formatCode="mmm\-yy">
                  <c:v>41426</c:v>
                </c:pt>
                <c:pt idx="10" formatCode="mmm\-yy">
                  <c:v>41791</c:v>
                </c:pt>
                <c:pt idx="11" formatCode="mmm\-yy">
                  <c:v>42156</c:v>
                </c:pt>
                <c:pt idx="12" formatCode="mmm\-yy">
                  <c:v>42522</c:v>
                </c:pt>
                <c:pt idx="13" formatCode="mmm\-yy">
                  <c:v>42887</c:v>
                </c:pt>
                <c:pt idx="14" formatCode="mmm\-yy">
                  <c:v>43252</c:v>
                </c:pt>
                <c:pt idx="15" formatCode="mmm\-yy">
                  <c:v>43617</c:v>
                </c:pt>
                <c:pt idx="16" formatCode="mmm\-yy">
                  <c:v>43983</c:v>
                </c:pt>
                <c:pt idx="17" formatCode="mmm\-yy">
                  <c:v>44348</c:v>
                </c:pt>
                <c:pt idx="18" formatCode="mmm\-yy">
                  <c:v>44713</c:v>
                </c:pt>
              </c:numCache>
            </c:numRef>
          </c:cat>
          <c:val>
            <c:numRef>
              <c:f>'Other Bulk'!$AA$3:$AA$21</c:f>
              <c:numCache>
                <c:formatCode>General</c:formatCode>
                <c:ptCount val="19"/>
                <c:pt idx="2" formatCode="#,##0">
                  <c:v>82150.069999999992</c:v>
                </c:pt>
                <c:pt idx="3" formatCode="#,##0">
                  <c:v>22202.560000000056</c:v>
                </c:pt>
                <c:pt idx="4" formatCode="#,##0">
                  <c:v>4302.18</c:v>
                </c:pt>
                <c:pt idx="5" formatCode="#,##0">
                  <c:v>0</c:v>
                </c:pt>
                <c:pt idx="6" formatCode="#,##0">
                  <c:v>34580.390000000014</c:v>
                </c:pt>
                <c:pt idx="7" formatCode="#,##0">
                  <c:v>39133.000000000007</c:v>
                </c:pt>
                <c:pt idx="8" formatCode="#,##0">
                  <c:v>117418.15300000009</c:v>
                </c:pt>
                <c:pt idx="9" formatCode="#,##0">
                  <c:v>183247.65899999993</c:v>
                </c:pt>
                <c:pt idx="10" formatCode="#,##0">
                  <c:v>247444.74899999998</c:v>
                </c:pt>
                <c:pt idx="11" formatCode="#,##0">
                  <c:v>213692.21900000004</c:v>
                </c:pt>
                <c:pt idx="12" formatCode="#,##0">
                  <c:v>0</c:v>
                </c:pt>
                <c:pt idx="13" formatCode="#,##0">
                  <c:v>25520.510999999999</c:v>
                </c:pt>
                <c:pt idx="14" formatCode="#,##0">
                  <c:v>5248.5800000000163</c:v>
                </c:pt>
                <c:pt idx="15" formatCode="#,##0">
                  <c:v>0</c:v>
                </c:pt>
                <c:pt idx="16" formatCode="#,##0">
                  <c:v>0</c:v>
                </c:pt>
                <c:pt idx="17" formatCode="#,##0">
                  <c:v>0</c:v>
                </c:pt>
                <c:pt idx="18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242-4788-B45D-774C07C08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9781855"/>
        <c:axId val="379775615"/>
      </c:lineChart>
      <c:dateAx>
        <c:axId val="379781855"/>
        <c:scaling>
          <c:orientation val="minMax"/>
          <c:max val="44562"/>
        </c:scaling>
        <c:delete val="0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775615"/>
        <c:crosses val="autoZero"/>
        <c:auto val="1"/>
        <c:lblOffset val="100"/>
        <c:baseTimeUnit val="years"/>
        <c:minorUnit val="16"/>
        <c:minorTimeUnit val="years"/>
      </c:dateAx>
      <c:valAx>
        <c:axId val="37977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dirty="0"/>
                  <a:t>TEUs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781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81062804614314"/>
          <c:y val="0.31901798559655381"/>
          <c:w val="0.16152064102193645"/>
          <c:h val="0.427972633868057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28</xdr:row>
      <xdr:rowOff>68036</xdr:rowOff>
    </xdr:from>
    <xdr:to>
      <xdr:col>14</xdr:col>
      <xdr:colOff>830037</xdr:colOff>
      <xdr:row>46</xdr:row>
      <xdr:rowOff>149679</xdr:rowOff>
    </xdr:to>
    <xdr:graphicFrame macro="">
      <xdr:nvGraphicFramePr>
        <xdr:cNvPr id="2" name="Content Placeholder 11">
          <a:extLst>
            <a:ext uri="{FF2B5EF4-FFF2-40B4-BE49-F238E27FC236}">
              <a16:creationId xmlns:a16="http://schemas.microsoft.com/office/drawing/2014/main" id="{EB15EADA-A1A3-4AEE-BEDD-E8C8A38AED8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54430</xdr:colOff>
      <xdr:row>25</xdr:row>
      <xdr:rowOff>122465</xdr:rowOff>
    </xdr:from>
    <xdr:to>
      <xdr:col>17</xdr:col>
      <xdr:colOff>190501</xdr:colOff>
      <xdr:row>45</xdr:row>
      <xdr:rowOff>160433</xdr:rowOff>
    </xdr:to>
    <xdr:graphicFrame macro="">
      <xdr:nvGraphicFramePr>
        <xdr:cNvPr id="2" name="Content Placeholder 11">
          <a:extLst>
            <a:ext uri="{FF2B5EF4-FFF2-40B4-BE49-F238E27FC236}">
              <a16:creationId xmlns:a16="http://schemas.microsoft.com/office/drawing/2014/main" id="{90F988F3-DEA0-4D44-A1B4-9FE330084C1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o.net.au\BIS$\Economic\FC\LABO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cromble/AppData/Local/Microsoft/Windows/Temporary%20Internet%20Files/Content.Outlook/GOXX0LV3/160702_Input_template_Technical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REE/_Programs_and_Themes/_Data%20&amp;%20Statistics/_Projects/DataForPublication/_ResourcesEnergyQuarterly/Templates/Data_Products/_StatisticalTables/REQ_StatsTables_Sep2011_P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REE/_Programs_and_Themes/_Data%20&amp;%20Statistics/_Projects/DataForPublication/_ResourcesEnergyQuarterly/Templates/Data_Products/_StatisticalTables/REQ_StatsTables_June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/Private%20Clients/Project%20Manta%20Ray%20-%20Port%20of%20Melbourne/Outputs/160704_Input_template_BIS_LIV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MEL%20Forecasts%2020210421_h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ur"/>
      <sheetName val="Population"/>
      <sheetName val="Table 2.1 ltf"/>
      <sheetName val="Table 2.2 ltf"/>
      <sheetName val="table 2.3 ltf"/>
      <sheetName val="Chart3"/>
      <sheetName val="Chart1"/>
      <sheetName val="data"/>
      <sheetName val="data2"/>
      <sheetName val="TABLE 1.7 LTF"/>
      <sheetName val="ltf employ growth chart"/>
      <sheetName val="OS Part Rates"/>
      <sheetName val="LF 15+ &amp; Civ Popn Ann Ch"/>
      <sheetName val="LF 15+ &amp; Civ Popn Qtrly Ch"/>
      <sheetName val="Pop'n, LF Annual Chart"/>
      <sheetName val="Pop'n LF Qtrly Chart"/>
      <sheetName val="Net Interstate Migration"/>
      <sheetName val="Charts"/>
      <sheetName val="Table 1.5 ltf"/>
      <sheetName val="table 1.6 ltf"/>
      <sheetName val="Table 1.4 ltf"/>
      <sheetName val="Participation Rates"/>
      <sheetName val="M"/>
      <sheetName val="Sheet1"/>
      <sheetName val="qtr data"/>
      <sheetName val="Table 1.3 ltf"/>
      <sheetName val="Part Time vs FT in downturn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ssum_Opex"/>
      <sheetName val="Assum_Capex"/>
    </sheetNames>
    <sheetDataSet>
      <sheetData sheetId="0" refreshError="1"/>
      <sheetData sheetId="1">
        <row r="32">
          <cell r="B32" t="str">
            <v>Salaries and Employee Benefits</v>
          </cell>
        </row>
        <row r="33">
          <cell r="B33" t="str">
            <v>Contractors and Consultants</v>
          </cell>
        </row>
        <row r="34">
          <cell r="B34" t="str">
            <v>Land Tax</v>
          </cell>
        </row>
        <row r="35">
          <cell r="B35" t="str">
            <v>Utilities, Rent and Communications</v>
          </cell>
        </row>
        <row r="36">
          <cell r="B36" t="str">
            <v>Administration</v>
          </cell>
        </row>
        <row r="37">
          <cell r="B37" t="str">
            <v>Defined benefits superannuation fund liability movement</v>
          </cell>
        </row>
        <row r="38">
          <cell r="B38" t="str">
            <v>CEO &amp; Board Costs</v>
          </cell>
        </row>
        <row r="39">
          <cell r="B39" t="str">
            <v>Transitional costs</v>
          </cell>
        </row>
        <row r="40">
          <cell r="B40" t="str">
            <v xml:space="preserve">Channel Deepening Levy </v>
          </cell>
        </row>
        <row r="41">
          <cell r="B41" t="str">
            <v>Council Rates and Fire Levy</v>
          </cell>
        </row>
        <row r="42">
          <cell r="B42" t="str">
            <v>Security / Health and Safety Services</v>
          </cell>
        </row>
        <row r="43">
          <cell r="B43" t="str">
            <v>Insurance</v>
          </cell>
        </row>
        <row r="44">
          <cell r="B44" t="str">
            <v>Audit costs</v>
          </cell>
        </row>
        <row r="45">
          <cell r="B45" t="str">
            <v>[Spare]</v>
          </cell>
        </row>
        <row r="46">
          <cell r="B46" t="str">
            <v>[Spare]</v>
          </cell>
        </row>
        <row r="73">
          <cell r="B73" t="str">
            <v>Temporary labour</v>
          </cell>
        </row>
        <row r="74">
          <cell r="B74" t="str">
            <v>Workcover 1st 10 days and 1st $610</v>
          </cell>
        </row>
        <row r="75">
          <cell r="B75" t="str">
            <v>Contracted Resources</v>
          </cell>
        </row>
        <row r="76">
          <cell r="B76" t="str">
            <v>Salary sacrifice - other</v>
          </cell>
        </row>
        <row r="77">
          <cell r="B77" t="str">
            <v>Salary sacrifice - superannuation contribution</v>
          </cell>
        </row>
        <row r="78">
          <cell r="B78" t="str">
            <v>PoMC Defined Benefit Super Fund – Fortnightly Payroll Contr</v>
          </cell>
        </row>
        <row r="79">
          <cell r="B79" t="str">
            <v>PoMC Defined Benefit Super Fund -  Employer Contributions</v>
          </cell>
        </row>
        <row r="80">
          <cell r="B80" t="str">
            <v>State defined superannuation fund</v>
          </cell>
        </row>
        <row r="81">
          <cell r="B81" t="str">
            <v>Other superannuation funds</v>
          </cell>
        </row>
        <row r="82">
          <cell r="B82" t="str">
            <v>Severance Pay</v>
          </cell>
        </row>
        <row r="83">
          <cell r="B83" t="str">
            <v>Long Service Leave on Termination</v>
          </cell>
        </row>
        <row r="84">
          <cell r="B84" t="str">
            <v>Novated lease - GST gross up expense</v>
          </cell>
        </row>
        <row r="85">
          <cell r="B85" t="str">
            <v>Payroll Overhead - Normal Time</v>
          </cell>
        </row>
        <row r="86">
          <cell r="B86" t="str">
            <v>Second Liquid Bulk Terminal</v>
          </cell>
        </row>
        <row r="87">
          <cell r="B87" t="str">
            <v>Allowances</v>
          </cell>
        </row>
        <row r="88">
          <cell r="B88" t="str">
            <v>Casual wages</v>
          </cell>
        </row>
        <row r="89">
          <cell r="B89" t="str">
            <v>Salaries</v>
          </cell>
        </row>
        <row r="90">
          <cell r="B90" t="str">
            <v>Overtime</v>
          </cell>
        </row>
        <row r="91">
          <cell r="B91" t="str">
            <v>Annual Leave Taken</v>
          </cell>
        </row>
        <row r="92">
          <cell r="B92" t="str">
            <v>Long Service Leave Taken</v>
          </cell>
        </row>
        <row r="93">
          <cell r="B93" t="str">
            <v>Long Service Leave Provided</v>
          </cell>
        </row>
        <row r="94">
          <cell r="B94" t="str">
            <v>Annual Leave Provided</v>
          </cell>
        </row>
        <row r="95">
          <cell r="B95" t="str">
            <v>Sick Leave Taken</v>
          </cell>
        </row>
        <row r="96">
          <cell r="B96" t="str">
            <v>Other Leave Taken</v>
          </cell>
        </row>
        <row r="97">
          <cell r="B97" t="str">
            <v>Payroll Tax</v>
          </cell>
        </row>
        <row r="98">
          <cell r="B98" t="str">
            <v>Transport superannuation fund</v>
          </cell>
        </row>
        <row r="99">
          <cell r="B99" t="str">
            <v>Workcover premium</v>
          </cell>
        </row>
        <row r="100">
          <cell r="B100" t="str">
            <v>Contractors R&amp;M - Disposed</v>
          </cell>
        </row>
        <row r="101">
          <cell r="B101" t="str">
            <v>Contractors R&amp;M - Port Wide</v>
          </cell>
        </row>
        <row r="102">
          <cell r="B102" t="str">
            <v>Contractors R&amp;M - PCP Recurring Spend</v>
          </cell>
        </row>
        <row r="103">
          <cell r="B103" t="str">
            <v>Contractors R&amp;M - CH2M Hill</v>
          </cell>
        </row>
        <row r="104">
          <cell r="B104" t="str">
            <v>Consultants</v>
          </cell>
        </row>
        <row r="105">
          <cell r="B105" t="str">
            <v>Contractors</v>
          </cell>
        </row>
        <row r="106">
          <cell r="B106" t="str">
            <v>Contractors - Health and Safety</v>
          </cell>
        </row>
        <row r="107">
          <cell r="B107" t="str">
            <v>Contractors - Project Management</v>
          </cell>
        </row>
        <row r="108">
          <cell r="B108" t="str">
            <v>Contractors - Payroll &amp; Human Resources</v>
          </cell>
        </row>
        <row r="109">
          <cell r="B109" t="str">
            <v>Contractors - Office &amp; Administration</v>
          </cell>
        </row>
        <row r="110">
          <cell r="B110" t="str">
            <v>Consultants - Accounting and Tax (including audit fees)</v>
          </cell>
        </row>
        <row r="111">
          <cell r="B111" t="str">
            <v>Consultants - Capital works</v>
          </cell>
        </row>
        <row r="112">
          <cell r="B112" t="str">
            <v>Consultants - Environmental</v>
          </cell>
        </row>
        <row r="113">
          <cell r="B113" t="str">
            <v>Consultants - Marine and Navigation (including dredging)</v>
          </cell>
        </row>
        <row r="114">
          <cell r="B114" t="str">
            <v>Consultants - Strategic Planning and Development</v>
          </cell>
        </row>
        <row r="115">
          <cell r="B115" t="str">
            <v>Consultants - Major Projects (non-recurring)</v>
          </cell>
        </row>
        <row r="116">
          <cell r="B116" t="str">
            <v>Consultants - People and Culture (including recruitment)</v>
          </cell>
        </row>
        <row r="117">
          <cell r="B117" t="str">
            <v>Consultants - General analysis and advice</v>
          </cell>
        </row>
        <row r="118">
          <cell r="B118" t="str">
            <v>Contractors - Other</v>
          </cell>
        </row>
        <row r="119">
          <cell r="B119" t="str">
            <v>Compensation Payments</v>
          </cell>
        </row>
        <row r="120">
          <cell r="B120" t="str">
            <v>Security – fixed</v>
          </cell>
        </row>
        <row r="121">
          <cell r="B121" t="str">
            <v>Security / Health &amp; Safety Services</v>
          </cell>
        </row>
        <row r="122">
          <cell r="B122" t="str">
            <v>IT Spend</v>
          </cell>
        </row>
        <row r="123">
          <cell r="B123" t="str">
            <v>Review</v>
          </cell>
        </row>
        <row r="124">
          <cell r="B124" t="str">
            <v>Recruitment</v>
          </cell>
        </row>
        <row r="125">
          <cell r="B125" t="str">
            <v>Property Valuations</v>
          </cell>
        </row>
        <row r="126">
          <cell r="B126" t="str">
            <v>Contractors - IT (Including Support &amp; Maintenance)</v>
          </cell>
        </row>
        <row r="127">
          <cell r="B127" t="str">
            <v>Contractors - Repairs and Maintenance - Fixed</v>
          </cell>
        </row>
        <row r="128">
          <cell r="B128" t="str">
            <v>Contractors - Repairs and Maintenance - Variable</v>
          </cell>
        </row>
        <row r="129">
          <cell r="B129" t="str">
            <v>Contractors - Installation &amp; Construction</v>
          </cell>
        </row>
        <row r="130">
          <cell r="B130" t="str">
            <v>Land Tax</v>
          </cell>
        </row>
        <row r="131">
          <cell r="B131" t="str">
            <v>Council Rates</v>
          </cell>
        </row>
        <row r="132">
          <cell r="B132" t="str">
            <v>Council Rates - Recoverable</v>
          </cell>
        </row>
        <row r="133">
          <cell r="B133" t="str">
            <v>Water Charges</v>
          </cell>
        </row>
        <row r="134">
          <cell r="B134" t="str">
            <v>Water Charges - Recoverable</v>
          </cell>
        </row>
        <row r="135">
          <cell r="B135" t="str">
            <v>Equipment Lease / Other Rental Charges</v>
          </cell>
        </row>
        <row r="136">
          <cell r="B136" t="str">
            <v>Office Rental</v>
          </cell>
        </row>
        <row r="137">
          <cell r="B137" t="str">
            <v>Telephone, internet and paging expenses</v>
          </cell>
        </row>
        <row r="138">
          <cell r="B138" t="str">
            <v>Electricity Charges</v>
          </cell>
        </row>
        <row r="139">
          <cell r="B139" t="str">
            <v>Electricity - Recoverable</v>
          </cell>
        </row>
        <row r="140">
          <cell r="B140" t="str">
            <v>Advertising</v>
          </cell>
        </row>
        <row r="141">
          <cell r="B141" t="str">
            <v>Promotions</v>
          </cell>
        </row>
        <row r="142">
          <cell r="B142" t="str">
            <v>Advertising and Promotions</v>
          </cell>
        </row>
        <row r="143">
          <cell r="B143" t="str">
            <v>Sponsorship and Donations</v>
          </cell>
        </row>
        <row r="144">
          <cell r="B144" t="str">
            <v>Media Relations</v>
          </cell>
        </row>
        <row r="145">
          <cell r="B145" t="str">
            <v>Subscription/Membership/Books/Papers</v>
          </cell>
        </row>
        <row r="146">
          <cell r="B146" t="str">
            <v>Professional Memberships and Corporate Subscriptions</v>
          </cell>
        </row>
        <row r="147">
          <cell r="B147" t="str">
            <v>Training and Course Fees</v>
          </cell>
        </row>
        <row r="148">
          <cell r="B148" t="str">
            <v>Legal Fees</v>
          </cell>
        </row>
        <row r="149">
          <cell r="B149" t="str">
            <v>Legal Fees - Recoverable</v>
          </cell>
        </row>
        <row r="150">
          <cell r="B150" t="str">
            <v>Conferences and Seminars</v>
          </cell>
        </row>
        <row r="151">
          <cell r="B151" t="str">
            <v>Photocopying</v>
          </cell>
        </row>
        <row r="152">
          <cell r="B152" t="str">
            <v>Courier / Postage</v>
          </cell>
        </row>
        <row r="153">
          <cell r="B153" t="str">
            <v>Printing</v>
          </cell>
        </row>
        <row r="154">
          <cell r="B154" t="str">
            <v>Purchase of minor equipment and trade tools</v>
          </cell>
        </row>
        <row r="155">
          <cell r="B155" t="str">
            <v>Motor vehicle expenses - Other (fuel, repairs, other)</v>
          </cell>
        </row>
        <row r="156">
          <cell r="B156" t="str">
            <v>Marine transport - diesel</v>
          </cell>
        </row>
        <row r="157">
          <cell r="B157" t="str">
            <v>Motor vehicle expenses - road tolls</v>
          </cell>
        </row>
        <row r="158">
          <cell r="B158" t="str">
            <v>Motor vehicle expenses - registration and insurance</v>
          </cell>
        </row>
        <row r="159">
          <cell r="B159" t="str">
            <v>Materials</v>
          </cell>
        </row>
        <row r="160">
          <cell r="B160" t="str">
            <v>Doubtful Debts</v>
          </cell>
        </row>
        <row r="161">
          <cell r="B161" t="str">
            <v>Fringe Benefits Tax</v>
          </cell>
        </row>
        <row r="162">
          <cell r="B162" t="str">
            <v>Purchase of Fixed Assets</v>
          </cell>
        </row>
        <row r="163">
          <cell r="B163" t="str">
            <v>Stationery &amp; Office Consumables</v>
          </cell>
        </row>
        <row r="164">
          <cell r="B164" t="str">
            <v>General Office Supplies/Expenses</v>
          </cell>
        </row>
        <row r="165">
          <cell r="B165" t="str">
            <v>Light Refreshment</v>
          </cell>
        </row>
        <row r="166">
          <cell r="B166" t="str">
            <v>Meal entertainment (FBT applicable)</v>
          </cell>
        </row>
        <row r="167">
          <cell r="B167" t="str">
            <v>Social club contributions</v>
          </cell>
        </row>
        <row r="168">
          <cell r="B168" t="str">
            <v>Employee property benefits (FBT applicable)</v>
          </cell>
        </row>
        <row r="169">
          <cell r="B169" t="str">
            <v>Travelling Expenses</v>
          </cell>
        </row>
        <row r="170">
          <cell r="B170" t="str">
            <v>Conferences/Seminars/Course Fees</v>
          </cell>
        </row>
        <row r="171">
          <cell r="B171" t="str">
            <v>Protective Clothing</v>
          </cell>
        </row>
        <row r="172">
          <cell r="B172" t="str">
            <v>Regulatory Licence Fees</v>
          </cell>
        </row>
        <row r="173">
          <cell r="B173" t="str">
            <v>Proceeds on Sale of Assets</v>
          </cell>
        </row>
        <row r="174">
          <cell r="B174" t="str">
            <v>WDV of Fixed Assets Sold</v>
          </cell>
        </row>
        <row r="175">
          <cell r="B175" t="str">
            <v>WDV of Fixed Assets Scrapped</v>
          </cell>
        </row>
        <row r="176">
          <cell r="B176" t="str">
            <v>Impairment Loss Land</v>
          </cell>
        </row>
        <row r="177">
          <cell r="B177" t="str">
            <v>Congestion Levy - Recoverable</v>
          </cell>
        </row>
        <row r="178">
          <cell r="B178" t="str">
            <v>Defined benefits superannuation fund liability movement</v>
          </cell>
        </row>
        <row r="179">
          <cell r="B179" t="str">
            <v>CEO &amp; Board Costs</v>
          </cell>
        </row>
        <row r="180">
          <cell r="B180" t="str">
            <v>Transitional costs</v>
          </cell>
        </row>
        <row r="181">
          <cell r="B181" t="str">
            <v xml:space="preserve">Channel Deepening Levy </v>
          </cell>
        </row>
        <row r="182">
          <cell r="B182" t="str">
            <v>Council Rates and Fire Levy</v>
          </cell>
        </row>
        <row r="183">
          <cell r="B183" t="str">
            <v>Security / Health and Safety Services</v>
          </cell>
        </row>
        <row r="184">
          <cell r="B184" t="str">
            <v>Insurance</v>
          </cell>
        </row>
        <row r="185">
          <cell r="B185" t="str">
            <v>Audit costs</v>
          </cell>
        </row>
        <row r="186">
          <cell r="B186" t="str">
            <v>[Spare]</v>
          </cell>
        </row>
        <row r="187">
          <cell r="B187" t="str">
            <v>[Spare]</v>
          </cell>
        </row>
        <row r="188">
          <cell r="B188" t="str">
            <v>[Spare]</v>
          </cell>
        </row>
        <row r="189">
          <cell r="B189" t="str">
            <v>[Spare]</v>
          </cell>
        </row>
        <row r="190">
          <cell r="B190" t="str">
            <v>[Spare]</v>
          </cell>
        </row>
        <row r="191">
          <cell r="B191" t="str">
            <v>[Spare]</v>
          </cell>
        </row>
        <row r="192">
          <cell r="B192" t="str">
            <v>[Spare]</v>
          </cell>
        </row>
        <row r="193">
          <cell r="B193" t="str">
            <v>[Spare]</v>
          </cell>
        </row>
        <row r="194">
          <cell r="B194" t="str">
            <v>[Spare]</v>
          </cell>
        </row>
        <row r="195">
          <cell r="B195" t="str">
            <v>[Spare]</v>
          </cell>
        </row>
        <row r="196">
          <cell r="B196" t="str">
            <v>[Spare]</v>
          </cell>
        </row>
        <row r="197">
          <cell r="B197" t="str">
            <v>[Spare]</v>
          </cell>
        </row>
      </sheetData>
      <sheetData sheetId="2">
        <row r="20">
          <cell r="B20" t="str">
            <v>Shared Channel</v>
          </cell>
        </row>
        <row r="21">
          <cell r="B21" t="str">
            <v>Shared Channel Over-Dredge</v>
          </cell>
        </row>
        <row r="22">
          <cell r="B22" t="str">
            <v>Melbourne Channel</v>
          </cell>
        </row>
        <row r="23">
          <cell r="B23" t="str">
            <v>Melbourne Channel Over-Dredge</v>
          </cell>
        </row>
        <row r="24">
          <cell r="B24" t="str">
            <v>Channel Protection</v>
          </cell>
        </row>
        <row r="25">
          <cell r="B25" t="str">
            <v>Service Protection</v>
          </cell>
        </row>
        <row r="26">
          <cell r="B26" t="str">
            <v>Road</v>
          </cell>
        </row>
        <row r="27">
          <cell r="B27" t="str">
            <v>Rail</v>
          </cell>
        </row>
        <row r="28">
          <cell r="B28" t="str">
            <v>Building</v>
          </cell>
        </row>
        <row r="29">
          <cell r="B29" t="str">
            <v>Wharf</v>
          </cell>
        </row>
        <row r="30">
          <cell r="B30" t="str">
            <v>Plant</v>
          </cell>
        </row>
        <row r="31">
          <cell r="B31" t="str">
            <v>Land</v>
          </cell>
        </row>
        <row r="32">
          <cell r="B32" t="str">
            <v>PCP</v>
          </cell>
        </row>
        <row r="33">
          <cell r="B33" t="str">
            <v>N/A</v>
          </cell>
        </row>
        <row r="43">
          <cell r="B43" t="str">
            <v>ROAD</v>
          </cell>
        </row>
        <row r="44">
          <cell r="B44" t="str">
            <v>PATH/ROAD</v>
          </cell>
        </row>
        <row r="45">
          <cell r="B45" t="str">
            <v>WHF</v>
          </cell>
        </row>
        <row r="46">
          <cell r="B46" t="str">
            <v>UTIL</v>
          </cell>
        </row>
        <row r="47">
          <cell r="B47" t="str">
            <v>CIVIL</v>
          </cell>
        </row>
        <row r="48">
          <cell r="B48" t="str">
            <v>BLDG</v>
          </cell>
        </row>
        <row r="49">
          <cell r="B49" t="str">
            <v>LANDIMP</v>
          </cell>
        </row>
        <row r="50">
          <cell r="B50" t="str">
            <v>PLANT</v>
          </cell>
        </row>
        <row r="51">
          <cell r="B51" t="str">
            <v>NAVAIDS/NS</v>
          </cell>
        </row>
        <row r="52">
          <cell r="B52" t="str">
            <v>NAVAIDS</v>
          </cell>
        </row>
        <row r="53">
          <cell r="B53" t="str">
            <v>RAIL</v>
          </cell>
        </row>
        <row r="54">
          <cell r="B54" t="str">
            <v>OFEQP</v>
          </cell>
        </row>
        <row r="55">
          <cell r="B55" t="str">
            <v>SURVEY</v>
          </cell>
        </row>
        <row r="56">
          <cell r="B56" t="str">
            <v>NS</v>
          </cell>
        </row>
        <row r="57">
          <cell r="B57" t="str">
            <v>CHNL</v>
          </cell>
        </row>
        <row r="58">
          <cell r="B58" t="str">
            <v>CHNLNEW</v>
          </cell>
        </row>
        <row r="59">
          <cell r="B59" t="str">
            <v>OFURN</v>
          </cell>
        </row>
        <row r="60">
          <cell r="B60" t="str">
            <v>COMP</v>
          </cell>
        </row>
        <row r="61">
          <cell r="B61" t="str">
            <v>LVP</v>
          </cell>
        </row>
        <row r="62">
          <cell r="B62" t="str">
            <v>MV</v>
          </cell>
        </row>
        <row r="63">
          <cell r="B63" t="str">
            <v>BOAT</v>
          </cell>
        </row>
        <row r="64">
          <cell r="B64" t="str">
            <v>INTAN</v>
          </cell>
        </row>
        <row r="65">
          <cell r="B65" t="str">
            <v>REVET</v>
          </cell>
        </row>
        <row r="66">
          <cell r="B66" t="str">
            <v>SCHNLOD</v>
          </cell>
        </row>
        <row r="67">
          <cell r="B67" t="str">
            <v>LAND</v>
          </cell>
        </row>
        <row r="68">
          <cell r="B68" t="str">
            <v>Spare</v>
          </cell>
        </row>
        <row r="69">
          <cell r="B69" t="str">
            <v>Spare</v>
          </cell>
        </row>
        <row r="70">
          <cell r="B70" t="str">
            <v>Spare</v>
          </cell>
        </row>
        <row r="71">
          <cell r="B71" t="str">
            <v>Spare</v>
          </cell>
        </row>
        <row r="72">
          <cell r="B72" t="str">
            <v>Spare</v>
          </cell>
        </row>
        <row r="73">
          <cell r="B73" t="str">
            <v>Spare</v>
          </cell>
        </row>
        <row r="74">
          <cell r="B74" t="str">
            <v>Spare</v>
          </cell>
        </row>
        <row r="75">
          <cell r="B75" t="str">
            <v>Spare</v>
          </cell>
        </row>
        <row r="76">
          <cell r="B76" t="str">
            <v>Spare</v>
          </cell>
        </row>
        <row r="77">
          <cell r="B77" t="str">
            <v>Spare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1"/>
      <sheetName val="Table 2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 a"/>
      <sheetName val="Table 12 b"/>
      <sheetName val="Table 13 a"/>
      <sheetName val="Table 13 b"/>
      <sheetName val="Table 14"/>
      <sheetName val="Table 15 a"/>
      <sheetName val="Table 15 b"/>
      <sheetName val="Table 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1"/>
      <sheetName val="Table 2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a"/>
      <sheetName val="Table 12b"/>
      <sheetName val="Table 13a"/>
      <sheetName val="Table 13b"/>
      <sheetName val="Table 14"/>
      <sheetName val="Table 15a"/>
      <sheetName val="Table 15b"/>
      <sheetName val="Table 16"/>
      <sheetName val="Table 17"/>
      <sheetName val="Table 18"/>
      <sheetName val="Table 19"/>
      <sheetName val="Table 20"/>
      <sheetName val="Table 21"/>
      <sheetName val="Table 22"/>
      <sheetName val="Table 23"/>
      <sheetName val="Table 24"/>
      <sheetName val="Table 25a"/>
      <sheetName val="Table 25b"/>
      <sheetName val="Table 26"/>
      <sheetName val="Table 27"/>
      <sheetName val="Table 28"/>
      <sheetName val="Table 29"/>
      <sheetName val="Table 30"/>
      <sheetName val="Table 31"/>
      <sheetName val="Table 32"/>
      <sheetName val="Table 33a"/>
      <sheetName val="Table 33b"/>
      <sheetName val="Table 33c"/>
      <sheetName val="Table 35a"/>
      <sheetName val="Table 35b"/>
      <sheetName val="Table 36"/>
      <sheetName val="Table 37"/>
      <sheetName val="Table 38"/>
      <sheetName val="Table 39"/>
      <sheetName val="Table 40"/>
      <sheetName val="Table 41"/>
      <sheetName val="Table 42"/>
      <sheetName val="Table 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IS_2026"/>
      <sheetName val="Macros"/>
      <sheetName val="Detailed Trade_2026"/>
      <sheetName val="BIS_2021"/>
      <sheetName val="Detailed Trade_2021"/>
      <sheetName val="Raw Data"/>
      <sheetName val="PoM Data"/>
      <sheetName val="Elasticities"/>
      <sheetName val="Macroeconomic Scenarios"/>
      <sheetName val="CHARTS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terface"/>
      <sheetName val="Detailed Trades"/>
      <sheetName val="Detailed Trades (tonnes)"/>
      <sheetName val="TEU Scenarios"/>
      <sheetName val="FY21 model"/>
      <sheetName val="Interface20200508"/>
      <sheetName val="Tables_CAGR"/>
      <sheetName val="InterfaceCAGR"/>
      <sheetName val="Macro&gt;"/>
      <sheetName val="Charts_Macro"/>
      <sheetName val="Quarterly_drivers"/>
      <sheetName val="Quarterly_drivers_OLD"/>
      <sheetName val="Annual_drivers"/>
      <sheetName val="Trade&gt;"/>
      <sheetName val="RT"/>
      <sheetName val="RT_MV"/>
      <sheetName val="RT_General"/>
      <sheetName val="RT_T_MV"/>
      <sheetName val="RT_T_General"/>
      <sheetName val="RT_General_m"/>
      <sheetName val="RT_MV_q"/>
      <sheetName val="RT_MV_m"/>
      <sheetName val="IMV"/>
      <sheetName val="RT_TE_q"/>
      <sheetName val="ML"/>
      <sheetName val="Table_Petroleum"/>
      <sheetName val="ML_Outward"/>
      <sheetName val="ML_Crude"/>
      <sheetName val="ML_Other"/>
      <sheetName val="ML_Import_other"/>
      <sheetName val="ML_Export_other"/>
      <sheetName val="ML_Import_other_tonnes"/>
      <sheetName val="ML_Export_other_tonnes"/>
      <sheetName val="ML_crude_m"/>
      <sheetName val="ML_outward_m"/>
      <sheetName val="ML_import_other_m"/>
      <sheetName val="ML_import_export_other"/>
      <sheetName val="ML_import_petroleum"/>
      <sheetName val="ML_export_petroleum"/>
      <sheetName val="Table 3B"/>
      <sheetName val="Tonnes"/>
      <sheetName val="Chart_DryBulk"/>
      <sheetName val="Tonnes_DryBulkIn"/>
      <sheetName val="Tonnes_DryBulkOut"/>
      <sheetName val="Tonnes_DryBulkIn_q"/>
      <sheetName val="Tonnes_DryBulkIn_m"/>
      <sheetName val="wheat_m"/>
      <sheetName val="barley_m"/>
      <sheetName val="summer_m"/>
      <sheetName val="TEU"/>
      <sheetName val="Part1"/>
      <sheetName val="Part2"/>
      <sheetName val="Part5"/>
      <sheetName val="CENTRAL SCENARIO"/>
      <sheetName val="Chart_TEU_Outwards"/>
      <sheetName val="Chart_TEU_Outwards2"/>
      <sheetName val="Chart_BassStrait"/>
      <sheetName val="Chart_TEU_BassStrait2"/>
      <sheetName val="TEU_Outwards"/>
      <sheetName val="TEU_Outwards_m"/>
      <sheetName val="TEU_Inwards"/>
      <sheetName val="q_TEU_history_overseas"/>
      <sheetName val="q_cont_history_overseas"/>
      <sheetName val="q_mass_history_overseas"/>
      <sheetName val="q_mass_history_overseas_20"/>
      <sheetName val="TEU_BassStrait"/>
      <sheetName val="TEU_BassStrait_m"/>
      <sheetName val="TEU_BassStrait_mx"/>
      <sheetName val="TEU_Empty"/>
      <sheetName val="TEU_Empty_BassStrait"/>
      <sheetName val="TEU_Empty_Returns"/>
      <sheetName val="TEU_T_FullBassStrait"/>
      <sheetName val="TEU_T_Out"/>
      <sheetName val="TEU_T_In"/>
      <sheetName val="TEU_T_Empty"/>
      <sheetName val="TEU_cereals_m"/>
      <sheetName val="TEU_summer_m"/>
      <sheetName val="TEU_empty_q"/>
      <sheetName val="TEU_emptyReturns_q"/>
      <sheetName val="TEU_empty_BassStrait_q"/>
      <sheetName val="TEU_T_q"/>
      <sheetName val="TEU_T_empty_q"/>
      <sheetName val="wheat_bulk"/>
      <sheetName val="wheat"/>
      <sheetName val="wheat (east coast)"/>
      <sheetName val="barley"/>
      <sheetName val="cotton"/>
      <sheetName val="rice"/>
      <sheetName val="oilseeds"/>
      <sheetName val="Export_TEU_Correspondence"/>
      <sheetName val="TEU_MAT"/>
      <sheetName val="ICA"/>
      <sheetName val="IC4"/>
      <sheetName val="IOA"/>
      <sheetName val="IK7"/>
      <sheetName val="IOJ"/>
      <sheetName val="IOX"/>
      <sheetName val="I24"/>
      <sheetName val="I24v"/>
      <sheetName val="TEU_mass"/>
      <sheetName val="TEU_import_q"/>
      <sheetName val="TEU_mass_AUS"/>
      <sheetName val="TEU_import_m"/>
      <sheetName val="Import_assumptions_ScenarioE"/>
      <sheetName val="Macro_2020.11.06"/>
      <sheetName val="Wharfage_calc"/>
      <sheetName val="TEU_import_m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a</v>
          </cell>
          <cell r="B1" t="str">
            <v>Pop_</v>
          </cell>
          <cell r="N1" t="str">
            <v>Building_</v>
          </cell>
          <cell r="S1" t="str">
            <v>EngineeringGCF_</v>
          </cell>
          <cell r="U1" t="str">
            <v>Demand_</v>
          </cell>
        </row>
        <row r="2">
          <cell r="A2" t="str">
            <v>b</v>
          </cell>
          <cell r="B2" t="str">
            <v>AUS</v>
          </cell>
          <cell r="N2" t="str">
            <v>VIC</v>
          </cell>
          <cell r="S2" t="str">
            <v>VIC</v>
          </cell>
          <cell r="U2" t="str">
            <v>VIC</v>
          </cell>
        </row>
        <row r="3">
          <cell r="A3" t="str">
            <v>c</v>
          </cell>
          <cell r="N3" t="str">
            <v>_MAT</v>
          </cell>
          <cell r="S3" t="str">
            <v>_q</v>
          </cell>
          <cell r="U3" t="str">
            <v>_MAT</v>
          </cell>
        </row>
        <row r="4">
          <cell r="B4">
            <v>1.4879547883590583E-2</v>
          </cell>
          <cell r="N4">
            <v>4.9793011406500387E-3</v>
          </cell>
          <cell r="U4">
            <v>2.3975738341451835E-2</v>
          </cell>
        </row>
        <row r="5">
          <cell r="B5" t="str">
            <v>Pop_AUS</v>
          </cell>
          <cell r="L5" t="str">
            <v>Bass_Strait_Imports</v>
          </cell>
          <cell r="N5" t="str">
            <v>Building_VIC_MAT</v>
          </cell>
          <cell r="S5" t="str">
            <v>EngineeringGCF_VIC_q</v>
          </cell>
          <cell r="U5" t="str">
            <v>Demand_VIC_MAT</v>
          </cell>
          <cell r="AK5" t="str">
            <v>RSLCC_MAT</v>
          </cell>
        </row>
        <row r="6">
          <cell r="A6">
            <v>32387</v>
          </cell>
        </row>
        <row r="7">
          <cell r="A7">
            <v>32478</v>
          </cell>
        </row>
        <row r="8">
          <cell r="A8">
            <v>32568</v>
          </cell>
        </row>
        <row r="9">
          <cell r="A9">
            <v>32660</v>
          </cell>
          <cell r="B9">
            <v>16814416</v>
          </cell>
          <cell r="S9">
            <v>470</v>
          </cell>
        </row>
        <row r="10">
          <cell r="A10">
            <v>32752</v>
          </cell>
          <cell r="B10">
            <v>16877094</v>
          </cell>
          <cell r="S10">
            <v>381</v>
          </cell>
        </row>
        <row r="11">
          <cell r="A11">
            <v>32843</v>
          </cell>
          <cell r="B11">
            <v>16939772</v>
          </cell>
          <cell r="S11">
            <v>374</v>
          </cell>
        </row>
        <row r="12">
          <cell r="A12">
            <v>32933</v>
          </cell>
          <cell r="B12">
            <v>17002450</v>
          </cell>
          <cell r="N12">
            <v>18921</v>
          </cell>
          <cell r="S12">
            <v>363</v>
          </cell>
        </row>
        <row r="13">
          <cell r="A13">
            <v>33025</v>
          </cell>
          <cell r="B13">
            <v>17065128</v>
          </cell>
          <cell r="N13">
            <v>18368</v>
          </cell>
          <cell r="S13">
            <v>297</v>
          </cell>
        </row>
        <row r="14">
          <cell r="A14">
            <v>33117</v>
          </cell>
          <cell r="B14">
            <v>17119855</v>
          </cell>
          <cell r="N14">
            <v>17776</v>
          </cell>
          <cell r="S14">
            <v>376</v>
          </cell>
        </row>
        <row r="15">
          <cell r="A15">
            <v>33208</v>
          </cell>
          <cell r="B15">
            <v>17174582</v>
          </cell>
          <cell r="L15">
            <v>18061</v>
          </cell>
          <cell r="N15">
            <v>16866</v>
          </cell>
          <cell r="S15">
            <v>322</v>
          </cell>
          <cell r="AK15">
            <v>115886.6</v>
          </cell>
        </row>
        <row r="16">
          <cell r="A16">
            <v>33298</v>
          </cell>
          <cell r="B16">
            <v>17229309</v>
          </cell>
          <cell r="L16">
            <v>17992</v>
          </cell>
          <cell r="N16">
            <v>15521</v>
          </cell>
          <cell r="S16">
            <v>269</v>
          </cell>
          <cell r="AK16">
            <v>115748.9</v>
          </cell>
        </row>
        <row r="17">
          <cell r="A17">
            <v>33390</v>
          </cell>
          <cell r="B17">
            <v>17284036</v>
          </cell>
          <cell r="L17">
            <v>17744</v>
          </cell>
          <cell r="N17">
            <v>14165</v>
          </cell>
          <cell r="S17">
            <v>253</v>
          </cell>
          <cell r="U17">
            <v>96470.723213447403</v>
          </cell>
          <cell r="AK17">
            <v>115655.9</v>
          </cell>
        </row>
        <row r="18">
          <cell r="A18">
            <v>33482</v>
          </cell>
          <cell r="B18">
            <v>17332685.75</v>
          </cell>
          <cell r="L18">
            <v>17799</v>
          </cell>
          <cell r="N18">
            <v>12818</v>
          </cell>
          <cell r="S18">
            <v>230</v>
          </cell>
          <cell r="U18">
            <v>94630.451604208967</v>
          </cell>
          <cell r="AK18">
            <v>116501.5</v>
          </cell>
        </row>
        <row r="19">
          <cell r="A19">
            <v>33573</v>
          </cell>
          <cell r="B19">
            <v>17381335.5</v>
          </cell>
          <cell r="L19">
            <v>17816</v>
          </cell>
          <cell r="N19">
            <v>12129</v>
          </cell>
          <cell r="S19">
            <v>264</v>
          </cell>
          <cell r="U19">
            <v>93303.889896678302</v>
          </cell>
          <cell r="AK19">
            <v>117885.8</v>
          </cell>
        </row>
        <row r="20">
          <cell r="A20">
            <v>33664</v>
          </cell>
          <cell r="B20">
            <v>17429985.25</v>
          </cell>
          <cell r="L20">
            <v>17873</v>
          </cell>
          <cell r="N20">
            <v>11956</v>
          </cell>
          <cell r="S20">
            <v>236</v>
          </cell>
          <cell r="U20">
            <v>93186.275609635748</v>
          </cell>
          <cell r="AK20">
            <v>119383.3</v>
          </cell>
        </row>
        <row r="21">
          <cell r="A21">
            <v>33756</v>
          </cell>
          <cell r="B21">
            <v>17478635</v>
          </cell>
          <cell r="L21">
            <v>17981</v>
          </cell>
          <cell r="N21">
            <v>12289</v>
          </cell>
          <cell r="S21">
            <v>247</v>
          </cell>
          <cell r="U21">
            <v>93562.830447797402</v>
          </cell>
          <cell r="AK21">
            <v>121303.29999999999</v>
          </cell>
        </row>
        <row r="22">
          <cell r="A22">
            <v>33848</v>
          </cell>
          <cell r="B22">
            <v>17517678.25</v>
          </cell>
          <cell r="L22">
            <v>18030</v>
          </cell>
          <cell r="N22">
            <v>12524</v>
          </cell>
          <cell r="S22">
            <v>219</v>
          </cell>
          <cell r="U22">
            <v>94144.766510916554</v>
          </cell>
          <cell r="AK22">
            <v>121961.2</v>
          </cell>
        </row>
        <row r="23">
          <cell r="A23">
            <v>33939</v>
          </cell>
          <cell r="B23">
            <v>17556721.5</v>
          </cell>
          <cell r="L23">
            <v>18226</v>
          </cell>
          <cell r="N23">
            <v>12887</v>
          </cell>
          <cell r="S23">
            <v>264</v>
          </cell>
          <cell r="U23">
            <v>95871.067194520685</v>
          </cell>
          <cell r="AK23">
            <v>122624.2</v>
          </cell>
        </row>
        <row r="24">
          <cell r="A24">
            <v>34029</v>
          </cell>
          <cell r="B24">
            <v>17595764.75</v>
          </cell>
          <cell r="L24">
            <v>18172</v>
          </cell>
          <cell r="N24">
            <v>13279</v>
          </cell>
          <cell r="S24">
            <v>292</v>
          </cell>
          <cell r="U24">
            <v>96850.31517042077</v>
          </cell>
          <cell r="AK24">
            <v>123064.1</v>
          </cell>
        </row>
        <row r="25">
          <cell r="A25">
            <v>34121</v>
          </cell>
          <cell r="B25">
            <v>17634808</v>
          </cell>
          <cell r="L25">
            <v>18232</v>
          </cell>
          <cell r="N25">
            <v>13355</v>
          </cell>
          <cell r="S25">
            <v>347</v>
          </cell>
          <cell r="U25">
            <v>97960.069126526374</v>
          </cell>
          <cell r="AK25">
            <v>123354.9</v>
          </cell>
        </row>
        <row r="26">
          <cell r="A26">
            <v>34213</v>
          </cell>
          <cell r="B26">
            <v>17676784.25</v>
          </cell>
          <cell r="L26">
            <v>18526</v>
          </cell>
          <cell r="N26">
            <v>13640</v>
          </cell>
          <cell r="S26">
            <v>344</v>
          </cell>
          <cell r="U26">
            <v>98791.774087821599</v>
          </cell>
          <cell r="AK26">
            <v>123834.9</v>
          </cell>
        </row>
        <row r="27">
          <cell r="A27">
            <v>34304</v>
          </cell>
          <cell r="B27">
            <v>17718760.5</v>
          </cell>
          <cell r="L27">
            <v>18491</v>
          </cell>
          <cell r="N27">
            <v>13849</v>
          </cell>
          <cell r="S27">
            <v>387</v>
          </cell>
          <cell r="U27">
            <v>98799.224192908092</v>
          </cell>
          <cell r="AK27">
            <v>124994.3</v>
          </cell>
        </row>
        <row r="28">
          <cell r="A28">
            <v>34394</v>
          </cell>
          <cell r="B28">
            <v>17760736.75</v>
          </cell>
          <cell r="L28">
            <v>18657</v>
          </cell>
          <cell r="N28">
            <v>14041</v>
          </cell>
          <cell r="S28">
            <v>545</v>
          </cell>
          <cell r="U28">
            <v>99548.030208467069</v>
          </cell>
          <cell r="AK28">
            <v>126684.79999999999</v>
          </cell>
        </row>
        <row r="29">
          <cell r="A29">
            <v>34486</v>
          </cell>
          <cell r="B29">
            <v>17802713</v>
          </cell>
          <cell r="L29">
            <v>18820</v>
          </cell>
          <cell r="N29">
            <v>14475</v>
          </cell>
          <cell r="S29">
            <v>338</v>
          </cell>
          <cell r="U29">
            <v>99610.218285481998</v>
          </cell>
          <cell r="AK29">
            <v>128338.29999999999</v>
          </cell>
        </row>
        <row r="30">
          <cell r="A30">
            <v>34578</v>
          </cell>
          <cell r="B30">
            <v>17852525</v>
          </cell>
          <cell r="L30">
            <v>18656</v>
          </cell>
          <cell r="N30">
            <v>14892</v>
          </cell>
          <cell r="S30">
            <v>363</v>
          </cell>
          <cell r="U30">
            <v>99957.289681539216</v>
          </cell>
          <cell r="AK30">
            <v>130700.3</v>
          </cell>
        </row>
        <row r="31">
          <cell r="A31">
            <v>34669</v>
          </cell>
          <cell r="B31">
            <v>17902337</v>
          </cell>
          <cell r="L31">
            <v>18816</v>
          </cell>
          <cell r="N31">
            <v>15415</v>
          </cell>
          <cell r="S31">
            <v>325</v>
          </cell>
          <cell r="U31">
            <v>100219.76476128405</v>
          </cell>
          <cell r="AK31">
            <v>132455.20000000001</v>
          </cell>
        </row>
        <row r="32">
          <cell r="A32">
            <v>34759</v>
          </cell>
          <cell r="B32">
            <v>17952149</v>
          </cell>
          <cell r="L32">
            <v>19024</v>
          </cell>
          <cell r="N32">
            <v>15506</v>
          </cell>
          <cell r="S32">
            <v>242</v>
          </cell>
          <cell r="U32">
            <v>100257.83938690971</v>
          </cell>
          <cell r="AK32">
            <v>134060.6</v>
          </cell>
        </row>
        <row r="33">
          <cell r="A33">
            <v>34851</v>
          </cell>
          <cell r="B33">
            <v>18001961</v>
          </cell>
          <cell r="L33">
            <v>19143</v>
          </cell>
          <cell r="N33">
            <v>15354</v>
          </cell>
          <cell r="S33">
            <v>213</v>
          </cell>
          <cell r="U33">
            <v>100109.11398405171</v>
          </cell>
          <cell r="AK33">
            <v>136372.40000000002</v>
          </cell>
        </row>
        <row r="34">
          <cell r="A34">
            <v>34943</v>
          </cell>
          <cell r="B34">
            <v>18056888.75</v>
          </cell>
          <cell r="L34">
            <v>19262</v>
          </cell>
          <cell r="N34">
            <v>15653</v>
          </cell>
          <cell r="S34">
            <v>248</v>
          </cell>
          <cell r="U34">
            <v>101269.32797971839</v>
          </cell>
          <cell r="AK34">
            <v>138363.90000000002</v>
          </cell>
        </row>
        <row r="35">
          <cell r="A35">
            <v>35034</v>
          </cell>
          <cell r="B35">
            <v>18111816.5</v>
          </cell>
          <cell r="L35">
            <v>19306</v>
          </cell>
          <cell r="N35">
            <v>15811</v>
          </cell>
          <cell r="S35">
            <v>303</v>
          </cell>
          <cell r="U35">
            <v>101865.2449628647</v>
          </cell>
          <cell r="AK35">
            <v>140580.79999999999</v>
          </cell>
        </row>
        <row r="36">
          <cell r="A36">
            <v>35125</v>
          </cell>
          <cell r="B36">
            <v>18166744.25</v>
          </cell>
          <cell r="L36">
            <v>19376</v>
          </cell>
          <cell r="N36">
            <v>15793</v>
          </cell>
          <cell r="S36">
            <v>366</v>
          </cell>
          <cell r="U36">
            <v>103233.8436941657</v>
          </cell>
          <cell r="AK36">
            <v>142658.20000000001</v>
          </cell>
        </row>
        <row r="37">
          <cell r="A37">
            <v>35217</v>
          </cell>
          <cell r="B37">
            <v>18221672</v>
          </cell>
          <cell r="L37">
            <v>19452</v>
          </cell>
          <cell r="N37">
            <v>15849</v>
          </cell>
          <cell r="S37">
            <v>455</v>
          </cell>
          <cell r="U37">
            <v>105399.63194955273</v>
          </cell>
          <cell r="AK37">
            <v>144104</v>
          </cell>
        </row>
        <row r="38">
          <cell r="A38">
            <v>35309</v>
          </cell>
          <cell r="B38">
            <v>18271298</v>
          </cell>
          <cell r="L38">
            <v>19632</v>
          </cell>
          <cell r="N38">
            <v>15634</v>
          </cell>
          <cell r="S38">
            <v>407</v>
          </cell>
          <cell r="U38">
            <v>105741.87896685055</v>
          </cell>
          <cell r="AK38">
            <v>145270.9</v>
          </cell>
        </row>
        <row r="39">
          <cell r="A39">
            <v>35400</v>
          </cell>
          <cell r="B39">
            <v>18320924</v>
          </cell>
          <cell r="L39">
            <v>19876</v>
          </cell>
          <cell r="N39">
            <v>15712</v>
          </cell>
          <cell r="S39">
            <v>705</v>
          </cell>
          <cell r="U39">
            <v>107064.22155320513</v>
          </cell>
          <cell r="AK39">
            <v>145858</v>
          </cell>
        </row>
        <row r="40">
          <cell r="A40">
            <v>35490</v>
          </cell>
          <cell r="B40">
            <v>18370550</v>
          </cell>
          <cell r="L40">
            <v>20023</v>
          </cell>
          <cell r="N40">
            <v>16801</v>
          </cell>
          <cell r="S40">
            <v>697</v>
          </cell>
          <cell r="U40">
            <v>107892.97143074904</v>
          </cell>
          <cell r="AK40">
            <v>147044.40000000002</v>
          </cell>
        </row>
        <row r="41">
          <cell r="A41">
            <v>35582</v>
          </cell>
          <cell r="B41">
            <v>18420176</v>
          </cell>
          <cell r="L41">
            <v>20183</v>
          </cell>
          <cell r="N41">
            <v>17518</v>
          </cell>
          <cell r="S41">
            <v>703</v>
          </cell>
          <cell r="U41">
            <v>109816.53946481926</v>
          </cell>
          <cell r="AK41">
            <v>148049.4</v>
          </cell>
        </row>
        <row r="42">
          <cell r="A42">
            <v>35674</v>
          </cell>
          <cell r="B42">
            <v>18466339.5</v>
          </cell>
          <cell r="L42">
            <v>20301</v>
          </cell>
          <cell r="N42">
            <v>18298</v>
          </cell>
          <cell r="S42">
            <v>827</v>
          </cell>
          <cell r="U42">
            <v>111703.72217878737</v>
          </cell>
          <cell r="AK42">
            <v>149802.79999999999</v>
          </cell>
        </row>
        <row r="43">
          <cell r="A43">
            <v>35765</v>
          </cell>
          <cell r="B43">
            <v>18512503</v>
          </cell>
          <cell r="L43">
            <v>20406</v>
          </cell>
          <cell r="N43">
            <v>18900</v>
          </cell>
          <cell r="S43">
            <v>741</v>
          </cell>
          <cell r="U43">
            <v>113200.9539376117</v>
          </cell>
          <cell r="AK43">
            <v>152116.9</v>
          </cell>
        </row>
        <row r="44">
          <cell r="A44">
            <v>35855</v>
          </cell>
          <cell r="B44">
            <v>18558666.5</v>
          </cell>
          <cell r="L44">
            <v>20416</v>
          </cell>
          <cell r="N44">
            <v>18973</v>
          </cell>
          <cell r="S44">
            <v>804</v>
          </cell>
          <cell r="U44">
            <v>114574.09734668226</v>
          </cell>
          <cell r="AK44">
            <v>153649.29999999999</v>
          </cell>
        </row>
        <row r="45">
          <cell r="A45">
            <v>35947</v>
          </cell>
          <cell r="B45">
            <v>18604830</v>
          </cell>
          <cell r="L45">
            <v>20448</v>
          </cell>
          <cell r="N45">
            <v>19777</v>
          </cell>
          <cell r="S45">
            <v>946</v>
          </cell>
          <cell r="U45">
            <v>115070.63649217341</v>
          </cell>
          <cell r="AK45">
            <v>155195</v>
          </cell>
        </row>
        <row r="46">
          <cell r="A46">
            <v>36039</v>
          </cell>
          <cell r="B46">
            <v>18656018.5</v>
          </cell>
          <cell r="L46">
            <v>20400</v>
          </cell>
          <cell r="N46">
            <v>20508</v>
          </cell>
          <cell r="S46">
            <v>1130</v>
          </cell>
          <cell r="U46">
            <v>116970.15573110135</v>
          </cell>
          <cell r="AK46">
            <v>156360.9</v>
          </cell>
        </row>
        <row r="47">
          <cell r="A47">
            <v>36130</v>
          </cell>
          <cell r="B47">
            <v>18707207</v>
          </cell>
          <cell r="L47">
            <v>20278</v>
          </cell>
          <cell r="N47">
            <v>21699</v>
          </cell>
          <cell r="S47">
            <v>1063</v>
          </cell>
          <cell r="U47">
            <v>119154.2801704389</v>
          </cell>
          <cell r="AK47">
            <v>157346.9</v>
          </cell>
        </row>
        <row r="48">
          <cell r="A48">
            <v>36220</v>
          </cell>
          <cell r="B48">
            <v>18758395.5</v>
          </cell>
          <cell r="L48">
            <v>20354</v>
          </cell>
          <cell r="N48">
            <v>22107</v>
          </cell>
          <cell r="S48">
            <v>1107</v>
          </cell>
          <cell r="U48">
            <v>120988.62624463442</v>
          </cell>
          <cell r="AK48">
            <v>159571.1</v>
          </cell>
        </row>
        <row r="49">
          <cell r="A49">
            <v>36312</v>
          </cell>
          <cell r="B49">
            <v>18809584</v>
          </cell>
          <cell r="L49">
            <v>20331</v>
          </cell>
          <cell r="N49">
            <v>22341</v>
          </cell>
          <cell r="S49">
            <v>1178</v>
          </cell>
          <cell r="U49">
            <v>122235.82880058921</v>
          </cell>
          <cell r="AK49">
            <v>162278.69999999998</v>
          </cell>
        </row>
        <row r="50">
          <cell r="A50">
            <v>36404</v>
          </cell>
          <cell r="B50">
            <v>18863734</v>
          </cell>
          <cell r="L50">
            <v>20505</v>
          </cell>
          <cell r="N50">
            <v>22844</v>
          </cell>
          <cell r="S50">
            <v>1001</v>
          </cell>
          <cell r="U50">
            <v>122995.18706518307</v>
          </cell>
          <cell r="AK50">
            <v>165282.29999999999</v>
          </cell>
        </row>
        <row r="51">
          <cell r="A51">
            <v>36495</v>
          </cell>
          <cell r="B51">
            <v>18917884</v>
          </cell>
          <cell r="L51">
            <v>20768</v>
          </cell>
          <cell r="N51">
            <v>22728</v>
          </cell>
          <cell r="S51">
            <v>1174</v>
          </cell>
          <cell r="U51">
            <v>124073.14863962951</v>
          </cell>
          <cell r="AK51">
            <v>168867.1</v>
          </cell>
        </row>
        <row r="52">
          <cell r="A52">
            <v>36586</v>
          </cell>
          <cell r="B52">
            <v>18972034</v>
          </cell>
          <cell r="L52">
            <v>20929</v>
          </cell>
          <cell r="N52">
            <v>23537</v>
          </cell>
          <cell r="S52">
            <v>1050</v>
          </cell>
          <cell r="U52">
            <v>125953.79613245986</v>
          </cell>
          <cell r="AK52">
            <v>170791.7</v>
          </cell>
        </row>
        <row r="53">
          <cell r="A53">
            <v>36678</v>
          </cell>
          <cell r="B53">
            <v>19026184</v>
          </cell>
          <cell r="L53">
            <v>21278</v>
          </cell>
          <cell r="N53">
            <v>24873</v>
          </cell>
          <cell r="S53">
            <v>1016</v>
          </cell>
          <cell r="U53">
            <v>128193.32918518332</v>
          </cell>
          <cell r="AK53">
            <v>173579.5</v>
          </cell>
        </row>
        <row r="54">
          <cell r="A54">
            <v>36770</v>
          </cell>
          <cell r="B54">
            <v>19087667.25</v>
          </cell>
          <cell r="L54">
            <v>21355</v>
          </cell>
          <cell r="N54">
            <v>24961</v>
          </cell>
          <cell r="S54">
            <v>926</v>
          </cell>
          <cell r="U54">
            <v>129758.45831276695</v>
          </cell>
          <cell r="AK54">
            <v>173953.9</v>
          </cell>
        </row>
        <row r="55">
          <cell r="A55">
            <v>36861</v>
          </cell>
          <cell r="B55">
            <v>19149150.5</v>
          </cell>
          <cell r="L55">
            <v>21385</v>
          </cell>
          <cell r="N55">
            <v>24180</v>
          </cell>
          <cell r="S55">
            <v>823</v>
          </cell>
          <cell r="U55">
            <v>129721.28613467807</v>
          </cell>
          <cell r="AK55">
            <v>174356.8</v>
          </cell>
        </row>
        <row r="56">
          <cell r="A56">
            <v>36951</v>
          </cell>
          <cell r="B56">
            <v>19210633.75</v>
          </cell>
          <cell r="L56">
            <v>21485</v>
          </cell>
          <cell r="N56">
            <v>23437</v>
          </cell>
          <cell r="S56">
            <v>856</v>
          </cell>
          <cell r="U56">
            <v>129754.03204357366</v>
          </cell>
          <cell r="AK56">
            <v>175869.8</v>
          </cell>
        </row>
        <row r="57">
          <cell r="A57">
            <v>37043</v>
          </cell>
          <cell r="B57">
            <v>19272117</v>
          </cell>
          <cell r="L57">
            <v>21495</v>
          </cell>
          <cell r="N57">
            <v>22163</v>
          </cell>
          <cell r="S57">
            <v>835</v>
          </cell>
          <cell r="U57">
            <v>129597.01728659507</v>
          </cell>
          <cell r="AK57">
            <v>176494.40000000002</v>
          </cell>
        </row>
        <row r="58">
          <cell r="A58">
            <v>37135</v>
          </cell>
          <cell r="B58">
            <v>19327291</v>
          </cell>
          <cell r="L58">
            <v>21766</v>
          </cell>
          <cell r="N58">
            <v>22165</v>
          </cell>
          <cell r="S58">
            <v>907</v>
          </cell>
          <cell r="U58">
            <v>130212.44408895823</v>
          </cell>
          <cell r="AK58">
            <v>179161.80000000002</v>
          </cell>
        </row>
        <row r="59">
          <cell r="A59">
            <v>37226</v>
          </cell>
          <cell r="B59">
            <v>19382465</v>
          </cell>
          <cell r="L59">
            <v>21971</v>
          </cell>
          <cell r="N59">
            <v>22958</v>
          </cell>
          <cell r="S59">
            <v>1111</v>
          </cell>
          <cell r="U59">
            <v>132304.52388655936</v>
          </cell>
          <cell r="AK59">
            <v>181617.8</v>
          </cell>
        </row>
        <row r="60">
          <cell r="A60">
            <v>37316</v>
          </cell>
          <cell r="B60">
            <v>19437639</v>
          </cell>
          <cell r="L60">
            <v>22389</v>
          </cell>
          <cell r="N60">
            <v>23714</v>
          </cell>
          <cell r="S60">
            <v>1144</v>
          </cell>
          <cell r="U60">
            <v>133654.69606920891</v>
          </cell>
          <cell r="AK60">
            <v>184227.9</v>
          </cell>
        </row>
        <row r="61">
          <cell r="A61">
            <v>37408</v>
          </cell>
          <cell r="B61">
            <v>19492813</v>
          </cell>
          <cell r="L61">
            <v>23295</v>
          </cell>
          <cell r="N61">
            <v>25106</v>
          </cell>
          <cell r="S61">
            <v>1206</v>
          </cell>
          <cell r="U61">
            <v>135825.20072409557</v>
          </cell>
          <cell r="AK61">
            <v>187156.40000000002</v>
          </cell>
        </row>
        <row r="62">
          <cell r="A62">
            <v>37500</v>
          </cell>
          <cell r="B62">
            <v>19549210</v>
          </cell>
          <cell r="L62">
            <v>23468</v>
          </cell>
          <cell r="N62">
            <v>26230</v>
          </cell>
          <cell r="S62">
            <v>1348</v>
          </cell>
          <cell r="U62">
            <v>137723.92602972517</v>
          </cell>
          <cell r="AK62">
            <v>190070.19999999998</v>
          </cell>
        </row>
        <row r="63">
          <cell r="A63">
            <v>37591</v>
          </cell>
          <cell r="B63">
            <v>19605607</v>
          </cell>
          <cell r="L63">
            <v>23910</v>
          </cell>
          <cell r="N63">
            <v>26957</v>
          </cell>
          <cell r="S63">
            <v>1417</v>
          </cell>
          <cell r="U63">
            <v>138889.3564483246</v>
          </cell>
          <cell r="AK63">
            <v>192963.5</v>
          </cell>
        </row>
        <row r="64">
          <cell r="A64">
            <v>37681</v>
          </cell>
          <cell r="B64">
            <v>19662004</v>
          </cell>
          <cell r="L64">
            <v>23970</v>
          </cell>
          <cell r="N64">
            <v>27561</v>
          </cell>
          <cell r="S64">
            <v>1337</v>
          </cell>
          <cell r="U64">
            <v>139933.14389032382</v>
          </cell>
          <cell r="AK64">
            <v>195158.30000000002</v>
          </cell>
        </row>
        <row r="65">
          <cell r="A65">
            <v>37773</v>
          </cell>
          <cell r="B65">
            <v>19718401</v>
          </cell>
          <cell r="L65">
            <v>23557</v>
          </cell>
          <cell r="N65">
            <v>27144</v>
          </cell>
          <cell r="S65">
            <v>1451</v>
          </cell>
          <cell r="U65">
            <v>139737.01626022178</v>
          </cell>
          <cell r="AK65">
            <v>197427</v>
          </cell>
        </row>
        <row r="66">
          <cell r="A66">
            <v>37865</v>
          </cell>
          <cell r="B66">
            <v>19771392.25</v>
          </cell>
          <cell r="L66">
            <v>23939</v>
          </cell>
          <cell r="N66">
            <v>27097</v>
          </cell>
          <cell r="S66">
            <v>1430</v>
          </cell>
          <cell r="U66">
            <v>140039.51220235362</v>
          </cell>
          <cell r="AK66">
            <v>200892.2</v>
          </cell>
        </row>
        <row r="67">
          <cell r="A67">
            <v>37956</v>
          </cell>
          <cell r="B67">
            <v>19824383.5</v>
          </cell>
          <cell r="L67">
            <v>24274</v>
          </cell>
          <cell r="N67">
            <v>27626</v>
          </cell>
          <cell r="S67">
            <v>1580</v>
          </cell>
          <cell r="U67">
            <v>140775.85737485494</v>
          </cell>
          <cell r="AK67">
            <v>205237</v>
          </cell>
        </row>
        <row r="68">
          <cell r="A68">
            <v>38047</v>
          </cell>
          <cell r="B68">
            <v>19877374.75</v>
          </cell>
          <cell r="L68">
            <v>24899</v>
          </cell>
          <cell r="N68">
            <v>28029</v>
          </cell>
          <cell r="S68">
            <v>1516</v>
          </cell>
          <cell r="U68">
            <v>142113.74270706612</v>
          </cell>
          <cell r="AK68">
            <v>209936.3</v>
          </cell>
        </row>
        <row r="69">
          <cell r="A69">
            <v>38139</v>
          </cell>
          <cell r="B69">
            <v>19930366</v>
          </cell>
          <cell r="L69">
            <v>25565</v>
          </cell>
          <cell r="N69">
            <v>28996</v>
          </cell>
          <cell r="S69">
            <v>1410</v>
          </cell>
          <cell r="U69">
            <v>143162.42605021884</v>
          </cell>
          <cell r="AK69">
            <v>214432.59999999998</v>
          </cell>
        </row>
        <row r="70">
          <cell r="A70">
            <v>38231</v>
          </cell>
          <cell r="B70">
            <v>19991390.25</v>
          </cell>
          <cell r="L70">
            <v>26104</v>
          </cell>
          <cell r="N70">
            <v>29296</v>
          </cell>
          <cell r="S70">
            <v>1385</v>
          </cell>
          <cell r="U70">
            <v>143919.34691263863</v>
          </cell>
          <cell r="AK70">
            <v>218091.4</v>
          </cell>
        </row>
        <row r="71">
          <cell r="A71">
            <v>38322</v>
          </cell>
          <cell r="B71">
            <v>20052414.5</v>
          </cell>
          <cell r="L71">
            <v>26726</v>
          </cell>
          <cell r="N71">
            <v>29541</v>
          </cell>
          <cell r="S71">
            <v>1642</v>
          </cell>
          <cell r="U71">
            <v>144758.06984609878</v>
          </cell>
          <cell r="AK71">
            <v>220031.4</v>
          </cell>
        </row>
        <row r="72">
          <cell r="A72">
            <v>38412</v>
          </cell>
          <cell r="B72">
            <v>20113438.75</v>
          </cell>
          <cell r="L72">
            <v>26998</v>
          </cell>
          <cell r="N72">
            <v>29035</v>
          </cell>
          <cell r="S72">
            <v>1830</v>
          </cell>
          <cell r="U72">
            <v>145171.30028341958</v>
          </cell>
          <cell r="AK72">
            <v>221622.2</v>
          </cell>
        </row>
        <row r="73">
          <cell r="A73">
            <v>38504</v>
          </cell>
          <cell r="B73">
            <v>20174463</v>
          </cell>
          <cell r="L73">
            <v>27305</v>
          </cell>
          <cell r="N73">
            <v>29096</v>
          </cell>
          <cell r="S73">
            <v>1872</v>
          </cell>
          <cell r="U73">
            <v>146608.04942849872</v>
          </cell>
          <cell r="AK73">
            <v>222485.2</v>
          </cell>
        </row>
        <row r="74">
          <cell r="A74">
            <v>38596</v>
          </cell>
          <cell r="B74">
            <v>20242994</v>
          </cell>
          <cell r="L74">
            <v>27763</v>
          </cell>
          <cell r="N74">
            <v>29483</v>
          </cell>
          <cell r="S74">
            <v>1957</v>
          </cell>
          <cell r="U74">
            <v>148065.59259776492</v>
          </cell>
          <cell r="AK74">
            <v>223042.59999999998</v>
          </cell>
        </row>
        <row r="75">
          <cell r="A75">
            <v>38687</v>
          </cell>
          <cell r="B75">
            <v>20311525</v>
          </cell>
          <cell r="L75">
            <v>27993</v>
          </cell>
          <cell r="N75">
            <v>29242</v>
          </cell>
          <cell r="S75">
            <v>2423</v>
          </cell>
          <cell r="U75">
            <v>149419.80919915409</v>
          </cell>
          <cell r="AK75">
            <v>223858.2</v>
          </cell>
        </row>
        <row r="76">
          <cell r="A76">
            <v>38777</v>
          </cell>
          <cell r="B76">
            <v>20380056</v>
          </cell>
          <cell r="L76">
            <v>28290</v>
          </cell>
          <cell r="N76">
            <v>28805</v>
          </cell>
          <cell r="S76">
            <v>1954</v>
          </cell>
          <cell r="U76">
            <v>150256.55547665001</v>
          </cell>
          <cell r="AK76">
            <v>225262</v>
          </cell>
        </row>
        <row r="77">
          <cell r="A77">
            <v>38869</v>
          </cell>
          <cell r="B77">
            <v>20448587</v>
          </cell>
          <cell r="L77">
            <v>28464</v>
          </cell>
          <cell r="N77">
            <v>28227</v>
          </cell>
          <cell r="S77">
            <v>1769</v>
          </cell>
          <cell r="U77">
            <v>150321.71949928111</v>
          </cell>
          <cell r="AK77">
            <v>227490.80000000002</v>
          </cell>
        </row>
        <row r="78">
          <cell r="A78">
            <v>38961</v>
          </cell>
          <cell r="B78">
            <v>20542717.25</v>
          </cell>
          <cell r="L78">
            <v>28169</v>
          </cell>
          <cell r="N78">
            <v>28062</v>
          </cell>
          <cell r="S78">
            <v>1817</v>
          </cell>
          <cell r="U78">
            <v>150941.45231554235</v>
          </cell>
          <cell r="AK78">
            <v>229616.9</v>
          </cell>
        </row>
        <row r="79">
          <cell r="A79">
            <v>39052</v>
          </cell>
          <cell r="B79">
            <v>20636847.5</v>
          </cell>
          <cell r="L79">
            <v>28051</v>
          </cell>
          <cell r="N79">
            <v>28242</v>
          </cell>
          <cell r="S79">
            <v>1792</v>
          </cell>
          <cell r="U79">
            <v>150746.21506976031</v>
          </cell>
          <cell r="AK79">
            <v>232325.5</v>
          </cell>
        </row>
        <row r="80">
          <cell r="A80">
            <v>39142</v>
          </cell>
          <cell r="B80">
            <v>20730977.75</v>
          </cell>
          <cell r="L80">
            <v>28218</v>
          </cell>
          <cell r="N80">
            <v>28865</v>
          </cell>
          <cell r="S80">
            <v>1612</v>
          </cell>
          <cell r="U80">
            <v>151305.02560472846</v>
          </cell>
          <cell r="AK80">
            <v>235633.5</v>
          </cell>
        </row>
        <row r="81">
          <cell r="A81">
            <v>39234</v>
          </cell>
          <cell r="B81">
            <v>20825108</v>
          </cell>
          <cell r="L81">
            <v>28476</v>
          </cell>
          <cell r="N81">
            <v>29178</v>
          </cell>
          <cell r="S81">
            <v>1992</v>
          </cell>
          <cell r="U81">
            <v>151851.36203256919</v>
          </cell>
          <cell r="AK81">
            <v>238152.30000000002</v>
          </cell>
        </row>
        <row r="82">
          <cell r="A82">
            <v>39326</v>
          </cell>
          <cell r="B82">
            <v>20930460</v>
          </cell>
          <cell r="L82">
            <v>28943</v>
          </cell>
          <cell r="N82">
            <v>29911</v>
          </cell>
          <cell r="S82">
            <v>1578</v>
          </cell>
          <cell r="U82">
            <v>151960.60144874055</v>
          </cell>
          <cell r="AK82">
            <v>241649.7</v>
          </cell>
        </row>
        <row r="83">
          <cell r="A83">
            <v>39417</v>
          </cell>
          <cell r="B83">
            <v>21035812</v>
          </cell>
          <cell r="L83">
            <v>29380</v>
          </cell>
          <cell r="N83">
            <v>30497</v>
          </cell>
          <cell r="S83">
            <v>1621</v>
          </cell>
          <cell r="U83">
            <v>152777.04646218522</v>
          </cell>
          <cell r="AK83">
            <v>245349</v>
          </cell>
        </row>
        <row r="84">
          <cell r="A84">
            <v>39508</v>
          </cell>
          <cell r="B84">
            <v>21141164</v>
          </cell>
          <cell r="L84">
            <v>29708</v>
          </cell>
          <cell r="N84">
            <v>31285</v>
          </cell>
          <cell r="S84">
            <v>1565</v>
          </cell>
          <cell r="U84">
            <v>154314.96568895513</v>
          </cell>
          <cell r="AK84">
            <v>247452.30000000002</v>
          </cell>
        </row>
        <row r="85">
          <cell r="A85">
            <v>39600</v>
          </cell>
          <cell r="B85">
            <v>21246516</v>
          </cell>
          <cell r="L85">
            <v>30204</v>
          </cell>
          <cell r="N85">
            <v>32445</v>
          </cell>
          <cell r="S85">
            <v>1568</v>
          </cell>
          <cell r="U85">
            <v>155749.32601643697</v>
          </cell>
          <cell r="AK85">
            <v>249118</v>
          </cell>
        </row>
        <row r="86">
          <cell r="A86">
            <v>39692</v>
          </cell>
          <cell r="B86">
            <v>21357081.25</v>
          </cell>
          <cell r="L86">
            <v>30838</v>
          </cell>
          <cell r="N86">
            <v>32633</v>
          </cell>
          <cell r="S86">
            <v>1698</v>
          </cell>
          <cell r="U86">
            <v>156146.41259856609</v>
          </cell>
          <cell r="AK86">
            <v>249427.30000000002</v>
          </cell>
        </row>
        <row r="87">
          <cell r="A87">
            <v>39783</v>
          </cell>
          <cell r="B87">
            <v>21467646.5</v>
          </cell>
          <cell r="L87">
            <v>31279</v>
          </cell>
          <cell r="N87">
            <v>33430</v>
          </cell>
          <cell r="S87">
            <v>1765</v>
          </cell>
          <cell r="U87">
            <v>156970.76421805221</v>
          </cell>
          <cell r="AK87">
            <v>249640.8</v>
          </cell>
        </row>
        <row r="88">
          <cell r="A88">
            <v>39873</v>
          </cell>
          <cell r="B88">
            <v>21578211.75</v>
          </cell>
          <cell r="L88">
            <v>31467</v>
          </cell>
          <cell r="N88">
            <v>33623</v>
          </cell>
          <cell r="S88">
            <v>1488</v>
          </cell>
          <cell r="U88">
            <v>157649.98773417142</v>
          </cell>
          <cell r="AK88">
            <v>250648.80000000002</v>
          </cell>
        </row>
        <row r="89">
          <cell r="A89">
            <v>39965</v>
          </cell>
          <cell r="B89">
            <v>21688777</v>
          </cell>
          <cell r="L89">
            <v>31463</v>
          </cell>
          <cell r="N89">
            <v>33337</v>
          </cell>
          <cell r="S89">
            <v>1980</v>
          </cell>
          <cell r="U89">
            <v>158788.9835331231</v>
          </cell>
          <cell r="AK89">
            <v>253150.80000000002</v>
          </cell>
        </row>
        <row r="90">
          <cell r="A90">
            <v>40057</v>
          </cell>
          <cell r="B90">
            <v>21773756.5</v>
          </cell>
          <cell r="L90">
            <v>31244</v>
          </cell>
          <cell r="N90">
            <v>33204</v>
          </cell>
          <cell r="S90">
            <v>1831</v>
          </cell>
          <cell r="U90">
            <v>160272.7336448431</v>
          </cell>
          <cell r="AK90">
            <v>255198.1</v>
          </cell>
        </row>
        <row r="91">
          <cell r="A91">
            <v>40148</v>
          </cell>
          <cell r="B91">
            <v>21858736</v>
          </cell>
          <cell r="L91">
            <v>31224</v>
          </cell>
          <cell r="N91">
            <v>32657</v>
          </cell>
          <cell r="S91">
            <v>2161</v>
          </cell>
          <cell r="U91">
            <v>161979.34272219869</v>
          </cell>
          <cell r="AK91">
            <v>257272.8</v>
          </cell>
        </row>
        <row r="92">
          <cell r="A92">
            <v>40238</v>
          </cell>
          <cell r="B92">
            <v>21943715.5</v>
          </cell>
          <cell r="L92">
            <v>31429</v>
          </cell>
          <cell r="N92">
            <v>32205</v>
          </cell>
          <cell r="S92">
            <v>1614</v>
          </cell>
          <cell r="U92">
            <v>162661.47158445744</v>
          </cell>
          <cell r="AK92">
            <v>258687.40000000002</v>
          </cell>
        </row>
        <row r="93">
          <cell r="A93">
            <v>40330</v>
          </cell>
          <cell r="B93">
            <v>22028695</v>
          </cell>
          <cell r="L93">
            <v>31462</v>
          </cell>
          <cell r="N93">
            <v>32406</v>
          </cell>
          <cell r="S93">
            <v>2130</v>
          </cell>
          <cell r="U93">
            <v>164070.10598052893</v>
          </cell>
          <cell r="AK93">
            <v>259551.9</v>
          </cell>
        </row>
        <row r="94">
          <cell r="A94">
            <v>40422</v>
          </cell>
          <cell r="B94">
            <v>22105748</v>
          </cell>
          <cell r="L94">
            <v>31750</v>
          </cell>
          <cell r="N94">
            <v>32658</v>
          </cell>
          <cell r="S94">
            <v>2301</v>
          </cell>
          <cell r="U94">
            <v>165811.31379796026</v>
          </cell>
          <cell r="AK94">
            <v>261339.2</v>
          </cell>
        </row>
        <row r="95">
          <cell r="A95">
            <v>40513</v>
          </cell>
          <cell r="B95">
            <v>22182801</v>
          </cell>
          <cell r="L95">
            <v>31916</v>
          </cell>
          <cell r="N95">
            <v>32897</v>
          </cell>
          <cell r="S95">
            <v>2339</v>
          </cell>
          <cell r="U95">
            <v>166571.80122885428</v>
          </cell>
          <cell r="AK95">
            <v>262183.59999999998</v>
          </cell>
        </row>
        <row r="96">
          <cell r="A96">
            <v>40603</v>
          </cell>
          <cell r="B96">
            <v>22259854</v>
          </cell>
          <cell r="L96">
            <v>32042</v>
          </cell>
          <cell r="N96">
            <v>32998</v>
          </cell>
          <cell r="S96">
            <v>1973</v>
          </cell>
          <cell r="U96">
            <v>166474.52681600925</v>
          </cell>
          <cell r="AK96">
            <v>262967.40000000002</v>
          </cell>
        </row>
        <row r="97">
          <cell r="A97">
            <v>40695</v>
          </cell>
          <cell r="B97">
            <v>22336907</v>
          </cell>
          <cell r="L97">
            <v>32223</v>
          </cell>
          <cell r="N97">
            <v>32850</v>
          </cell>
          <cell r="S97">
            <v>2113</v>
          </cell>
          <cell r="U97">
            <v>165786.65143303486</v>
          </cell>
          <cell r="AK97">
            <v>263346.8</v>
          </cell>
        </row>
        <row r="98">
          <cell r="A98">
            <v>40787</v>
          </cell>
          <cell r="B98">
            <v>22435288.25</v>
          </cell>
          <cell r="L98">
            <v>32315</v>
          </cell>
          <cell r="N98">
            <v>33293</v>
          </cell>
          <cell r="S98">
            <v>2090</v>
          </cell>
          <cell r="U98">
            <v>165364.85037312959</v>
          </cell>
          <cell r="AK98">
            <v>263975.3</v>
          </cell>
        </row>
        <row r="99">
          <cell r="A99">
            <v>40878</v>
          </cell>
          <cell r="B99">
            <v>22533669.5</v>
          </cell>
          <cell r="L99">
            <v>32218</v>
          </cell>
          <cell r="N99">
            <v>33476</v>
          </cell>
          <cell r="S99">
            <v>2512</v>
          </cell>
          <cell r="U99">
            <v>165579.28497227808</v>
          </cell>
          <cell r="AK99">
            <v>265378.90000000002</v>
          </cell>
        </row>
        <row r="100">
          <cell r="A100">
            <v>40969</v>
          </cell>
          <cell r="B100">
            <v>22632050.75</v>
          </cell>
          <cell r="L100">
            <v>31975</v>
          </cell>
          <cell r="N100">
            <v>33841</v>
          </cell>
          <cell r="S100">
            <v>2187</v>
          </cell>
          <cell r="U100">
            <v>166492.71584228889</v>
          </cell>
          <cell r="AK100">
            <v>267354.60000000003</v>
          </cell>
        </row>
        <row r="101">
          <cell r="A101">
            <v>41061</v>
          </cell>
          <cell r="B101">
            <v>22730432</v>
          </cell>
          <cell r="L101">
            <v>31805</v>
          </cell>
          <cell r="N101">
            <v>34013</v>
          </cell>
          <cell r="S101">
            <v>2178</v>
          </cell>
          <cell r="U101">
            <v>167020.35940433957</v>
          </cell>
          <cell r="AK101">
            <v>270089.19999999995</v>
          </cell>
        </row>
        <row r="102">
          <cell r="A102">
            <v>41153</v>
          </cell>
          <cell r="B102">
            <v>22829115.75</v>
          </cell>
          <cell r="L102">
            <v>31442</v>
          </cell>
          <cell r="N102">
            <v>33981</v>
          </cell>
          <cell r="S102">
            <v>2150</v>
          </cell>
          <cell r="U102">
            <v>168082.66247866396</v>
          </cell>
          <cell r="AK102">
            <v>272037.2</v>
          </cell>
        </row>
        <row r="103">
          <cell r="A103">
            <v>41244</v>
          </cell>
          <cell r="B103">
            <v>22927799.5</v>
          </cell>
          <cell r="L103">
            <v>31204</v>
          </cell>
          <cell r="N103">
            <v>34747</v>
          </cell>
          <cell r="S103">
            <v>2081</v>
          </cell>
          <cell r="U103">
            <v>167889.05524434632</v>
          </cell>
          <cell r="AK103">
            <v>273329</v>
          </cell>
        </row>
        <row r="104">
          <cell r="A104">
            <v>41334</v>
          </cell>
          <cell r="B104">
            <v>23026483.25</v>
          </cell>
          <cell r="L104">
            <v>31057</v>
          </cell>
          <cell r="N104">
            <v>35006</v>
          </cell>
          <cell r="S104">
            <v>1697</v>
          </cell>
          <cell r="U104">
            <v>168890.18474351199</v>
          </cell>
          <cell r="AK104">
            <v>275142.09999999998</v>
          </cell>
        </row>
        <row r="105">
          <cell r="A105">
            <v>41426</v>
          </cell>
          <cell r="B105">
            <v>23125167</v>
          </cell>
          <cell r="L105">
            <v>30823</v>
          </cell>
          <cell r="N105">
            <v>35155</v>
          </cell>
          <cell r="S105">
            <v>1612</v>
          </cell>
          <cell r="U105">
            <v>170398.05022903089</v>
          </cell>
          <cell r="AK105">
            <v>276047.2</v>
          </cell>
        </row>
        <row r="106">
          <cell r="A106">
            <v>41518</v>
          </cell>
          <cell r="B106">
            <v>23212072.75</v>
          </cell>
          <cell r="L106">
            <v>30855</v>
          </cell>
          <cell r="N106">
            <v>35180</v>
          </cell>
          <cell r="S106">
            <v>1722</v>
          </cell>
          <cell r="U106">
            <v>171222.51324594376</v>
          </cell>
          <cell r="AK106">
            <v>277714.5</v>
          </cell>
        </row>
        <row r="107">
          <cell r="A107">
            <v>41609</v>
          </cell>
          <cell r="B107">
            <v>23298978.5</v>
          </cell>
          <cell r="L107">
            <v>30939</v>
          </cell>
          <cell r="N107">
            <v>34705</v>
          </cell>
          <cell r="S107">
            <v>1742</v>
          </cell>
          <cell r="U107">
            <v>173213.41512588868</v>
          </cell>
          <cell r="AK107">
            <v>280263.5</v>
          </cell>
        </row>
        <row r="108">
          <cell r="A108">
            <v>41699</v>
          </cell>
          <cell r="B108">
            <v>23385884.25</v>
          </cell>
          <cell r="L108">
            <v>31080</v>
          </cell>
          <cell r="N108">
            <v>34893</v>
          </cell>
          <cell r="S108">
            <v>1710</v>
          </cell>
          <cell r="U108">
            <v>174851.10687561525</v>
          </cell>
          <cell r="AK108">
            <v>282838.90000000002</v>
          </cell>
        </row>
        <row r="109">
          <cell r="A109">
            <v>41791</v>
          </cell>
          <cell r="B109">
            <v>23472790</v>
          </cell>
          <cell r="L109">
            <v>31216</v>
          </cell>
          <cell r="N109">
            <v>35364</v>
          </cell>
          <cell r="S109">
            <v>1821</v>
          </cell>
          <cell r="U109">
            <v>176486.20323349308</v>
          </cell>
          <cell r="AK109">
            <v>285403.30000000005</v>
          </cell>
        </row>
        <row r="110">
          <cell r="A110">
            <v>41883</v>
          </cell>
          <cell r="B110">
            <v>23557878.5</v>
          </cell>
          <cell r="L110">
            <v>31338</v>
          </cell>
          <cell r="N110">
            <v>35656</v>
          </cell>
          <cell r="S110">
            <v>1728</v>
          </cell>
          <cell r="U110">
            <v>177895.40579813684</v>
          </cell>
          <cell r="AK110">
            <v>288069.30000000005</v>
          </cell>
        </row>
        <row r="111">
          <cell r="A111">
            <v>41974</v>
          </cell>
          <cell r="B111">
            <v>23642967</v>
          </cell>
          <cell r="L111">
            <v>31443</v>
          </cell>
          <cell r="N111">
            <v>36323</v>
          </cell>
          <cell r="S111">
            <v>1879</v>
          </cell>
          <cell r="U111">
            <v>179861.80716405896</v>
          </cell>
          <cell r="AK111">
            <v>290993.40000000002</v>
          </cell>
        </row>
        <row r="112">
          <cell r="A112">
            <v>42064</v>
          </cell>
          <cell r="B112">
            <v>23728055.5</v>
          </cell>
          <cell r="L112">
            <v>31524</v>
          </cell>
          <cell r="N112">
            <v>37510</v>
          </cell>
          <cell r="S112">
            <v>1666</v>
          </cell>
          <cell r="U112">
            <v>181600.31328111226</v>
          </cell>
          <cell r="AK112">
            <v>293596.59999999998</v>
          </cell>
        </row>
        <row r="113">
          <cell r="A113">
            <v>42156</v>
          </cell>
          <cell r="B113">
            <v>23813144</v>
          </cell>
          <cell r="L113">
            <v>31738</v>
          </cell>
          <cell r="N113">
            <v>38642</v>
          </cell>
          <cell r="S113">
            <v>1993</v>
          </cell>
          <cell r="U113">
            <v>182780.35383182528</v>
          </cell>
          <cell r="AK113">
            <v>296576.2</v>
          </cell>
        </row>
        <row r="114">
          <cell r="A114">
            <v>42248</v>
          </cell>
          <cell r="B114">
            <v>23906432.75</v>
          </cell>
          <cell r="L114">
            <v>31965</v>
          </cell>
          <cell r="N114">
            <v>40077</v>
          </cell>
          <cell r="S114">
            <v>1849</v>
          </cell>
          <cell r="U114">
            <v>185088.05303189746</v>
          </cell>
          <cell r="AK114">
            <v>299805.5</v>
          </cell>
        </row>
        <row r="115">
          <cell r="A115">
            <v>42339</v>
          </cell>
          <cell r="B115">
            <v>23999721.5</v>
          </cell>
          <cell r="L115">
            <v>32185</v>
          </cell>
          <cell r="N115">
            <v>41188</v>
          </cell>
          <cell r="S115">
            <v>2051</v>
          </cell>
          <cell r="U115">
            <v>186887.52376944289</v>
          </cell>
          <cell r="AK115">
            <v>302498.59999999998</v>
          </cell>
        </row>
        <row r="116">
          <cell r="A116">
            <v>42430</v>
          </cell>
          <cell r="B116">
            <v>24093010.25</v>
          </cell>
          <cell r="L116">
            <v>32327</v>
          </cell>
          <cell r="N116">
            <v>41389</v>
          </cell>
          <cell r="S116">
            <v>1803</v>
          </cell>
          <cell r="U116">
            <v>188824.23060040444</v>
          </cell>
          <cell r="AK116">
            <v>305195.59999999998</v>
          </cell>
        </row>
        <row r="117">
          <cell r="A117">
            <v>42522</v>
          </cell>
          <cell r="B117">
            <v>24186299</v>
          </cell>
          <cell r="L117">
            <v>32487</v>
          </cell>
          <cell r="N117">
            <v>42353</v>
          </cell>
          <cell r="S117">
            <v>1968</v>
          </cell>
          <cell r="U117">
            <v>191206.20052977116</v>
          </cell>
          <cell r="AK117">
            <v>307448.09999999998</v>
          </cell>
        </row>
        <row r="118">
          <cell r="A118">
            <v>42614</v>
          </cell>
          <cell r="B118">
            <v>24289034</v>
          </cell>
          <cell r="L118">
            <v>32478</v>
          </cell>
          <cell r="N118">
            <v>42393</v>
          </cell>
          <cell r="S118">
            <v>1717</v>
          </cell>
          <cell r="U118">
            <v>192607.3158562523</v>
          </cell>
          <cell r="AK118">
            <v>308732.59999999998</v>
          </cell>
        </row>
        <row r="119">
          <cell r="A119">
            <v>42705</v>
          </cell>
          <cell r="B119">
            <v>24391769</v>
          </cell>
          <cell r="L119">
            <v>32546</v>
          </cell>
          <cell r="N119">
            <v>42940</v>
          </cell>
          <cell r="S119">
            <v>1930</v>
          </cell>
          <cell r="U119">
            <v>194194.7883306123</v>
          </cell>
          <cell r="AK119">
            <v>310291.79999999993</v>
          </cell>
        </row>
        <row r="120">
          <cell r="A120">
            <v>42795</v>
          </cell>
          <cell r="B120">
            <v>24494504</v>
          </cell>
          <cell r="L120">
            <v>32785</v>
          </cell>
          <cell r="N120">
            <v>44120</v>
          </cell>
          <cell r="S120">
            <v>1811</v>
          </cell>
          <cell r="U120">
            <v>195374.54269527056</v>
          </cell>
          <cell r="AK120">
            <v>311288.59999999998</v>
          </cell>
        </row>
        <row r="121">
          <cell r="A121">
            <v>42887</v>
          </cell>
          <cell r="B121">
            <v>24597239</v>
          </cell>
          <cell r="L121">
            <v>33030</v>
          </cell>
          <cell r="N121">
            <v>44733</v>
          </cell>
          <cell r="S121">
            <v>1973</v>
          </cell>
          <cell r="U121">
            <v>197035.38686376822</v>
          </cell>
          <cell r="AK121">
            <v>313209.2</v>
          </cell>
        </row>
        <row r="122">
          <cell r="A122">
            <v>42979</v>
          </cell>
          <cell r="B122">
            <v>24692442.75</v>
          </cell>
          <cell r="L122">
            <v>33411</v>
          </cell>
          <cell r="N122">
            <v>45704</v>
          </cell>
          <cell r="S122">
            <v>2020</v>
          </cell>
          <cell r="U122">
            <v>199126.13514260715</v>
          </cell>
          <cell r="AK122">
            <v>315383.29999999993</v>
          </cell>
        </row>
        <row r="123">
          <cell r="A123">
            <v>43070</v>
          </cell>
          <cell r="B123">
            <v>24787646.5</v>
          </cell>
          <cell r="L123">
            <v>33791</v>
          </cell>
          <cell r="N123">
            <v>45640</v>
          </cell>
          <cell r="S123">
            <v>2256</v>
          </cell>
          <cell r="U123">
            <v>200530.24461545527</v>
          </cell>
          <cell r="AK123">
            <v>317277.5</v>
          </cell>
        </row>
        <row r="124">
          <cell r="A124">
            <v>43160</v>
          </cell>
          <cell r="B124">
            <v>24882850.25</v>
          </cell>
          <cell r="L124">
            <v>34225</v>
          </cell>
          <cell r="N124">
            <v>45759</v>
          </cell>
          <cell r="S124">
            <v>2414</v>
          </cell>
          <cell r="U124">
            <v>203312.07711240184</v>
          </cell>
          <cell r="AK124">
            <v>319320.30000000005</v>
          </cell>
        </row>
        <row r="125">
          <cell r="A125">
            <v>43252</v>
          </cell>
          <cell r="B125">
            <v>24978054</v>
          </cell>
          <cell r="L125">
            <v>34646</v>
          </cell>
          <cell r="N125">
            <v>46662</v>
          </cell>
          <cell r="S125">
            <v>2204</v>
          </cell>
          <cell r="U125">
            <v>205909.59788236857</v>
          </cell>
          <cell r="AK125">
            <v>321183.5</v>
          </cell>
        </row>
        <row r="126">
          <cell r="A126">
            <v>43344</v>
          </cell>
          <cell r="B126">
            <v>25073812</v>
          </cell>
          <cell r="L126">
            <v>35060</v>
          </cell>
          <cell r="N126">
            <v>47360</v>
          </cell>
          <cell r="S126">
            <v>2388</v>
          </cell>
          <cell r="U126">
            <v>208043.15541534804</v>
          </cell>
          <cell r="AK126">
            <v>322978.09999999998</v>
          </cell>
        </row>
        <row r="127">
          <cell r="A127">
            <v>43435</v>
          </cell>
          <cell r="B127">
            <v>25169570</v>
          </cell>
          <cell r="L127">
            <v>35481</v>
          </cell>
          <cell r="N127">
            <v>48403</v>
          </cell>
          <cell r="S127">
            <v>2843</v>
          </cell>
          <cell r="U127">
            <v>210267.63787704956</v>
          </cell>
          <cell r="AK127">
            <v>324097.59999999998</v>
          </cell>
        </row>
        <row r="128">
          <cell r="A128">
            <v>43525</v>
          </cell>
          <cell r="B128">
            <v>25265328</v>
          </cell>
          <cell r="L128">
            <v>35834</v>
          </cell>
          <cell r="N128">
            <v>48986</v>
          </cell>
          <cell r="S128">
            <v>2497</v>
          </cell>
          <cell r="U128">
            <v>211001.87742342736</v>
          </cell>
          <cell r="AK128">
            <v>324925.8</v>
          </cell>
        </row>
        <row r="129">
          <cell r="A129">
            <v>43617</v>
          </cell>
          <cell r="B129">
            <v>25361086</v>
          </cell>
          <cell r="L129">
            <v>36171</v>
          </cell>
          <cell r="N129">
            <v>48357</v>
          </cell>
          <cell r="S129">
            <v>2411</v>
          </cell>
          <cell r="U129">
            <v>211646.27316130183</v>
          </cell>
          <cell r="AK129">
            <v>325133.40000000002</v>
          </cell>
        </row>
        <row r="130">
          <cell r="A130">
            <v>43709</v>
          </cell>
          <cell r="B130">
            <v>25443971.25</v>
          </cell>
          <cell r="L130">
            <v>36527</v>
          </cell>
          <cell r="N130">
            <v>48523</v>
          </cell>
          <cell r="S130">
            <v>2438</v>
          </cell>
          <cell r="U130">
            <v>212375.01662991472</v>
          </cell>
          <cell r="AK130">
            <v>325176.3</v>
          </cell>
        </row>
        <row r="131">
          <cell r="A131">
            <v>43800</v>
          </cell>
          <cell r="B131">
            <v>25526856.5</v>
          </cell>
          <cell r="L131">
            <v>36644</v>
          </cell>
          <cell r="N131">
            <v>48479</v>
          </cell>
          <cell r="S131">
            <v>2564</v>
          </cell>
          <cell r="U131">
            <v>212663.82093257573</v>
          </cell>
          <cell r="AK131">
            <v>325621.69999999995</v>
          </cell>
        </row>
        <row r="132">
          <cell r="A132">
            <v>43891</v>
          </cell>
          <cell r="B132">
            <v>25609741.75</v>
          </cell>
          <cell r="L132">
            <v>36761</v>
          </cell>
          <cell r="N132">
            <v>48422</v>
          </cell>
          <cell r="S132">
            <v>2341</v>
          </cell>
          <cell r="U132">
            <v>213197.64829528975</v>
          </cell>
          <cell r="AK132">
            <v>326891</v>
          </cell>
        </row>
        <row r="133">
          <cell r="A133">
            <v>43983</v>
          </cell>
          <cell r="B133">
            <v>25692627</v>
          </cell>
          <cell r="L133">
            <v>36096</v>
          </cell>
          <cell r="N133">
            <v>48365</v>
          </cell>
          <cell r="S133">
            <v>2311</v>
          </cell>
          <cell r="U133">
            <v>210191.36042662308</v>
          </cell>
          <cell r="AK133">
            <v>325191.8</v>
          </cell>
        </row>
        <row r="134">
          <cell r="A134">
            <v>44075</v>
          </cell>
          <cell r="B134">
            <v>25703069.25</v>
          </cell>
          <cell r="L134">
            <v>35794</v>
          </cell>
          <cell r="N134">
            <v>46990</v>
          </cell>
          <cell r="S134">
            <v>1983</v>
          </cell>
          <cell r="U134">
            <v>204531.26238815041</v>
          </cell>
          <cell r="AK134">
            <v>328630</v>
          </cell>
        </row>
        <row r="135">
          <cell r="A135">
            <v>44166</v>
          </cell>
          <cell r="B135">
            <v>25713511.5</v>
          </cell>
          <cell r="L135">
            <v>35933</v>
          </cell>
          <cell r="N135">
            <v>47236.384736026397</v>
          </cell>
          <cell r="S135">
            <v>2509.9936965154566</v>
          </cell>
          <cell r="U135">
            <v>202132.56357140484</v>
          </cell>
          <cell r="AK135">
            <v>330960.86</v>
          </cell>
        </row>
        <row r="136">
          <cell r="A136">
            <v>44256</v>
          </cell>
          <cell r="B136">
            <v>25723953.75</v>
          </cell>
          <cell r="L136">
            <v>36021.910000000003</v>
          </cell>
          <cell r="N136">
            <v>46718.345577705724</v>
          </cell>
          <cell r="S136">
            <v>2382.9606150035411</v>
          </cell>
          <cell r="U136">
            <v>200789.36306184984</v>
          </cell>
          <cell r="AK136">
            <v>331044.19</v>
          </cell>
        </row>
        <row r="137">
          <cell r="A137">
            <v>44348</v>
          </cell>
          <cell r="B137">
            <v>25734396</v>
          </cell>
          <cell r="L137">
            <v>36912.741000000002</v>
          </cell>
          <cell r="N137">
            <v>45718.136350516477</v>
          </cell>
          <cell r="S137">
            <v>2408.0582530458805</v>
          </cell>
          <cell r="U137">
            <v>202899.71642551498</v>
          </cell>
          <cell r="AK137">
            <v>334286.24000000005</v>
          </cell>
        </row>
        <row r="138">
          <cell r="A138">
            <v>44440</v>
          </cell>
          <cell r="B138">
            <v>25782476.75</v>
          </cell>
          <cell r="L138">
            <v>37419.569000000003</v>
          </cell>
          <cell r="N138">
            <v>44840.916583860715</v>
          </cell>
          <cell r="S138">
            <v>2143.9124190991688</v>
          </cell>
          <cell r="U138">
            <v>207887.28525238988</v>
          </cell>
          <cell r="AK138">
            <v>332955.21000000002</v>
          </cell>
        </row>
        <row r="139">
          <cell r="A139">
            <v>44531</v>
          </cell>
          <cell r="B139">
            <v>25830557.5</v>
          </cell>
          <cell r="L139">
            <v>37667.123000000007</v>
          </cell>
          <cell r="N139">
            <v>43368.372920557515</v>
          </cell>
          <cell r="S139">
            <v>2637.225815793407</v>
          </cell>
          <cell r="U139">
            <v>210309.4540382401</v>
          </cell>
          <cell r="AK139">
            <v>332735.86</v>
          </cell>
        </row>
        <row r="140">
          <cell r="A140">
            <v>44621</v>
          </cell>
          <cell r="B140">
            <v>25878638.25</v>
          </cell>
          <cell r="L140">
            <v>37872.195999999996</v>
          </cell>
          <cell r="N140">
            <v>42337.073912065935</v>
          </cell>
          <cell r="S140">
            <v>2434.5602949990644</v>
          </cell>
          <cell r="U140">
            <v>211819.80934817606</v>
          </cell>
          <cell r="AK140">
            <v>334355.58</v>
          </cell>
        </row>
        <row r="141">
          <cell r="A141">
            <v>44713</v>
          </cell>
          <cell r="B141">
            <v>25926719</v>
          </cell>
          <cell r="L141">
            <v>38018.487999999998</v>
          </cell>
          <cell r="N141">
            <v>41225.511195053783</v>
          </cell>
          <cell r="S141">
            <v>2424.6244444374179</v>
          </cell>
          <cell r="U141">
            <v>213158.12883216143</v>
          </cell>
          <cell r="AK141">
            <v>336089.99</v>
          </cell>
        </row>
        <row r="142">
          <cell r="A142">
            <v>44805</v>
          </cell>
          <cell r="B142">
            <v>26019896.5</v>
          </cell>
          <cell r="L142">
            <v>38093.504000000001</v>
          </cell>
          <cell r="N142">
            <v>40633.607974604347</v>
          </cell>
          <cell r="S142">
            <v>2207.6827550744247</v>
          </cell>
          <cell r="U142">
            <v>214306.89840492798</v>
          </cell>
          <cell r="AK142">
            <v>337654.42</v>
          </cell>
        </row>
        <row r="143">
          <cell r="A143">
            <v>44896</v>
          </cell>
          <cell r="B143">
            <v>26113074</v>
          </cell>
          <cell r="L143">
            <v>38158.333999999995</v>
          </cell>
          <cell r="N143">
            <v>40391.010041049718</v>
          </cell>
          <cell r="S143">
            <v>2634.6682360479394</v>
          </cell>
          <cell r="U143">
            <v>215449.83607340825</v>
          </cell>
          <cell r="AK143">
            <v>339332.43</v>
          </cell>
        </row>
        <row r="144">
          <cell r="A144">
            <v>44986</v>
          </cell>
          <cell r="B144">
            <v>26206251.5</v>
          </cell>
          <cell r="L144">
            <v>38248.468999999997</v>
          </cell>
          <cell r="N144">
            <v>40436.500563424866</v>
          </cell>
          <cell r="S144">
            <v>2381.9120161951023</v>
          </cell>
          <cell r="U144">
            <v>216765.31440497164</v>
          </cell>
          <cell r="AK144">
            <v>341023.82</v>
          </cell>
        </row>
        <row r="145">
          <cell r="A145">
            <v>45078</v>
          </cell>
          <cell r="B145">
            <v>26299429</v>
          </cell>
          <cell r="L145">
            <v>38359.629000000001</v>
          </cell>
          <cell r="N145">
            <v>41054.302752425414</v>
          </cell>
          <cell r="S145">
            <v>2445.1860378515889</v>
          </cell>
          <cell r="U145">
            <v>218281.91622418311</v>
          </cell>
          <cell r="AK145">
            <v>342728.66000000003</v>
          </cell>
        </row>
        <row r="146">
          <cell r="A146">
            <v>45170</v>
          </cell>
          <cell r="B146">
            <v>26392518</v>
          </cell>
          <cell r="L146">
            <v>38481.942999999999</v>
          </cell>
          <cell r="N146">
            <v>42029.995741220191</v>
          </cell>
          <cell r="S146">
            <v>2251.8415928861396</v>
          </cell>
          <cell r="U146">
            <v>219982.87018870324</v>
          </cell>
          <cell r="AK146">
            <v>344447.02</v>
          </cell>
        </row>
        <row r="147">
          <cell r="A147">
            <v>45261</v>
          </cell>
          <cell r="B147">
            <v>26485607</v>
          </cell>
          <cell r="L147">
            <v>38610.909</v>
          </cell>
          <cell r="N147">
            <v>43114.76131443285</v>
          </cell>
          <cell r="S147">
            <v>2713.1664444956905</v>
          </cell>
          <cell r="U147">
            <v>221880.43178979025</v>
          </cell>
          <cell r="AK147">
            <v>346179.05</v>
          </cell>
        </row>
        <row r="148">
          <cell r="A148">
            <v>45352</v>
          </cell>
          <cell r="B148">
            <v>26578696</v>
          </cell>
          <cell r="L148">
            <v>38742.777000000002</v>
          </cell>
          <cell r="N148">
            <v>44153.644175336711</v>
          </cell>
          <cell r="S148">
            <v>2497.5865418457761</v>
          </cell>
          <cell r="U148">
            <v>223941.9043245858</v>
          </cell>
          <cell r="AK148">
            <v>347924.76</v>
          </cell>
        </row>
        <row r="149">
          <cell r="A149">
            <v>45444</v>
          </cell>
          <cell r="B149">
            <v>26671785</v>
          </cell>
          <cell r="L149">
            <v>38873.169000000002</v>
          </cell>
          <cell r="N149">
            <v>45252.489151042355</v>
          </cell>
          <cell r="S149">
            <v>2569.8473025921026</v>
          </cell>
          <cell r="U149">
            <v>226129.71521808777</v>
          </cell>
          <cell r="AK149">
            <v>349684.32</v>
          </cell>
        </row>
        <row r="150">
          <cell r="A150">
            <v>45536</v>
          </cell>
          <cell r="B150">
            <v>26763903</v>
          </cell>
          <cell r="L150">
            <v>38998.313000000002</v>
          </cell>
          <cell r="N150">
            <v>46215.596922947298</v>
          </cell>
          <cell r="S150">
            <v>2320.4010802242419</v>
          </cell>
          <cell r="U150">
            <v>228317.86140810087</v>
          </cell>
          <cell r="AK150">
            <v>351457.97000000003</v>
          </cell>
        </row>
        <row r="151">
          <cell r="A151">
            <v>45627</v>
          </cell>
          <cell r="B151">
            <v>26856021</v>
          </cell>
          <cell r="L151">
            <v>39121.843000000001</v>
          </cell>
          <cell r="N151">
            <v>46972.672095758768</v>
          </cell>
          <cell r="S151">
            <v>2784.1599080755445</v>
          </cell>
          <cell r="U151">
            <v>230446.46690519806</v>
          </cell>
          <cell r="AK151">
            <v>353245.67</v>
          </cell>
        </row>
        <row r="152">
          <cell r="A152">
            <v>45717</v>
          </cell>
          <cell r="B152">
            <v>26948139</v>
          </cell>
          <cell r="L152">
            <v>39250.936999999998</v>
          </cell>
          <cell r="N152">
            <v>47242.230944762414</v>
          </cell>
          <cell r="S152">
            <v>2578.0821575537298</v>
          </cell>
          <cell r="U152">
            <v>232486.73725418557</v>
          </cell>
          <cell r="AK152">
            <v>355047.61</v>
          </cell>
        </row>
        <row r="153">
          <cell r="A153">
            <v>45809</v>
          </cell>
          <cell r="B153">
            <v>27040257</v>
          </cell>
          <cell r="L153">
            <v>39392.793000000005</v>
          </cell>
          <cell r="N153">
            <v>47150.621859637584</v>
          </cell>
          <cell r="S153">
            <v>2607.7007576301153</v>
          </cell>
          <cell r="U153">
            <v>234431.02786713565</v>
          </cell>
          <cell r="AK153">
            <v>356864.11</v>
          </cell>
        </row>
        <row r="154">
          <cell r="A154">
            <v>45901</v>
          </cell>
          <cell r="B154">
            <v>27131992.5</v>
          </cell>
          <cell r="L154">
            <v>39549.877</v>
          </cell>
          <cell r="N154">
            <v>46784.808081789939</v>
          </cell>
          <cell r="S154">
            <v>2176.01046665378</v>
          </cell>
          <cell r="U154">
            <v>236303.96447209947</v>
          </cell>
          <cell r="AK154">
            <v>358694.99</v>
          </cell>
        </row>
        <row r="155">
          <cell r="A155">
            <v>45992</v>
          </cell>
          <cell r="B155">
            <v>27223728</v>
          </cell>
          <cell r="L155">
            <v>39719.872000000003</v>
          </cell>
          <cell r="N155">
            <v>46270.785260203957</v>
          </cell>
          <cell r="S155">
            <v>2652.1814995037012</v>
          </cell>
          <cell r="U155">
            <v>238100.73533434796</v>
          </cell>
          <cell r="AK155">
            <v>360540.52</v>
          </cell>
        </row>
        <row r="156">
          <cell r="A156">
            <v>46082</v>
          </cell>
          <cell r="B156">
            <v>27315463.5</v>
          </cell>
          <cell r="L156">
            <v>39897.631999999998</v>
          </cell>
          <cell r="N156">
            <v>45923.990622994061</v>
          </cell>
          <cell r="S156">
            <v>2437.9502856674412</v>
          </cell>
          <cell r="U156">
            <v>239801.96018299367</v>
          </cell>
          <cell r="AK156">
            <v>362400.94</v>
          </cell>
        </row>
        <row r="157">
          <cell r="A157">
            <v>46174</v>
          </cell>
          <cell r="B157">
            <v>27407199</v>
          </cell>
          <cell r="L157">
            <v>40075.250999999997</v>
          </cell>
          <cell r="N157">
            <v>45695.906719635554</v>
          </cell>
          <cell r="S157">
            <v>2466.0635310880334</v>
          </cell>
          <cell r="U157">
            <v>241438.44611253715</v>
          </cell>
          <cell r="AK157">
            <v>364276.13</v>
          </cell>
        </row>
        <row r="158">
          <cell r="A158">
            <v>46266</v>
          </cell>
          <cell r="B158">
            <v>27498383.5</v>
          </cell>
          <cell r="L158">
            <v>40250.324999999997</v>
          </cell>
          <cell r="N158">
            <v>45676.340487770925</v>
          </cell>
          <cell r="S158">
            <v>2076.5903421612225</v>
          </cell>
          <cell r="U158">
            <v>243018.3815554996</v>
          </cell>
          <cell r="AK158">
            <v>366166.29</v>
          </cell>
        </row>
        <row r="159">
          <cell r="A159">
            <v>46357</v>
          </cell>
          <cell r="B159">
            <v>27589568</v>
          </cell>
          <cell r="L159">
            <v>40424.409999999996</v>
          </cell>
          <cell r="N159">
            <v>45907.211754619973</v>
          </cell>
          <cell r="S159">
            <v>2493.3987225615738</v>
          </cell>
          <cell r="U159">
            <v>244562.30273241058</v>
          </cell>
          <cell r="AK159">
            <v>368071.63</v>
          </cell>
        </row>
        <row r="160">
          <cell r="A160">
            <v>46447</v>
          </cell>
          <cell r="B160">
            <v>27680752.5</v>
          </cell>
          <cell r="L160">
            <v>40598.93</v>
          </cell>
          <cell r="N160">
            <v>46140.697871819626</v>
          </cell>
          <cell r="S160">
            <v>2315.4590058998829</v>
          </cell>
          <cell r="U160">
            <v>246087.66144122134</v>
          </cell>
          <cell r="AK160">
            <v>369992.12</v>
          </cell>
        </row>
        <row r="161">
          <cell r="A161">
            <v>46539</v>
          </cell>
          <cell r="B161">
            <v>27771937</v>
          </cell>
          <cell r="L161">
            <v>40777.4</v>
          </cell>
          <cell r="N161">
            <v>46434.874017665476</v>
          </cell>
          <cell r="S161">
            <v>2343.5286881049228</v>
          </cell>
          <cell r="U161">
            <v>247604.34133384319</v>
          </cell>
          <cell r="AK161">
            <v>371928.19</v>
          </cell>
        </row>
        <row r="162">
          <cell r="A162">
            <v>46631</v>
          </cell>
          <cell r="B162">
            <v>27862492.25</v>
          </cell>
          <cell r="L162">
            <v>40961.47</v>
          </cell>
          <cell r="N162">
            <v>46722.112827763005</v>
          </cell>
          <cell r="S162">
            <v>2010.2097398028229</v>
          </cell>
          <cell r="U162">
            <v>249119.46907019458</v>
          </cell>
          <cell r="AK162">
            <v>373879.87</v>
          </cell>
        </row>
        <row r="163">
          <cell r="A163">
            <v>46722</v>
          </cell>
          <cell r="B163">
            <v>27953047.5</v>
          </cell>
          <cell r="L163">
            <v>41156.020000000004</v>
          </cell>
          <cell r="N163">
            <v>46969.898760469892</v>
          </cell>
          <cell r="S163">
            <v>2463.1854435534556</v>
          </cell>
          <cell r="U163">
            <v>250645.3862326646</v>
          </cell>
          <cell r="AK163">
            <v>375847.23</v>
          </cell>
        </row>
        <row r="164">
          <cell r="A164">
            <v>46813</v>
          </cell>
          <cell r="B164">
            <v>28043602.75</v>
          </cell>
          <cell r="L164">
            <v>41359.64</v>
          </cell>
          <cell r="N164">
            <v>47256.038672392548</v>
          </cell>
          <cell r="S164">
            <v>2311.7058840277068</v>
          </cell>
          <cell r="U164">
            <v>252177.52484854846</v>
          </cell>
          <cell r="AK164">
            <v>377830.52999999997</v>
          </cell>
        </row>
        <row r="165">
          <cell r="A165">
            <v>46905</v>
          </cell>
          <cell r="B165">
            <v>28134158</v>
          </cell>
          <cell r="L165">
            <v>41568.089999999997</v>
          </cell>
          <cell r="N165">
            <v>47553.542050250428</v>
          </cell>
          <cell r="S165">
            <v>2401.8616700552348</v>
          </cell>
          <cell r="U165">
            <v>253718.01360143709</v>
          </cell>
          <cell r="AK165">
            <v>379829.59</v>
          </cell>
        </row>
        <row r="166">
          <cell r="A166">
            <v>46997</v>
          </cell>
          <cell r="B166">
            <v>28224055.75</v>
          </cell>
          <cell r="L166">
            <v>41781.759999999995</v>
          </cell>
          <cell r="N166">
            <v>47825.573831583082</v>
          </cell>
          <cell r="S166">
            <v>2046.2234424898518</v>
          </cell>
          <cell r="U166">
            <v>255271.11013386503</v>
          </cell>
          <cell r="AK166">
            <v>381844.87</v>
          </cell>
        </row>
        <row r="167">
          <cell r="A167">
            <v>47088</v>
          </cell>
          <cell r="B167">
            <v>28313953.5</v>
          </cell>
          <cell r="L167">
            <v>41995.040000000001</v>
          </cell>
          <cell r="N167">
            <v>48111.771247045996</v>
          </cell>
          <cell r="S167">
            <v>2549.0706214577299</v>
          </cell>
          <cell r="U167">
            <v>256829.71802131401</v>
          </cell>
          <cell r="AK167">
            <v>383876.52</v>
          </cell>
        </row>
        <row r="168">
          <cell r="A168">
            <v>47178</v>
          </cell>
          <cell r="B168">
            <v>28403851.25</v>
          </cell>
          <cell r="L168">
            <v>42209.020000000004</v>
          </cell>
          <cell r="N168">
            <v>48322.118602080416</v>
          </cell>
          <cell r="S168">
            <v>2438.3645540186108</v>
          </cell>
          <cell r="U168">
            <v>258404.84025976446</v>
          </cell>
          <cell r="AK168">
            <v>385924.49</v>
          </cell>
        </row>
        <row r="169">
          <cell r="A169">
            <v>47270</v>
          </cell>
          <cell r="B169">
            <v>28493749</v>
          </cell>
          <cell r="L169">
            <v>42424.32</v>
          </cell>
          <cell r="N169">
            <v>48513.192320055787</v>
          </cell>
          <cell r="S169">
            <v>2561.7350850920116</v>
          </cell>
          <cell r="U169">
            <v>259991.91846326768</v>
          </cell>
          <cell r="AK169">
            <v>387989.07000000007</v>
          </cell>
        </row>
        <row r="170">
          <cell r="A170">
            <v>47362</v>
          </cell>
          <cell r="B170">
            <v>28582990.75</v>
          </cell>
          <cell r="L170">
            <v>42640.23</v>
          </cell>
          <cell r="N170">
            <v>48706.83178947906</v>
          </cell>
          <cell r="S170">
            <v>2194.956492557511</v>
          </cell>
          <cell r="U170">
            <v>261583.24156682612</v>
          </cell>
          <cell r="AK170">
            <v>390070.37000000005</v>
          </cell>
        </row>
        <row r="171">
          <cell r="A171">
            <v>47453</v>
          </cell>
          <cell r="B171">
            <v>28672232.5</v>
          </cell>
          <cell r="L171">
            <v>42857.41</v>
          </cell>
          <cell r="N171">
            <v>48884.045866322253</v>
          </cell>
          <cell r="S171">
            <v>2712.0395071838143</v>
          </cell>
          <cell r="U171">
            <v>263179.28911553341</v>
          </cell>
          <cell r="AK171">
            <v>392168.37</v>
          </cell>
        </row>
        <row r="172">
          <cell r="A172">
            <v>47543</v>
          </cell>
          <cell r="B172">
            <v>28761474.25</v>
          </cell>
          <cell r="L172">
            <v>43069.850000000006</v>
          </cell>
          <cell r="N172">
            <v>49036.823597404771</v>
          </cell>
          <cell r="S172">
            <v>2567.9391905590087</v>
          </cell>
          <cell r="U172">
            <v>264786.44940788741</v>
          </cell>
          <cell r="AK172">
            <v>394283.5</v>
          </cell>
        </row>
        <row r="173">
          <cell r="A173">
            <v>47635</v>
          </cell>
          <cell r="B173">
            <v>28850716</v>
          </cell>
          <cell r="L173">
            <v>43276.76</v>
          </cell>
          <cell r="N173">
            <v>49243.462690988694</v>
          </cell>
          <cell r="S173">
            <v>2659.7112463403341</v>
          </cell>
          <cell r="U173">
            <v>266398.58787771565</v>
          </cell>
          <cell r="AK173">
            <v>396415.80999999994</v>
          </cell>
        </row>
        <row r="174">
          <cell r="A174">
            <v>47727</v>
          </cell>
          <cell r="B174">
            <v>28939329.25</v>
          </cell>
          <cell r="L174">
            <v>43479.360000000001</v>
          </cell>
          <cell r="N174">
            <v>49488.518626778387</v>
          </cell>
          <cell r="S174">
            <v>2257.8400433017596</v>
          </cell>
          <cell r="U174">
            <v>268012.2648531259</v>
          </cell>
          <cell r="AK174">
            <v>398565.4</v>
          </cell>
        </row>
        <row r="175">
          <cell r="A175">
            <v>47818</v>
          </cell>
          <cell r="B175">
            <v>29027942.5</v>
          </cell>
          <cell r="L175">
            <v>43676.22</v>
          </cell>
          <cell r="N175">
            <v>49757.0506113417</v>
          </cell>
          <cell r="S175">
            <v>2751.2025217668888</v>
          </cell>
          <cell r="U175">
            <v>269628.21222727094</v>
          </cell>
          <cell r="AK175">
            <v>400732.57</v>
          </cell>
        </row>
        <row r="176">
          <cell r="A176">
            <v>47908</v>
          </cell>
          <cell r="B176">
            <v>29116555.75</v>
          </cell>
          <cell r="L176">
            <v>43850.640110305794</v>
          </cell>
          <cell r="N176">
            <v>50037.650525612058</v>
          </cell>
          <cell r="S176">
            <v>2601.032968953331</v>
          </cell>
          <cell r="U176">
            <v>271237.41007903172</v>
          </cell>
          <cell r="AK176">
            <v>402949.03269981255</v>
          </cell>
        </row>
        <row r="177">
          <cell r="A177">
            <v>48000</v>
          </cell>
          <cell r="B177">
            <v>29205169</v>
          </cell>
          <cell r="L177">
            <v>44023.40895635054</v>
          </cell>
          <cell r="N177">
            <v>50287.891734209574</v>
          </cell>
          <cell r="S177">
            <v>2681.5285696530086</v>
          </cell>
          <cell r="U177">
            <v>272846.47883567365</v>
          </cell>
          <cell r="AK177">
            <v>405212.87406964111</v>
          </cell>
        </row>
        <row r="178">
          <cell r="A178">
            <v>48092</v>
          </cell>
          <cell r="B178">
            <v>29293146.5</v>
          </cell>
          <cell r="L178">
            <v>44193.925311020655</v>
          </cell>
          <cell r="N178">
            <v>50553.623871965741</v>
          </cell>
          <cell r="S178">
            <v>2271.9243394548625</v>
          </cell>
          <cell r="U178">
            <v>274459.00621574058</v>
          </cell>
          <cell r="AK178">
            <v>407518.14346268337</v>
          </cell>
        </row>
        <row r="179">
          <cell r="A179">
            <v>48183</v>
          </cell>
          <cell r="B179">
            <v>29381124</v>
          </cell>
          <cell r="L179">
            <v>44362.044176650699</v>
          </cell>
          <cell r="N179">
            <v>50842.067160175182</v>
          </cell>
          <cell r="S179">
            <v>2760.8326046420648</v>
          </cell>
          <cell r="U179">
            <v>276077.01825837966</v>
          </cell>
          <cell r="AK179">
            <v>409858.78023213701</v>
          </cell>
        </row>
        <row r="180">
          <cell r="A180">
            <v>48274</v>
          </cell>
          <cell r="B180">
            <v>29469101.5</v>
          </cell>
          <cell r="L180">
            <v>44528.222170004614</v>
          </cell>
          <cell r="N180">
            <v>51055.120246492959</v>
          </cell>
          <cell r="S180">
            <v>2622.4726489194018</v>
          </cell>
          <cell r="U180">
            <v>277697.71424882242</v>
          </cell>
          <cell r="AK180">
            <v>412197.82635478844</v>
          </cell>
        </row>
        <row r="181">
          <cell r="A181">
            <v>48366</v>
          </cell>
          <cell r="B181">
            <v>29557079</v>
          </cell>
          <cell r="L181">
            <v>44692.115010616952</v>
          </cell>
          <cell r="N181">
            <v>51335.358109664441</v>
          </cell>
          <cell r="S181">
            <v>2710.3642651737018</v>
          </cell>
          <cell r="U181">
            <v>279312.81533052959</v>
          </cell>
          <cell r="AK181">
            <v>414532.10053703329</v>
          </cell>
        </row>
        <row r="182">
          <cell r="A182">
            <v>48458</v>
          </cell>
          <cell r="B182">
            <v>29644497.25</v>
          </cell>
          <cell r="L182">
            <v>44853.720991496943</v>
          </cell>
          <cell r="N182">
            <v>51562.006839096517</v>
          </cell>
          <cell r="S182">
            <v>2300.5416910883437</v>
          </cell>
          <cell r="U182">
            <v>280922.5584591988</v>
          </cell>
          <cell r="AK182">
            <v>416862.39810227259</v>
          </cell>
        </row>
        <row r="183">
          <cell r="A183">
            <v>48549</v>
          </cell>
          <cell r="B183">
            <v>29731915.5</v>
          </cell>
          <cell r="L183">
            <v>45013.730318321599</v>
          </cell>
          <cell r="N183">
            <v>51821.073962663948</v>
          </cell>
          <cell r="S183">
            <v>2805.2165972328944</v>
          </cell>
          <cell r="U183">
            <v>282543.86918128887</v>
          </cell>
          <cell r="AK183">
            <v>419189.51437390747</v>
          </cell>
        </row>
        <row r="184">
          <cell r="A184">
            <v>48639</v>
          </cell>
          <cell r="B184">
            <v>29819333.75</v>
          </cell>
          <cell r="L184">
            <v>45172.232852857225</v>
          </cell>
          <cell r="N184">
            <v>52082.81904989935</v>
          </cell>
          <cell r="S184">
            <v>2672.0940682587852</v>
          </cell>
          <cell r="U184">
            <v>284168.97218796483</v>
          </cell>
          <cell r="AK184">
            <v>421512.65402853687</v>
          </cell>
        </row>
        <row r="185">
          <cell r="A185">
            <v>48731</v>
          </cell>
          <cell r="B185">
            <v>29906752</v>
          </cell>
          <cell r="L185">
            <v>45329.587288222821</v>
          </cell>
          <cell r="N185">
            <v>52274.291081620999</v>
          </cell>
          <cell r="S185">
            <v>2760.3624382900794</v>
          </cell>
          <cell r="U185">
            <v>285801.33117614721</v>
          </cell>
          <cell r="AK185">
            <v>423831.81706616073</v>
          </cell>
        </row>
        <row r="186">
          <cell r="A186">
            <v>48823</v>
          </cell>
          <cell r="B186">
            <v>29993700.25</v>
          </cell>
          <cell r="L186">
            <v>45485.492546933143</v>
          </cell>
          <cell r="N186">
            <v>52519.88929020807</v>
          </cell>
          <cell r="S186">
            <v>2350.1290856369615</v>
          </cell>
          <cell r="U186">
            <v>287442.00886913342</v>
          </cell>
          <cell r="AK186">
            <v>426147.00348677894</v>
          </cell>
        </row>
        <row r="187">
          <cell r="A187">
            <v>48914</v>
          </cell>
          <cell r="B187">
            <v>30080648.5</v>
          </cell>
          <cell r="L187">
            <v>45640.003866516978</v>
          </cell>
          <cell r="N187">
            <v>52768.734748871386</v>
          </cell>
          <cell r="S187">
            <v>2858.9682188634015</v>
          </cell>
          <cell r="U187">
            <v>289075.2716327245</v>
          </cell>
          <cell r="AK187">
            <v>428457.41796699062</v>
          </cell>
        </row>
        <row r="188">
          <cell r="A188">
            <v>49004</v>
          </cell>
          <cell r="B188">
            <v>30167596.75</v>
          </cell>
          <cell r="L188">
            <v>45792.870499389792</v>
          </cell>
          <cell r="N188">
            <v>52989.012238380848</v>
          </cell>
          <cell r="S188">
            <v>2731.9078680161924</v>
          </cell>
          <cell r="U188">
            <v>290710.59027269145</v>
          </cell>
          <cell r="AK188">
            <v>430763.06050679559</v>
          </cell>
        </row>
        <row r="189">
          <cell r="A189">
            <v>49096</v>
          </cell>
          <cell r="B189">
            <v>30254545</v>
          </cell>
          <cell r="L189">
            <v>45944.337825392322</v>
          </cell>
          <cell r="N189">
            <v>53262.905689569736</v>
          </cell>
          <cell r="S189">
            <v>2813.1621144566543</v>
          </cell>
          <cell r="U189">
            <v>292349.86794575944</v>
          </cell>
          <cell r="AK189">
            <v>433063.93110619404</v>
          </cell>
        </row>
        <row r="190">
          <cell r="A190">
            <v>49188</v>
          </cell>
          <cell r="B190">
            <v>30341116.25</v>
          </cell>
          <cell r="L190">
            <v>46094.359102923576</v>
          </cell>
          <cell r="N190">
            <v>53529.571769563248</v>
          </cell>
          <cell r="S190">
            <v>2394.5864148463179</v>
          </cell>
          <cell r="U190">
            <v>293989.71799671807</v>
          </cell>
          <cell r="AK190">
            <v>435359.23444178468</v>
          </cell>
        </row>
        <row r="191">
          <cell r="A191">
            <v>49279</v>
          </cell>
          <cell r="B191">
            <v>30427687.5</v>
          </cell>
          <cell r="L191">
            <v>46242.343225740005</v>
          </cell>
          <cell r="N191">
            <v>53835.642797525863</v>
          </cell>
          <cell r="S191">
            <v>2891.9363663771583</v>
          </cell>
          <cell r="U191">
            <v>295625.62180044688</v>
          </cell>
          <cell r="AK191">
            <v>437649.76583696867</v>
          </cell>
        </row>
        <row r="192">
          <cell r="A192">
            <v>49369</v>
          </cell>
          <cell r="B192">
            <v>30514258.75</v>
          </cell>
          <cell r="L192">
            <v>46387.496736870075</v>
          </cell>
          <cell r="N192">
            <v>54083.363377091955</v>
          </cell>
          <cell r="S192">
            <v>2759.8086403663137</v>
          </cell>
          <cell r="U192">
            <v>297255.01311023097</v>
          </cell>
          <cell r="AK192">
            <v>439936.32061514718</v>
          </cell>
        </row>
        <row r="193">
          <cell r="A193">
            <v>49461</v>
          </cell>
          <cell r="B193">
            <v>30600830</v>
          </cell>
          <cell r="L193">
            <v>46529.637151040428</v>
          </cell>
          <cell r="N193">
            <v>54374.582861665986</v>
          </cell>
          <cell r="S193">
            <v>2834.7815788059111</v>
          </cell>
          <cell r="U193">
            <v>298878.21722949867</v>
          </cell>
          <cell r="AK193">
            <v>442218.8987763201</v>
          </cell>
        </row>
        <row r="194">
          <cell r="A194">
            <v>49553</v>
          </cell>
          <cell r="B194">
            <v>30687120.75</v>
          </cell>
          <cell r="L194">
            <v>46668.656548729821</v>
          </cell>
          <cell r="N194">
            <v>54676.700015597715</v>
          </cell>
          <cell r="S194">
            <v>2407.5150790643729</v>
          </cell>
          <cell r="U194">
            <v>300496.01554882934</v>
          </cell>
          <cell r="AK194">
            <v>444496.70499708643</v>
          </cell>
        </row>
        <row r="195">
          <cell r="A195">
            <v>49644</v>
          </cell>
          <cell r="B195">
            <v>30773411.5</v>
          </cell>
          <cell r="L195">
            <v>46804.537675426815</v>
          </cell>
          <cell r="N195">
            <v>54972.780552986187</v>
          </cell>
          <cell r="S195">
            <v>2926.0744960231918</v>
          </cell>
          <cell r="U195">
            <v>302109.91558604006</v>
          </cell>
          <cell r="AK195">
            <v>446768.14863064396</v>
          </cell>
        </row>
        <row r="196">
          <cell r="A196">
            <v>49735</v>
          </cell>
          <cell r="B196">
            <v>30859702.25</v>
          </cell>
          <cell r="L196">
            <v>46937.147152759419</v>
          </cell>
          <cell r="N196">
            <v>55259.944467161447</v>
          </cell>
          <cell r="S196">
            <v>2805.2299187250474</v>
          </cell>
          <cell r="U196">
            <v>303721.54991027701</v>
          </cell>
          <cell r="AK196">
            <v>449031.63903019042</v>
          </cell>
        </row>
        <row r="197">
          <cell r="A197">
            <v>49827</v>
          </cell>
          <cell r="B197">
            <v>30945993</v>
          </cell>
          <cell r="L197">
            <v>47066.877460447067</v>
          </cell>
          <cell r="N197">
            <v>55515.634118952061</v>
          </cell>
          <cell r="S197">
            <v>2888.1073799433902</v>
          </cell>
          <cell r="U197">
            <v>305330.19586617174</v>
          </cell>
          <cell r="AK197">
            <v>451285.58554892364</v>
          </cell>
        </row>
        <row r="198">
          <cell r="A198">
            <v>49919</v>
          </cell>
          <cell r="B198">
            <v>31032078.25</v>
          </cell>
          <cell r="L198">
            <v>47193.903770634155</v>
          </cell>
          <cell r="N198">
            <v>55803.016437009508</v>
          </cell>
          <cell r="S198">
            <v>2457.1014513821774</v>
          </cell>
          <cell r="U198">
            <v>306935.07167880656</v>
          </cell>
          <cell r="AK198">
            <v>453529.19286344241</v>
          </cell>
        </row>
        <row r="199">
          <cell r="A199">
            <v>50010</v>
          </cell>
          <cell r="B199">
            <v>31118163.5</v>
          </cell>
          <cell r="L199">
            <v>47318.441102491532</v>
          </cell>
          <cell r="N199">
            <v>56148.314844733148</v>
          </cell>
          <cell r="S199">
            <v>2986.0395179095781</v>
          </cell>
          <cell r="U199">
            <v>308535.32206487318</v>
          </cell>
          <cell r="AK199">
            <v>455760.07500354352</v>
          </cell>
        </row>
        <row r="200">
          <cell r="A200">
            <v>50100</v>
          </cell>
          <cell r="B200">
            <v>31204248.75</v>
          </cell>
          <cell r="L200">
            <v>47440.421578353104</v>
          </cell>
          <cell r="N200">
            <v>56374.032702918856</v>
          </cell>
          <cell r="S200">
            <v>2858.9957453001944</v>
          </cell>
          <cell r="U200">
            <v>310130.47598853818</v>
          </cell>
          <cell r="AK200">
            <v>457976.64132242469</v>
          </cell>
        </row>
        <row r="201">
          <cell r="A201">
            <v>50192</v>
          </cell>
          <cell r="B201">
            <v>31290334</v>
          </cell>
          <cell r="L201">
            <v>47560.112543797637</v>
          </cell>
          <cell r="N201">
            <v>56647.695792298953</v>
          </cell>
          <cell r="S201">
            <v>2938.9071067013369</v>
          </cell>
          <cell r="U201">
            <v>311721.12320342823</v>
          </cell>
          <cell r="AK201">
            <v>460177.30117328378</v>
          </cell>
        </row>
        <row r="202">
          <cell r="A202">
            <v>50284</v>
          </cell>
          <cell r="B202">
            <v>31376256.5</v>
          </cell>
          <cell r="L202">
            <v>47677.628364813885</v>
          </cell>
          <cell r="N202">
            <v>56940.361900662487</v>
          </cell>
          <cell r="S202">
            <v>2501.3568900057999</v>
          </cell>
          <cell r="U202">
            <v>313308.52416490496</v>
          </cell>
          <cell r="AK202">
            <v>462360.46390931855</v>
          </cell>
        </row>
        <row r="203">
          <cell r="A203">
            <v>50375</v>
          </cell>
          <cell r="B203">
            <v>31462179</v>
          </cell>
          <cell r="L203">
            <v>47793.013456272645</v>
          </cell>
          <cell r="N203">
            <v>57229.976652615973</v>
          </cell>
          <cell r="S203">
            <v>3040.6466553455471</v>
          </cell>
          <cell r="U203">
            <v>314893.933816</v>
          </cell>
          <cell r="AK203">
            <v>464525.33420712786</v>
          </cell>
        </row>
        <row r="204">
          <cell r="A204">
            <v>50465</v>
          </cell>
          <cell r="B204">
            <v>31548101.5</v>
          </cell>
          <cell r="L204">
            <v>47906.097700108105</v>
          </cell>
          <cell r="N204">
            <v>57545.425141480526</v>
          </cell>
          <cell r="S204">
            <v>2911.1062221947323</v>
          </cell>
          <cell r="U204">
            <v>316478.20175177767</v>
          </cell>
          <cell r="AK204">
            <v>466670.3214199096</v>
          </cell>
        </row>
        <row r="205">
          <cell r="A205">
            <v>50557</v>
          </cell>
          <cell r="B205">
            <v>31634024</v>
          </cell>
          <cell r="L205">
            <v>48017.26221084423</v>
          </cell>
          <cell r="N205">
            <v>57871.233220074791</v>
          </cell>
          <cell r="S205">
            <v>2994.4661284685176</v>
          </cell>
          <cell r="U205">
            <v>318060.86638915574</v>
          </cell>
          <cell r="AK205">
            <v>468793.83490086149</v>
          </cell>
        </row>
        <row r="206">
          <cell r="A206">
            <v>50649</v>
          </cell>
          <cell r="B206">
            <v>31719795.75</v>
          </cell>
          <cell r="L206">
            <v>48126.276209652649</v>
          </cell>
          <cell r="N206">
            <v>58125.92826830416</v>
          </cell>
          <cell r="S206">
            <v>2552.0702717958638</v>
          </cell>
          <cell r="U206">
            <v>319640.86165118939</v>
          </cell>
          <cell r="AK206">
            <v>470895.07932658237</v>
          </cell>
        </row>
        <row r="207">
          <cell r="A207">
            <v>50740</v>
          </cell>
          <cell r="B207">
            <v>31805567.5</v>
          </cell>
          <cell r="L207">
            <v>48232.774771328441</v>
          </cell>
          <cell r="N207">
            <v>58396.333632097994</v>
          </cell>
          <cell r="S207">
            <v>3102.7734837676076</v>
          </cell>
          <cell r="U207">
            <v>321216.80361132772</v>
          </cell>
          <cell r="AK207">
            <v>472974.05469707237</v>
          </cell>
        </row>
        <row r="208">
          <cell r="A208">
            <v>50830</v>
          </cell>
          <cell r="B208">
            <v>31891339.25</v>
          </cell>
          <cell r="L208">
            <v>48336.199292635807</v>
          </cell>
          <cell r="N208">
            <v>58635.956896265707</v>
          </cell>
          <cell r="S208">
            <v>2967.0393444988822</v>
          </cell>
          <cell r="U208">
            <v>322788.21976978192</v>
          </cell>
          <cell r="AK208">
            <v>475029.96568893024</v>
          </cell>
        </row>
        <row r="209">
          <cell r="A209">
            <v>50922</v>
          </cell>
          <cell r="B209">
            <v>31977111</v>
          </cell>
          <cell r="L209">
            <v>48437.239390253293</v>
          </cell>
          <cell r="N209">
            <v>58874.483075757918</v>
          </cell>
          <cell r="S209">
            <v>3051.5045956667018</v>
          </cell>
          <cell r="U209">
            <v>324357.02579566388</v>
          </cell>
          <cell r="AK209">
            <v>477062.81230215606</v>
          </cell>
        </row>
        <row r="210">
          <cell r="A210">
            <v>51014</v>
          </cell>
          <cell r="B210">
            <v>32062712.5</v>
          </cell>
          <cell r="L210">
            <v>48536.286280472632</v>
          </cell>
          <cell r="N210">
            <v>59123.233409809101</v>
          </cell>
          <cell r="S210">
            <v>2599.9234517688001</v>
          </cell>
          <cell r="U210">
            <v>325924.71384695207</v>
          </cell>
          <cell r="AK210">
            <v>479078.95712395862</v>
          </cell>
        </row>
        <row r="211">
          <cell r="A211">
            <v>51105</v>
          </cell>
          <cell r="B211">
            <v>32148314</v>
          </cell>
          <cell r="L211">
            <v>48633.839079012316</v>
          </cell>
          <cell r="N211">
            <v>59394.415890009885</v>
          </cell>
          <cell r="S211">
            <v>3157.909115942939</v>
          </cell>
          <cell r="U211">
            <v>327493.6071645919</v>
          </cell>
          <cell r="AK211">
            <v>481084.76274154685</v>
          </cell>
        </row>
        <row r="212">
          <cell r="A212">
            <v>51196</v>
          </cell>
          <cell r="B212">
            <v>32233915.5</v>
          </cell>
          <cell r="L212">
            <v>48730.291890870962</v>
          </cell>
          <cell r="N212">
            <v>59617.908944229712</v>
          </cell>
          <cell r="S212">
            <v>3016.5918148755195</v>
          </cell>
          <cell r="U212">
            <v>329064.82676965726</v>
          </cell>
          <cell r="AK212">
            <v>483087.38706553064</v>
          </cell>
        </row>
        <row r="213">
          <cell r="A213">
            <v>51288</v>
          </cell>
          <cell r="B213">
            <v>32319517</v>
          </cell>
          <cell r="L213">
            <v>48825.577576011638</v>
          </cell>
          <cell r="N213">
            <v>59833.808512863914</v>
          </cell>
          <cell r="S213">
            <v>3101.3391978786635</v>
          </cell>
          <cell r="U213">
            <v>330638.71071090805</v>
          </cell>
          <cell r="AK213">
            <v>485093.19268311886</v>
          </cell>
        </row>
        <row r="214">
          <cell r="A214">
            <v>51380</v>
          </cell>
          <cell r="B214">
            <v>32404923.25</v>
          </cell>
          <cell r="L214">
            <v>48919.94023745809</v>
          </cell>
          <cell r="N214">
            <v>60056.915856991291</v>
          </cell>
          <cell r="S214">
            <v>2642.6056771699209</v>
          </cell>
          <cell r="U214">
            <v>332216.25500448747</v>
          </cell>
          <cell r="AK214">
            <v>487101.38427091046</v>
          </cell>
        </row>
        <row r="215">
          <cell r="A215">
            <v>51471</v>
          </cell>
          <cell r="B215">
            <v>32490329.5</v>
          </cell>
          <cell r="L215">
            <v>49013.608665608175</v>
          </cell>
          <cell r="N215">
            <v>60341.242294782896</v>
          </cell>
          <cell r="S215">
            <v>3208.7593971095012</v>
          </cell>
          <cell r="U215">
            <v>333797.1409411346</v>
          </cell>
          <cell r="AK215">
            <v>489111.96182890533</v>
          </cell>
        </row>
        <row r="216">
          <cell r="A216">
            <v>51561</v>
          </cell>
          <cell r="B216">
            <v>32575735.75</v>
          </cell>
          <cell r="L216">
            <v>49106.521833826962</v>
          </cell>
          <cell r="N216">
            <v>60577.02245127262</v>
          </cell>
          <cell r="S216">
            <v>3064.1861347101521</v>
          </cell>
          <cell r="U216">
            <v>335381.69919579441</v>
          </cell>
          <cell r="AK216">
            <v>491124.92535710352</v>
          </cell>
        </row>
        <row r="217">
          <cell r="A217">
            <v>51653</v>
          </cell>
          <cell r="B217">
            <v>32661142</v>
          </cell>
          <cell r="L217">
            <v>49199.022736417566</v>
          </cell>
          <cell r="N217">
            <v>60853.491092421718</v>
          </cell>
          <cell r="S217">
            <v>3154.3193079294911</v>
          </cell>
          <cell r="U217">
            <v>336970.00509503548</v>
          </cell>
          <cell r="AK217">
            <v>493140.27485550498</v>
          </cell>
        </row>
        <row r="218">
          <cell r="A218">
            <v>51745</v>
          </cell>
          <cell r="B218">
            <v>32746298.5</v>
          </cell>
          <cell r="L218">
            <v>49291.211618357076</v>
          </cell>
          <cell r="N218">
            <v>61162.875947127031</v>
          </cell>
          <cell r="S218">
            <v>2690.4164345640829</v>
          </cell>
          <cell r="U218">
            <v>338561.43751409312</v>
          </cell>
          <cell r="AK218">
            <v>495158.01032410975</v>
          </cell>
        </row>
        <row r="219">
          <cell r="A219">
            <v>51836</v>
          </cell>
          <cell r="B219">
            <v>32831455</v>
          </cell>
          <cell r="L219">
            <v>49383.041157570835</v>
          </cell>
          <cell r="N219">
            <v>61497.994540454427</v>
          </cell>
          <cell r="S219">
            <v>3267.4814998068209</v>
          </cell>
          <cell r="U219">
            <v>340155.67586087051</v>
          </cell>
          <cell r="AK219">
            <v>497178.13176291791</v>
          </cell>
        </row>
        <row r="220">
          <cell r="A220">
            <v>51926</v>
          </cell>
          <cell r="B220">
            <v>32916611.5</v>
          </cell>
          <cell r="L220">
            <v>49474.355118589679</v>
          </cell>
          <cell r="N220">
            <v>61816.845617957209</v>
          </cell>
          <cell r="S220">
            <v>3119.084447998413</v>
          </cell>
          <cell r="U220">
            <v>341753.31813427294</v>
          </cell>
          <cell r="AK220">
            <v>499199.84384852828</v>
          </cell>
        </row>
        <row r="221">
          <cell r="A221">
            <v>52018</v>
          </cell>
          <cell r="B221">
            <v>33001768</v>
          </cell>
          <cell r="L221">
            <v>49565.252791175102</v>
          </cell>
          <cell r="N221">
            <v>62176.179893778281</v>
          </cell>
          <cell r="S221">
            <v>3210.3696045092465</v>
          </cell>
          <cell r="U221">
            <v>343354.1738039414</v>
          </cell>
          <cell r="AK221">
            <v>501223.14658094081</v>
          </cell>
        </row>
        <row r="222">
          <cell r="A222">
            <v>52110</v>
          </cell>
          <cell r="B222">
            <v>33086632.75</v>
          </cell>
          <cell r="L222">
            <v>49655.765838656531</v>
          </cell>
          <cell r="N222">
            <v>62525.345436631178</v>
          </cell>
          <cell r="S222">
            <v>2735.5561028416778</v>
          </cell>
          <cell r="U222">
            <v>344958.15531938552</v>
          </cell>
          <cell r="AK222">
            <v>503248.83528355672</v>
          </cell>
        </row>
        <row r="223">
          <cell r="A223">
            <v>52201</v>
          </cell>
          <cell r="B223">
            <v>33171497.5</v>
          </cell>
          <cell r="L223">
            <v>49745.895337232003</v>
          </cell>
          <cell r="N223">
            <v>62864.581059071395</v>
          </cell>
          <cell r="S223">
            <v>3318.2941167555323</v>
          </cell>
          <cell r="U223">
            <v>346564.67419265414</v>
          </cell>
          <cell r="AK223">
            <v>505276.11463297479</v>
          </cell>
        </row>
        <row r="224">
          <cell r="A224">
            <v>52291</v>
          </cell>
          <cell r="B224">
            <v>33256362.25</v>
          </cell>
          <cell r="L224">
            <v>49835.519412438</v>
          </cell>
          <cell r="N224">
            <v>63217.023205093537</v>
          </cell>
          <cell r="S224">
            <v>3165.3859747815459</v>
          </cell>
          <cell r="U224">
            <v>348173.79745693691</v>
          </cell>
          <cell r="AK224">
            <v>507305.77995259617</v>
          </cell>
        </row>
        <row r="225">
          <cell r="A225">
            <v>52383</v>
          </cell>
          <cell r="B225">
            <v>33341227</v>
          </cell>
          <cell r="L225">
            <v>49924.720123981329</v>
          </cell>
          <cell r="N225">
            <v>63554.100523197558</v>
          </cell>
          <cell r="S225">
            <v>3260.7129066129478</v>
          </cell>
          <cell r="U225">
            <v>349785.60020120686</v>
          </cell>
          <cell r="AK225">
            <v>509337.83124242094</v>
          </cell>
        </row>
        <row r="226">
          <cell r="A226">
            <v>52475</v>
          </cell>
          <cell r="B226">
            <v>33425723</v>
          </cell>
          <cell r="L226">
            <v>50013.603791695146</v>
          </cell>
          <cell r="N226">
            <v>63910.892170789943</v>
          </cell>
          <cell r="S226">
            <v>2780.6303483471875</v>
          </cell>
          <cell r="U226">
            <v>351400.19814538496</v>
          </cell>
          <cell r="AK226">
            <v>511371.47317904781</v>
          </cell>
        </row>
        <row r="227">
          <cell r="A227">
            <v>52566</v>
          </cell>
          <cell r="B227">
            <v>33510219</v>
          </cell>
          <cell r="L227">
            <v>50102.109155001861</v>
          </cell>
          <cell r="N227">
            <v>64288.991397223414</v>
          </cell>
          <cell r="S227">
            <v>3374.1244445045513</v>
          </cell>
          <cell r="U227">
            <v>353018.3353719337</v>
          </cell>
          <cell r="AK227">
            <v>513406.70576247695</v>
          </cell>
        </row>
        <row r="228">
          <cell r="A228">
            <v>52657</v>
          </cell>
          <cell r="B228">
            <v>33594715</v>
          </cell>
          <cell r="L228">
            <v>50190.054616616646</v>
          </cell>
          <cell r="N228">
            <v>64584.505819160418</v>
          </cell>
          <cell r="S228">
            <v>3219.7671708492062</v>
          </cell>
          <cell r="U228">
            <v>354640.34749636892</v>
          </cell>
          <cell r="AK228">
            <v>515443.52899270836</v>
          </cell>
        </row>
        <row r="229">
          <cell r="A229">
            <v>52749</v>
          </cell>
          <cell r="B229">
            <v>33679211</v>
          </cell>
          <cell r="L229">
            <v>50277.659973639493</v>
          </cell>
          <cell r="N229">
            <v>64940.978681847278</v>
          </cell>
          <cell r="S229">
            <v>3318.4691746528465</v>
          </cell>
          <cell r="U229">
            <v>356266.31149375811</v>
          </cell>
          <cell r="AK229">
            <v>517481.94286974194</v>
          </cell>
        </row>
        <row r="230">
          <cell r="A230">
            <v>52841</v>
          </cell>
          <cell r="B230">
            <v>33763276.75</v>
          </cell>
          <cell r="L230">
            <v>50364.930509226266</v>
          </cell>
          <cell r="N230">
            <v>65294.178148012397</v>
          </cell>
          <cell r="S230">
            <v>2828.317415812875</v>
          </cell>
          <cell r="U230">
            <v>357894.22486471263</v>
          </cell>
          <cell r="AK230">
            <v>519522.74271697883</v>
          </cell>
        </row>
        <row r="231">
          <cell r="A231">
            <v>52932</v>
          </cell>
          <cell r="B231">
            <v>33847342.5</v>
          </cell>
          <cell r="L231">
            <v>50451.929655398155</v>
          </cell>
          <cell r="N231">
            <v>65707.975268036709</v>
          </cell>
          <cell r="S231">
            <v>3430.1401041191839</v>
          </cell>
          <cell r="U231">
            <v>359522.42563168111</v>
          </cell>
          <cell r="AK231">
            <v>521565.92853441898</v>
          </cell>
        </row>
        <row r="232">
          <cell r="A232">
            <v>53022</v>
          </cell>
          <cell r="B232">
            <v>33931408.25</v>
          </cell>
          <cell r="L232">
            <v>50538.448268177075</v>
          </cell>
          <cell r="N232">
            <v>66036.809088523834</v>
          </cell>
          <cell r="S232">
            <v>3271.6834414986743</v>
          </cell>
          <cell r="U232">
            <v>361149.90959287027</v>
          </cell>
          <cell r="AK232">
            <v>523610.70499866141</v>
          </cell>
        </row>
        <row r="233">
          <cell r="A233">
            <v>53114</v>
          </cell>
          <cell r="B233">
            <v>34015474</v>
          </cell>
          <cell r="L233">
            <v>50624.687133348241</v>
          </cell>
          <cell r="N233">
            <v>66398.249176898738</v>
          </cell>
          <cell r="S233">
            <v>3373.2446299569506</v>
          </cell>
          <cell r="U233">
            <v>362777.82076304487</v>
          </cell>
          <cell r="AK233">
            <v>525657.072109706</v>
          </cell>
        </row>
        <row r="234">
          <cell r="A234">
            <v>53206</v>
          </cell>
          <cell r="B234">
            <v>34099056</v>
          </cell>
          <cell r="L234">
            <v>50710.682684159903</v>
          </cell>
          <cell r="N234">
            <v>66742.110261898706</v>
          </cell>
          <cell r="S234">
            <v>2874.0152221148273</v>
          </cell>
          <cell r="U234">
            <v>364407.59553525771</v>
          </cell>
          <cell r="AK234">
            <v>527705.0298675528</v>
          </cell>
        </row>
        <row r="235">
          <cell r="A235">
            <v>53297</v>
          </cell>
          <cell r="B235">
            <v>34182638</v>
          </cell>
          <cell r="L235">
            <v>50796.436042927868</v>
          </cell>
          <cell r="N235">
            <v>67135.884887691645</v>
          </cell>
          <cell r="S235">
            <v>3485.9853779863975</v>
          </cell>
          <cell r="U235">
            <v>366040.78234911978</v>
          </cell>
          <cell r="AK235">
            <v>529754.57827220182</v>
          </cell>
        </row>
        <row r="236">
          <cell r="A236">
            <v>53387</v>
          </cell>
          <cell r="B236">
            <v>34266220</v>
          </cell>
          <cell r="L236">
            <v>50881.877557008389</v>
          </cell>
          <cell r="N236">
            <v>67473.152405658708</v>
          </cell>
          <cell r="S236">
            <v>3326.2536726391991</v>
          </cell>
          <cell r="U236">
            <v>367678.25319667545</v>
          </cell>
          <cell r="AK236">
            <v>531806.51264705416</v>
          </cell>
        </row>
        <row r="237">
          <cell r="A237">
            <v>53479</v>
          </cell>
          <cell r="B237">
            <v>34349802</v>
          </cell>
          <cell r="L237">
            <v>50967.12876501053</v>
          </cell>
          <cell r="N237">
            <v>67820.688787391671</v>
          </cell>
          <cell r="S237">
            <v>3431.078467704097</v>
          </cell>
          <cell r="U237">
            <v>369319.28327080799</v>
          </cell>
          <cell r="AK237">
            <v>533860.83299210994</v>
          </cell>
        </row>
        <row r="238">
          <cell r="A238">
            <v>53571</v>
          </cell>
          <cell r="B238">
            <v>34432841.25</v>
          </cell>
          <cell r="L238">
            <v>51052.196445483045</v>
          </cell>
          <cell r="N238">
            <v>68198.521057682607</v>
          </cell>
          <cell r="S238">
            <v>2922.2195383723183</v>
          </cell>
          <cell r="U238">
            <v>370962.92306957161</v>
          </cell>
          <cell r="AK238">
            <v>535917.53930736892</v>
          </cell>
        </row>
        <row r="239">
          <cell r="A239">
            <v>53662</v>
          </cell>
          <cell r="B239">
            <v>34515880.5</v>
          </cell>
          <cell r="L239">
            <v>51137.035949057536</v>
          </cell>
          <cell r="N239">
            <v>68581.103259619107</v>
          </cell>
          <cell r="S239">
            <v>3543.6756006835585</v>
          </cell>
          <cell r="U239">
            <v>372609.11595296313</v>
          </cell>
          <cell r="AK239">
            <v>537977.42691623233</v>
          </cell>
        </row>
        <row r="240">
          <cell r="A240">
            <v>53752</v>
          </cell>
          <cell r="B240">
            <v>34598919.75</v>
          </cell>
          <cell r="L240">
            <v>51221.412199153667</v>
          </cell>
          <cell r="N240">
            <v>68925.867137547451</v>
          </cell>
          <cell r="S240">
            <v>3380.9468627632882</v>
          </cell>
          <cell r="U240">
            <v>374257.93065837043</v>
          </cell>
          <cell r="AK240">
            <v>540040.49581870018</v>
          </cell>
        </row>
        <row r="241">
          <cell r="A241">
            <v>53844</v>
          </cell>
          <cell r="B241">
            <v>34681959</v>
          </cell>
          <cell r="L241">
            <v>51305.475906487009</v>
          </cell>
          <cell r="N241">
            <v>69308.343552232051</v>
          </cell>
          <cell r="S241">
            <v>3489.4339336275243</v>
          </cell>
          <cell r="U241">
            <v>375908.90712435648</v>
          </cell>
          <cell r="AK241">
            <v>542105.15536797023</v>
          </cell>
        </row>
        <row r="242">
          <cell r="A242">
            <v>53936</v>
          </cell>
          <cell r="B242">
            <v>34764428</v>
          </cell>
          <cell r="L242">
            <v>51389.233418959135</v>
          </cell>
          <cell r="N242">
            <v>69679.289030890082</v>
          </cell>
          <cell r="S242">
            <v>2972.0568683549204</v>
          </cell>
          <cell r="U242">
            <v>377562.70077487052</v>
          </cell>
          <cell r="AK242">
            <v>544172.2008874435</v>
          </cell>
        </row>
        <row r="243">
          <cell r="A243">
            <v>54027</v>
          </cell>
          <cell r="B243">
            <v>34846897</v>
          </cell>
          <cell r="L243">
            <v>51472.761461204886</v>
          </cell>
          <cell r="N243">
            <v>70101.504134185729</v>
          </cell>
          <cell r="S243">
            <v>3605.0156654438529</v>
          </cell>
          <cell r="U243">
            <v>379218.98570581956</v>
          </cell>
          <cell r="AK243">
            <v>546240.04173031799</v>
          </cell>
        </row>
        <row r="244">
          <cell r="A244">
            <v>54118</v>
          </cell>
          <cell r="B244">
            <v>34929366</v>
          </cell>
          <cell r="L244">
            <v>51555.859459963074</v>
          </cell>
          <cell r="N244">
            <v>70450.694746738533</v>
          </cell>
          <cell r="S244">
            <v>3440.3532890658007</v>
          </cell>
          <cell r="U244">
            <v>380877.29262217204</v>
          </cell>
          <cell r="AK244">
            <v>548307.88257319247</v>
          </cell>
        </row>
        <row r="245">
          <cell r="A245">
            <v>54210</v>
          </cell>
          <cell r="B245">
            <v>35011835</v>
          </cell>
          <cell r="L245">
            <v>51638.632098983784</v>
          </cell>
          <cell r="N245">
            <v>70776.190283942124</v>
          </cell>
          <cell r="S245">
            <v>3549.5122339909312</v>
          </cell>
          <cell r="U245">
            <v>382537.69789987034</v>
          </cell>
          <cell r="AK245">
            <v>550377.31406286906</v>
          </cell>
        </row>
        <row r="246">
          <cell r="A246">
            <v>54302</v>
          </cell>
          <cell r="B246">
            <v>35093723.75</v>
          </cell>
          <cell r="L246">
            <v>51721.201651253679</v>
          </cell>
          <cell r="N246">
            <v>71073.408976375882</v>
          </cell>
          <cell r="S246">
            <v>3020.3388741542626</v>
          </cell>
          <cell r="U246">
            <v>384200.02010529634</v>
          </cell>
          <cell r="AK246">
            <v>552447.54087594699</v>
          </cell>
        </row>
        <row r="247">
          <cell r="A247">
            <v>54393</v>
          </cell>
          <cell r="B247">
            <v>35175612.5</v>
          </cell>
          <cell r="L247">
            <v>51803.480937993561</v>
          </cell>
          <cell r="N247">
            <v>71379.861265148254</v>
          </cell>
          <cell r="S247">
            <v>3661.4749258465022</v>
          </cell>
          <cell r="U247">
            <v>385864.73969896289</v>
          </cell>
          <cell r="AK247">
            <v>554518.56301242579</v>
          </cell>
        </row>
        <row r="248">
          <cell r="A248">
            <v>54483</v>
          </cell>
          <cell r="B248">
            <v>35257501.25</v>
          </cell>
          <cell r="L248">
            <v>51885.361273935843</v>
          </cell>
          <cell r="N248">
            <v>71655.062098658353</v>
          </cell>
          <cell r="S248">
            <v>3493.1302726002227</v>
          </cell>
          <cell r="U248">
            <v>387531.11588064424</v>
          </cell>
          <cell r="AK248">
            <v>556591.17579570692</v>
          </cell>
        </row>
        <row r="249">
          <cell r="A249">
            <v>54575</v>
          </cell>
          <cell r="B249">
            <v>35339390</v>
          </cell>
          <cell r="L249">
            <v>51966.960735141205</v>
          </cell>
          <cell r="N249">
            <v>71929.797839805367</v>
          </cell>
          <cell r="S249">
            <v>3606.6541274654464</v>
          </cell>
          <cell r="U249">
            <v>389199.76447306742</v>
          </cell>
          <cell r="AK249">
            <v>558664.58390238904</v>
          </cell>
        </row>
        <row r="250">
          <cell r="A250">
            <v>54667</v>
          </cell>
          <cell r="B250">
            <v>35420690</v>
          </cell>
          <cell r="L250">
            <v>52048.277484839389</v>
          </cell>
          <cell r="N250">
            <v>72215.588965310424</v>
          </cell>
          <cell r="S250">
            <v>3070.7931204330175</v>
          </cell>
          <cell r="U250">
            <v>390870.01627226599</v>
          </cell>
          <cell r="AK250">
            <v>560737.9920090714</v>
          </cell>
        </row>
        <row r="251">
          <cell r="A251">
            <v>54758</v>
          </cell>
          <cell r="B251">
            <v>35501990</v>
          </cell>
          <cell r="L251">
            <v>52129.313878628971</v>
          </cell>
          <cell r="N251">
            <v>72497.786226627708</v>
          </cell>
          <cell r="S251">
            <v>3725.6099147091963</v>
          </cell>
          <cell r="U251">
            <v>392541.27304609545</v>
          </cell>
          <cell r="AK251">
            <v>562812.99076255574</v>
          </cell>
        </row>
        <row r="252">
          <cell r="A252">
            <v>54848</v>
          </cell>
          <cell r="B252">
            <v>35583290</v>
          </cell>
          <cell r="L252">
            <v>52209.889832329623</v>
          </cell>
          <cell r="N252">
            <v>72731.902747352186</v>
          </cell>
          <cell r="S252">
            <v>3556.0410299343339</v>
          </cell>
          <cell r="U252">
            <v>394213.60053483956</v>
          </cell>
          <cell r="AK252">
            <v>564888.78483944118</v>
          </cell>
        </row>
        <row r="253">
          <cell r="A253">
            <v>54940</v>
          </cell>
          <cell r="B253">
            <v>35664590</v>
          </cell>
          <cell r="L253">
            <v>52290.194479477541</v>
          </cell>
          <cell r="N253">
            <v>72992.841577677726</v>
          </cell>
          <cell r="S253">
            <v>3673.2134330794106</v>
          </cell>
          <cell r="U253">
            <v>395886.53513079952</v>
          </cell>
          <cell r="AK253">
            <v>566964.97657802701</v>
          </cell>
        </row>
        <row r="254">
          <cell r="A254">
            <v>55032</v>
          </cell>
          <cell r="B254">
            <v>35745335.5</v>
          </cell>
          <cell r="L254">
            <v>52370.166432873091</v>
          </cell>
          <cell r="N254">
            <v>73242.141835731542</v>
          </cell>
          <cell r="S254">
            <v>3126.1075631161802</v>
          </cell>
          <cell r="U254">
            <v>397561.81913510355</v>
          </cell>
          <cell r="AK254">
            <v>569041.7250429939</v>
          </cell>
        </row>
        <row r="255">
          <cell r="A255">
            <v>55123</v>
          </cell>
          <cell r="B255">
            <v>35826081</v>
          </cell>
          <cell r="L255">
            <v>52449.707177628072</v>
          </cell>
          <cell r="N255">
            <v>73540.407278855972</v>
          </cell>
          <cell r="S255">
            <v>3791.0637490413856</v>
          </cell>
          <cell r="U255">
            <v>399237.50024245866</v>
          </cell>
          <cell r="AK255">
            <v>571118.23491093982</v>
          </cell>
        </row>
        <row r="256">
          <cell r="A256">
            <v>55213</v>
          </cell>
          <cell r="B256">
            <v>35906826.5</v>
          </cell>
          <cell r="L256">
            <v>52529.140743115102</v>
          </cell>
          <cell r="N256">
            <v>74036.380708277415</v>
          </cell>
          <cell r="S256">
            <v>3619.8201554139573</v>
          </cell>
          <cell r="U256">
            <v>401283.99102882954</v>
          </cell>
          <cell r="AK256">
            <v>573194.50618186593</v>
          </cell>
        </row>
        <row r="257">
          <cell r="A257">
            <v>55305</v>
          </cell>
          <cell r="B257">
            <v>35987572</v>
          </cell>
          <cell r="L257">
            <v>52608.817385289796</v>
          </cell>
          <cell r="N257">
            <v>74300.883007786484</v>
          </cell>
          <cell r="S257">
            <v>3739.037906387342</v>
          </cell>
          <cell r="U257">
            <v>402980.87449861574</v>
          </cell>
          <cell r="AK257">
            <v>575270.93651747296</v>
          </cell>
        </row>
        <row r="258">
          <cell r="A258">
            <v>55397</v>
          </cell>
          <cell r="B258">
            <v>36067799.75</v>
          </cell>
          <cell r="L258">
            <v>52689.41915045074</v>
          </cell>
          <cell r="N258">
            <v>74557.330203158534</v>
          </cell>
          <cell r="S258">
            <v>3182.2421899756328</v>
          </cell>
          <cell r="U258">
            <v>404700.72396167583</v>
          </cell>
          <cell r="AK258">
            <v>577347.36685307894</v>
          </cell>
        </row>
        <row r="259">
          <cell r="A259">
            <v>55488</v>
          </cell>
          <cell r="B259">
            <v>36148027.5</v>
          </cell>
          <cell r="L259">
            <v>52770.94527213223</v>
          </cell>
          <cell r="N259">
            <v>74863.634110575658</v>
          </cell>
          <cell r="S259">
            <v>3859.2770954057823</v>
          </cell>
          <cell r="U259">
            <v>406421.05812712392</v>
          </cell>
          <cell r="AK259">
            <v>579423.79718868597</v>
          </cell>
        </row>
        <row r="260">
          <cell r="A260">
            <v>55579</v>
          </cell>
          <cell r="B260">
            <v>36228255.25</v>
          </cell>
          <cell r="L260">
            <v>52853.140648986591</v>
          </cell>
          <cell r="N260">
            <v>75370.653800716085</v>
          </cell>
          <cell r="S260">
            <v>3685.0560379170038</v>
          </cell>
          <cell r="U260">
            <v>408515.87387526245</v>
          </cell>
          <cell r="AK260">
            <v>581500.22752429196</v>
          </cell>
        </row>
        <row r="261">
          <cell r="A261">
            <v>55671</v>
          </cell>
          <cell r="B261">
            <v>36308483</v>
          </cell>
          <cell r="L261">
            <v>52936.152327152318</v>
          </cell>
          <cell r="N261">
            <v>75642.047064499595</v>
          </cell>
          <cell r="S261">
            <v>3806.5292072135917</v>
          </cell>
          <cell r="U261">
            <v>410254.85890555364</v>
          </cell>
          <cell r="AK261">
            <v>583576.65785989794</v>
          </cell>
        </row>
        <row r="262">
          <cell r="A262">
            <v>55763</v>
          </cell>
          <cell r="B262">
            <v>36388274</v>
          </cell>
          <cell r="L262">
            <v>53019.028248621718</v>
          </cell>
          <cell r="N262">
            <v>75899.261322807841</v>
          </cell>
          <cell r="S262">
            <v>3239.5182460435362</v>
          </cell>
          <cell r="U262">
            <v>411984.78971549193</v>
          </cell>
          <cell r="AK262">
            <v>585653.08819550497</v>
          </cell>
        </row>
        <row r="263">
          <cell r="A263">
            <v>55854</v>
          </cell>
          <cell r="B263">
            <v>36468065</v>
          </cell>
          <cell r="L263">
            <v>53101.768275804556</v>
          </cell>
          <cell r="N263">
            <v>76207.219114425447</v>
          </cell>
          <cell r="S263">
            <v>3928.5399209777997</v>
          </cell>
          <cell r="U263">
            <v>413715.13682682766</v>
          </cell>
          <cell r="AK263">
            <v>587729.51853111107</v>
          </cell>
        </row>
        <row r="264">
          <cell r="A264">
            <v>55944</v>
          </cell>
          <cell r="B264">
            <v>36547856</v>
          </cell>
          <cell r="L264">
            <v>53184.218220604926</v>
          </cell>
          <cell r="N264">
            <v>76719.471633527588</v>
          </cell>
          <cell r="S264">
            <v>3751.0030484337794</v>
          </cell>
          <cell r="U264">
            <v>415826.59055189404</v>
          </cell>
          <cell r="AK264">
            <v>589805.94886671798</v>
          </cell>
        </row>
        <row r="265">
          <cell r="A265">
            <v>56036</v>
          </cell>
          <cell r="B265">
            <v>36627647</v>
          </cell>
          <cell r="L265">
            <v>53266.528002386673</v>
          </cell>
          <cell r="N265">
            <v>76991.859604195924</v>
          </cell>
          <cell r="S265">
            <v>3874.4557250170569</v>
          </cell>
          <cell r="U265">
            <v>417575.74952806521</v>
          </cell>
          <cell r="AK265">
            <v>591882.37920232397</v>
          </cell>
        </row>
        <row r="266">
          <cell r="A266">
            <v>56128</v>
          </cell>
          <cell r="B266">
            <v>36707044.75</v>
          </cell>
          <cell r="L266">
            <v>53348.934404613188</v>
          </cell>
          <cell r="N266">
            <v>77251.320107873093</v>
          </cell>
          <cell r="S266">
            <v>3297.2265692551905</v>
          </cell>
          <cell r="U266">
            <v>419323.82891745458</v>
          </cell>
          <cell r="AK266">
            <v>593958.80953792995</v>
          </cell>
        </row>
        <row r="267">
          <cell r="A267">
            <v>56219</v>
          </cell>
          <cell r="B267">
            <v>36786442.5</v>
          </cell>
          <cell r="L267">
            <v>53431.437201629364</v>
          </cell>
          <cell r="N267">
            <v>77562.422734924767</v>
          </cell>
          <cell r="S267">
            <v>3998.4016950466221</v>
          </cell>
          <cell r="U267">
            <v>421072.29088386317</v>
          </cell>
          <cell r="AK267">
            <v>596035.23987353698</v>
          </cell>
        </row>
        <row r="268">
          <cell r="A268">
            <v>56309</v>
          </cell>
          <cell r="B268">
            <v>36865840.25</v>
          </cell>
          <cell r="L268">
            <v>53513.882132289589</v>
          </cell>
          <cell r="N268">
            <v>78081.43998401257</v>
          </cell>
          <cell r="S268">
            <v>3817.5930199985328</v>
          </cell>
          <cell r="U268">
            <v>423208.5842434963</v>
          </cell>
          <cell r="AK268">
            <v>598111.67020914296</v>
          </cell>
        </row>
        <row r="269">
          <cell r="A269">
            <v>56401</v>
          </cell>
          <cell r="B269">
            <v>36945238</v>
          </cell>
          <cell r="L269">
            <v>53596.418585244282</v>
          </cell>
          <cell r="N269">
            <v>78356.3225281833</v>
          </cell>
          <cell r="S269">
            <v>3943.1194930386873</v>
          </cell>
          <cell r="U269">
            <v>424976.09848854464</v>
          </cell>
          <cell r="AK269">
            <v>600188.10054474999</v>
          </cell>
        </row>
        <row r="270">
          <cell r="A270">
            <v>56493</v>
          </cell>
          <cell r="B270">
            <v>37024311.75</v>
          </cell>
          <cell r="L270">
            <v>53678.205703505409</v>
          </cell>
          <cell r="N270">
            <v>78613.162070848906</v>
          </cell>
          <cell r="S270">
            <v>3355.3524562585485</v>
          </cell>
          <cell r="U270">
            <v>426715.97167304851</v>
          </cell>
          <cell r="AK270">
            <v>602264.53088035597</v>
          </cell>
        </row>
        <row r="271">
          <cell r="A271">
            <v>56584</v>
          </cell>
          <cell r="B271">
            <v>37103385.5</v>
          </cell>
          <cell r="L271">
            <v>53759.243269919847</v>
          </cell>
          <cell r="N271">
            <v>78922.532037771482</v>
          </cell>
          <cell r="S271">
            <v>4068.5163607596401</v>
          </cell>
          <cell r="U271">
            <v>428456.07699842774</v>
          </cell>
          <cell r="AK271">
            <v>604340.96121596196</v>
          </cell>
        </row>
        <row r="272">
          <cell r="A272">
            <v>56674</v>
          </cell>
          <cell r="B272">
            <v>37182459.25</v>
          </cell>
          <cell r="L272">
            <v>53839.381321584427</v>
          </cell>
          <cell r="N272">
            <v>79443.416545903136</v>
          </cell>
          <cell r="S272">
            <v>3884.1833930390353</v>
          </cell>
          <cell r="U272">
            <v>430590.62244167185</v>
          </cell>
          <cell r="AK272">
            <v>606417.39155156899</v>
          </cell>
        </row>
        <row r="273">
          <cell r="A273">
            <v>56766</v>
          </cell>
          <cell r="B273">
            <v>37261533</v>
          </cell>
          <cell r="L273">
            <v>53918.76664472562</v>
          </cell>
          <cell r="N273">
            <v>79715.86548874533</v>
          </cell>
          <cell r="S273">
            <v>4011.5356741003684</v>
          </cell>
          <cell r="U273">
            <v>432349.76336286799</v>
          </cell>
          <cell r="AK273">
            <v>608493.82188717497</v>
          </cell>
        </row>
        <row r="274">
          <cell r="A274">
            <v>56858</v>
          </cell>
          <cell r="B274">
            <v>37340338.75</v>
          </cell>
          <cell r="L274">
            <v>53999.019313870493</v>
          </cell>
          <cell r="N274">
            <v>79979.383349273907</v>
          </cell>
          <cell r="S274">
            <v>3413.6652603946372</v>
          </cell>
          <cell r="U274">
            <v>434131.8855605743</v>
          </cell>
          <cell r="AK274">
            <v>610570.252222782</v>
          </cell>
        </row>
        <row r="275">
          <cell r="A275">
            <v>56949</v>
          </cell>
          <cell r="B275">
            <v>37419144.5</v>
          </cell>
          <cell r="L275">
            <v>54080.139373824</v>
          </cell>
          <cell r="N275">
            <v>80296.354596253106</v>
          </cell>
          <cell r="S275">
            <v>4139.3379551971839</v>
          </cell>
          <cell r="U275">
            <v>435914.30988453521</v>
          </cell>
          <cell r="AK275">
            <v>612646.68255838798</v>
          </cell>
        </row>
        <row r="276">
          <cell r="A276">
            <v>57040</v>
          </cell>
          <cell r="B276">
            <v>37497950.25</v>
          </cell>
          <cell r="L276">
            <v>54161.973992612897</v>
          </cell>
          <cell r="N276">
            <v>80828.539675370645</v>
          </cell>
          <cell r="S276">
            <v>3951.9054585129356</v>
          </cell>
          <cell r="U276">
            <v>438098.11716442415</v>
          </cell>
          <cell r="AK276">
            <v>614723.11289399397</v>
          </cell>
        </row>
        <row r="277">
          <cell r="A277">
            <v>57132</v>
          </cell>
          <cell r="B277">
            <v>37576756</v>
          </cell>
          <cell r="L277">
            <v>54244.670278748024</v>
          </cell>
          <cell r="N277">
            <v>81107.973932328285</v>
          </cell>
          <cell r="S277">
            <v>4081.5906455845302</v>
          </cell>
          <cell r="U277">
            <v>439900.05153283727</v>
          </cell>
          <cell r="AK277">
            <v>616799.543229601</v>
          </cell>
        </row>
        <row r="278">
          <cell r="A278">
            <v>57224</v>
          </cell>
          <cell r="B278">
            <v>37655343.5</v>
          </cell>
          <cell r="L278">
            <v>54328.289477503939</v>
          </cell>
          <cell r="N278">
            <v>81378.788966124703</v>
          </cell>
          <cell r="S278">
            <v>3473.3944323311448</v>
          </cell>
          <cell r="U278">
            <v>441727.92561072565</v>
          </cell>
          <cell r="AK278">
            <v>618875.97356520698</v>
          </cell>
        </row>
        <row r="279">
          <cell r="A279">
            <v>57315</v>
          </cell>
          <cell r="B279">
            <v>37733931</v>
          </cell>
          <cell r="L279">
            <v>54412.831668430161</v>
          </cell>
          <cell r="N279">
            <v>81704.004094900039</v>
          </cell>
          <cell r="S279">
            <v>4211.9033540457576</v>
          </cell>
          <cell r="U279">
            <v>443556.18307849742</v>
          </cell>
          <cell r="AK279">
            <v>620952.40390081401</v>
          </cell>
        </row>
        <row r="280">
          <cell r="A280">
            <v>57405</v>
          </cell>
          <cell r="B280">
            <v>37812518.5</v>
          </cell>
          <cell r="L280">
            <v>54498.137569255094</v>
          </cell>
          <cell r="N280">
            <v>82248.22627388149</v>
          </cell>
          <cell r="S280">
            <v>4021.317416721829</v>
          </cell>
          <cell r="U280">
            <v>445792.9490674765</v>
          </cell>
          <cell r="AK280">
            <v>623028.83423641999</v>
          </cell>
        </row>
        <row r="281">
          <cell r="A281">
            <v>57497</v>
          </cell>
          <cell r="B281">
            <v>37891106</v>
          </cell>
          <cell r="L281">
            <v>54584.360524709213</v>
          </cell>
          <cell r="N281">
            <v>82535.277303000606</v>
          </cell>
          <cell r="S281">
            <v>4153.4167288128947</v>
          </cell>
          <cell r="U281">
            <v>447641.22414350568</v>
          </cell>
          <cell r="AK281">
            <v>625105.26457202598</v>
          </cell>
        </row>
        <row r="282">
          <cell r="A282">
            <v>57589</v>
          </cell>
          <cell r="B282">
            <v>37971399.496077597</v>
          </cell>
          <cell r="L282">
            <v>54672.35909494097</v>
          </cell>
          <cell r="N282">
            <v>82818.234621811309</v>
          </cell>
          <cell r="S282">
            <v>3534.8325858060798</v>
          </cell>
          <cell r="U282">
            <v>449541.30489043571</v>
          </cell>
          <cell r="AK282">
            <v>627181.69490763196</v>
          </cell>
        </row>
        <row r="283">
          <cell r="A283">
            <v>57680</v>
          </cell>
          <cell r="B283">
            <v>38051692.992155202</v>
          </cell>
          <cell r="L283">
            <v>54762.134058391799</v>
          </cell>
          <cell r="N283">
            <v>83156.58096014004</v>
          </cell>
          <cell r="S283">
            <v>4286.7847927033717</v>
          </cell>
          <cell r="U283">
            <v>451441.95877714764</v>
          </cell>
          <cell r="AK283">
            <v>629258.12524323794</v>
          </cell>
        </row>
        <row r="284">
          <cell r="A284">
            <v>57770</v>
          </cell>
          <cell r="B284">
            <v>38131986.488232806</v>
          </cell>
          <cell r="L284">
            <v>54853.515498727764</v>
          </cell>
          <cell r="N284">
            <v>83717.879114044597</v>
          </cell>
          <cell r="S284">
            <v>4093.1723469789617</v>
          </cell>
          <cell r="U284">
            <v>453758.60259464273</v>
          </cell>
          <cell r="AK284">
            <v>631334.55557884497</v>
          </cell>
        </row>
        <row r="285">
          <cell r="A285">
            <v>57862</v>
          </cell>
          <cell r="B285">
            <v>38212279.984310403</v>
          </cell>
          <cell r="L285">
            <v>54946.666896909606</v>
          </cell>
          <cell r="N285">
            <v>84017.458326026739</v>
          </cell>
          <cell r="S285">
            <v>4228.0044161307151</v>
          </cell>
          <cell r="U285">
            <v>455680.03311380727</v>
          </cell>
          <cell r="AK285">
            <v>633410.98591445107</v>
          </cell>
        </row>
        <row r="286">
          <cell r="A286">
            <v>57954</v>
          </cell>
          <cell r="B286">
            <v>38292423.116499901</v>
          </cell>
          <cell r="L286">
            <v>55039.981985568236</v>
          </cell>
          <cell r="N286">
            <v>84303.047219670756</v>
          </cell>
          <cell r="S286">
            <v>3598.2070827232924</v>
          </cell>
          <cell r="U286">
            <v>457600.93808362749</v>
          </cell>
          <cell r="AK286">
            <v>635487.41625005798</v>
          </cell>
        </row>
        <row r="287">
          <cell r="A287">
            <v>58045</v>
          </cell>
          <cell r="B287">
            <v>38372566.248689406</v>
          </cell>
          <cell r="L287">
            <v>55133.461330224512</v>
          </cell>
          <cell r="N287">
            <v>84645.011855436387</v>
          </cell>
          <cell r="S287">
            <v>4363.5145337927115</v>
          </cell>
          <cell r="U287">
            <v>459522.37948611227</v>
          </cell>
          <cell r="AK287">
            <v>637563.84658566397</v>
          </cell>
        </row>
        <row r="288">
          <cell r="A288">
            <v>58135</v>
          </cell>
          <cell r="B288">
            <v>38452709.38087891</v>
          </cell>
          <cell r="L288">
            <v>55226.930863946691</v>
          </cell>
          <cell r="N288">
            <v>85213.904517381045</v>
          </cell>
          <cell r="S288">
            <v>4166.3166965028322</v>
          </cell>
          <cell r="U288">
            <v>461867.1978391459</v>
          </cell>
          <cell r="AK288">
            <v>639640.27692126995</v>
          </cell>
        </row>
        <row r="289">
          <cell r="A289">
            <v>58227</v>
          </cell>
          <cell r="B289">
            <v>38532852.513068408</v>
          </cell>
          <cell r="L289">
            <v>55320.560666242571</v>
          </cell>
          <cell r="N289">
            <v>85516.388146381854</v>
          </cell>
          <cell r="S289">
            <v>4303.434951952675</v>
          </cell>
          <cell r="U289">
            <v>463809.68144861178</v>
          </cell>
          <cell r="AK289">
            <v>641716.70725687698</v>
          </cell>
        </row>
        <row r="290">
          <cell r="A290">
            <v>58319</v>
          </cell>
          <cell r="B290">
            <v>38612866.058925256</v>
          </cell>
          <cell r="L290">
            <v>55414.311457886477</v>
          </cell>
          <cell r="N290">
            <v>85804.636699868483</v>
          </cell>
          <cell r="S290">
            <v>3662.2976474321977</v>
          </cell>
          <cell r="U290">
            <v>465751.636989736</v>
          </cell>
          <cell r="AK290">
            <v>643793.13759248296</v>
          </cell>
        </row>
        <row r="291">
          <cell r="A291">
            <v>58410</v>
          </cell>
          <cell r="B291">
            <v>38692879.604782104</v>
          </cell>
          <cell r="L291">
            <v>55508.183588760046</v>
          </cell>
          <cell r="N291">
            <v>86150.258863166571</v>
          </cell>
          <cell r="S291">
            <v>4441.1111582269577</v>
          </cell>
          <cell r="U291">
            <v>467694.09181203</v>
          </cell>
          <cell r="AK291">
            <v>645869.56792808999</v>
          </cell>
        </row>
        <row r="292">
          <cell r="A292">
            <v>58501</v>
          </cell>
          <cell r="B292">
            <v>38772893.150638953</v>
          </cell>
          <cell r="L292">
            <v>55602.002122979815</v>
          </cell>
          <cell r="N292">
            <v>86726.830176623786</v>
          </cell>
          <cell r="S292">
            <v>4240.2873409694857</v>
          </cell>
          <cell r="U292">
            <v>470067.39402462699</v>
          </cell>
          <cell r="AK292">
            <v>647945.99826369598</v>
          </cell>
        </row>
        <row r="293">
          <cell r="A293">
            <v>58593</v>
          </cell>
          <cell r="B293">
            <v>38852906.696495809</v>
          </cell>
          <cell r="L293">
            <v>55695.937639075055</v>
          </cell>
          <cell r="N293">
            <v>87032.249374678664</v>
          </cell>
          <cell r="S293">
            <v>4379.717525779296</v>
          </cell>
          <cell r="U293">
            <v>472031.15956124174</v>
          </cell>
          <cell r="AK293">
            <v>650022.42859930196</v>
          </cell>
        </row>
        <row r="294">
          <cell r="A294">
            <v>58685</v>
          </cell>
          <cell r="B294">
            <v>38932805.41901993</v>
          </cell>
          <cell r="L294">
            <v>55789.974807163489</v>
          </cell>
          <cell r="N294">
            <v>87323.218454987145</v>
          </cell>
          <cell r="S294">
            <v>3727.1134732792066</v>
          </cell>
          <cell r="U294">
            <v>473994.57076991413</v>
          </cell>
          <cell r="AK294">
            <v>652098.85893490887</v>
          </cell>
        </row>
        <row r="295">
          <cell r="A295">
            <v>58776</v>
          </cell>
          <cell r="B295">
            <v>39012704.141544051</v>
          </cell>
          <cell r="L295">
            <v>55884.113879113065</v>
          </cell>
          <cell r="N295">
            <v>87672.570383772676</v>
          </cell>
          <cell r="S295">
            <v>4519.5874712372224</v>
          </cell>
          <cell r="U295">
            <v>475958.44427573768</v>
          </cell>
          <cell r="AK295">
            <v>654175.28927051497</v>
          </cell>
        </row>
        <row r="296">
          <cell r="A296">
            <v>58866</v>
          </cell>
          <cell r="B296">
            <v>39092602.864068173</v>
          </cell>
          <cell r="L296">
            <v>55978.17935907303</v>
          </cell>
          <cell r="N296">
            <v>88256.938354350772</v>
          </cell>
          <cell r="S296">
            <v>4315.0980808883351</v>
          </cell>
          <cell r="U296">
            <v>478360.72104021261</v>
          </cell>
          <cell r="AK296">
            <v>656251.719606122</v>
          </cell>
        </row>
        <row r="297">
          <cell r="A297">
            <v>58958</v>
          </cell>
          <cell r="B297">
            <v>39172501.586592294</v>
          </cell>
          <cell r="L297">
            <v>56072.342212716416</v>
          </cell>
          <cell r="N297">
            <v>88565.357425498252</v>
          </cell>
          <cell r="S297">
            <v>4456.8680101954951</v>
          </cell>
          <cell r="U297">
            <v>480346.17814527941</v>
          </cell>
          <cell r="AK297">
            <v>658328.14994172798</v>
          </cell>
        </row>
        <row r="298">
          <cell r="A298">
            <v>59050</v>
          </cell>
          <cell r="B298">
            <v>39252302.70928359</v>
          </cell>
          <cell r="L298">
            <v>56166.655682257915</v>
          </cell>
          <cell r="N298">
            <v>88859.050006268066</v>
          </cell>
          <cell r="S298">
            <v>3792.665551738352</v>
          </cell>
          <cell r="U298">
            <v>482331.13726167189</v>
          </cell>
          <cell r="AK298">
            <v>660404.58027733397</v>
          </cell>
        </row>
        <row r="299">
          <cell r="A299">
            <v>59141</v>
          </cell>
          <cell r="B299">
            <v>39332103.831974894</v>
          </cell>
          <cell r="L299">
            <v>56261.120263785531</v>
          </cell>
          <cell r="N299">
            <v>89212.146066761794</v>
          </cell>
          <cell r="S299">
            <v>4598.9537649069589</v>
          </cell>
          <cell r="U299">
            <v>484316.52073810966</v>
          </cell>
          <cell r="AK299">
            <v>662481.010612941</v>
          </cell>
        </row>
        <row r="300">
          <cell r="A300">
            <v>59231</v>
          </cell>
          <cell r="B300">
            <v>39411904.954666197</v>
          </cell>
          <cell r="L300">
            <v>56355.560007825996</v>
          </cell>
          <cell r="N300">
            <v>89804.371017749276</v>
          </cell>
          <cell r="S300">
            <v>4390.755857383203</v>
          </cell>
          <cell r="U300">
            <v>486747.94836111128</v>
          </cell>
          <cell r="AK300">
            <v>664557.44094854698</v>
          </cell>
        </row>
        <row r="301">
          <cell r="A301">
            <v>59323</v>
          </cell>
          <cell r="B301">
            <v>39491706.077357501</v>
          </cell>
          <cell r="L301">
            <v>56450.146711884976</v>
          </cell>
          <cell r="N301">
            <v>90115.795823384717</v>
          </cell>
          <cell r="S301">
            <v>4534.8906084008004</v>
          </cell>
          <cell r="U301">
            <v>488755.19020737085</v>
          </cell>
          <cell r="AK301">
            <v>666633.87128415401</v>
          </cell>
        </row>
        <row r="302">
          <cell r="A302">
            <v>59415</v>
          </cell>
          <cell r="B302">
            <v>39571407.686493769</v>
          </cell>
          <cell r="L302">
            <v>56544.782945602405</v>
          </cell>
          <cell r="N302">
            <v>90412.257937130664</v>
          </cell>
          <cell r="S302">
            <v>3858.9592856197505</v>
          </cell>
          <cell r="U302">
            <v>490762.02356581268</v>
          </cell>
          <cell r="AK302">
            <v>668710.30161975999</v>
          </cell>
        </row>
        <row r="303">
          <cell r="A303">
            <v>59506</v>
          </cell>
          <cell r="B303">
            <v>39651109.295630038</v>
          </cell>
          <cell r="L303">
            <v>56639.468697620716</v>
          </cell>
          <cell r="N303">
            <v>90769.1557476054</v>
          </cell>
          <cell r="S303">
            <v>4679.2187943834779</v>
          </cell>
          <cell r="U303">
            <v>492769.24320504151</v>
          </cell>
          <cell r="AK303">
            <v>670786.73195536598</v>
          </cell>
        </row>
        <row r="304">
          <cell r="A304">
            <v>59596</v>
          </cell>
          <cell r="B304">
            <v>39730810.904766306</v>
          </cell>
          <cell r="L304">
            <v>56734.027286027507</v>
          </cell>
          <cell r="N304">
            <v>91369.341959804675</v>
          </cell>
          <cell r="S304">
            <v>4467.2711233172649</v>
          </cell>
          <cell r="U304">
            <v>495230.23476496199</v>
          </cell>
          <cell r="AK304">
            <v>672863.16229097196</v>
          </cell>
        </row>
        <row r="305">
          <cell r="A305">
            <v>59688</v>
          </cell>
          <cell r="B305">
            <v>39810512.513902575</v>
          </cell>
          <cell r="L305">
            <v>56828.630407533383</v>
          </cell>
          <cell r="N305">
            <v>91683.821879293377</v>
          </cell>
          <cell r="S305">
            <v>4613.7982690356157</v>
          </cell>
          <cell r="U305">
            <v>497259.5913082363</v>
          </cell>
          <cell r="AK305">
            <v>674939.59262657794</v>
          </cell>
        </row>
        <row r="306">
          <cell r="A306">
            <v>59780</v>
          </cell>
          <cell r="B306">
            <v>39890112.148983821</v>
          </cell>
          <cell r="L306">
            <v>56923.344138507782</v>
          </cell>
          <cell r="N306">
            <v>91983.046547945807</v>
          </cell>
          <cell r="S306">
            <v>3926.003394834077</v>
          </cell>
          <cell r="U306">
            <v>499288.33863443765</v>
          </cell>
          <cell r="AK306">
            <v>677016.02296218497</v>
          </cell>
        </row>
        <row r="307">
          <cell r="A307">
            <v>59871</v>
          </cell>
          <cell r="B307">
            <v>39969711.784065075</v>
          </cell>
          <cell r="L307">
            <v>57018.168773362231</v>
          </cell>
          <cell r="N307">
            <v>92343.750714878115</v>
          </cell>
          <cell r="S307">
            <v>4760.3903587075029</v>
          </cell>
          <cell r="U307">
            <v>501317.43299469835</v>
          </cell>
          <cell r="AK307">
            <v>679092.45329779107</v>
          </cell>
        </row>
        <row r="308">
          <cell r="A308">
            <v>59962</v>
          </cell>
          <cell r="B308">
            <v>40049311.419146329</v>
          </cell>
          <cell r="L308">
            <v>57112.927563679754</v>
          </cell>
          <cell r="N308">
            <v>92951.949546649063</v>
          </cell>
          <cell r="S308">
            <v>4544.6486880518669</v>
          </cell>
          <cell r="U308">
            <v>503808.11340524541</v>
          </cell>
          <cell r="AK308">
            <v>681168.88363339799</v>
          </cell>
        </row>
        <row r="309">
          <cell r="A309">
            <v>60054</v>
          </cell>
          <cell r="B309">
            <v>40128911.054227576</v>
          </cell>
          <cell r="L309">
            <v>57207.792760442084</v>
          </cell>
          <cell r="N309">
            <v>93269.480439966152</v>
          </cell>
          <cell r="S309">
            <v>4693.5932489192573</v>
          </cell>
          <cell r="U309">
            <v>505859.62468023767</v>
          </cell>
          <cell r="AK309">
            <v>683245.31396900397</v>
          </cell>
        </row>
        <row r="310">
          <cell r="A310">
            <v>60146</v>
          </cell>
          <cell r="B310">
            <v>40208405.707976043</v>
          </cell>
          <cell r="L310">
            <v>57302.709736184435</v>
          </cell>
          <cell r="N310">
            <v>93571.503852294234</v>
          </cell>
          <cell r="S310">
            <v>3993.8016359607204</v>
          </cell>
          <cell r="U310">
            <v>507910.56020943692</v>
          </cell>
          <cell r="AK310">
            <v>685321.74430460995</v>
          </cell>
        </row>
        <row r="311">
          <cell r="A311">
            <v>60237</v>
          </cell>
          <cell r="B311">
            <v>40287900.361724511</v>
          </cell>
          <cell r="L311">
            <v>57397.67848997769</v>
          </cell>
          <cell r="N311">
            <v>93936.062317840144</v>
          </cell>
          <cell r="S311">
            <v>4842.4752290329752</v>
          </cell>
          <cell r="U311">
            <v>509961.80317833216</v>
          </cell>
          <cell r="AK311">
            <v>687398.17464021698</v>
          </cell>
        </row>
        <row r="312">
          <cell r="A312">
            <v>60327</v>
          </cell>
          <cell r="B312">
            <v>40367395.015472978</v>
          </cell>
          <cell r="L312">
            <v>57492.521818399757</v>
          </cell>
          <cell r="N312">
            <v>94552.369067760796</v>
          </cell>
          <cell r="S312">
            <v>4622.8971219193327</v>
          </cell>
          <cell r="U312">
            <v>512482.53436705185</v>
          </cell>
          <cell r="AK312">
            <v>689474.60497582296</v>
          </cell>
        </row>
        <row r="313">
          <cell r="A313">
            <v>60419</v>
          </cell>
          <cell r="B313">
            <v>40446889.669221453</v>
          </cell>
          <cell r="L313">
            <v>57587.41194168583</v>
          </cell>
          <cell r="N313">
            <v>94872.990418070855</v>
          </cell>
          <cell r="S313">
            <v>4774.2865643779105</v>
          </cell>
          <cell r="U313">
            <v>514556.47762579645</v>
          </cell>
          <cell r="AK313">
            <v>691551.03531142999</v>
          </cell>
        </row>
        <row r="314">
          <cell r="A314">
            <v>60511</v>
          </cell>
          <cell r="B314">
            <v>40526266.749125287</v>
          </cell>
          <cell r="L314">
            <v>57817.471116123757</v>
          </cell>
          <cell r="N314">
            <v>95070.127309637755</v>
          </cell>
          <cell r="S314">
            <v>4057.7656054302661</v>
          </cell>
          <cell r="U314">
            <v>516045.15940283961</v>
          </cell>
          <cell r="AK314">
            <v>693627.46564703598</v>
          </cell>
        </row>
        <row r="315">
          <cell r="A315">
            <v>60602</v>
          </cell>
          <cell r="B315">
            <v>40605643.829029128</v>
          </cell>
          <cell r="L315">
            <v>58047.751543708524</v>
          </cell>
          <cell r="N315">
            <v>95438.7710755023</v>
          </cell>
          <cell r="S315">
            <v>4919.9410047518695</v>
          </cell>
          <cell r="U315">
            <v>518119.7358061269</v>
          </cell>
          <cell r="AK315">
            <v>695703.89598264196</v>
          </cell>
        </row>
        <row r="316">
          <cell r="A316">
            <v>60692</v>
          </cell>
          <cell r="B316">
            <v>40685020.908932962</v>
          </cell>
          <cell r="L316">
            <v>58277.825076967434</v>
          </cell>
          <cell r="N316">
            <v>96063.179021873497</v>
          </cell>
          <cell r="S316">
            <v>4696.7643243754601</v>
          </cell>
          <cell r="U316">
            <v>520671.26323619077</v>
          </cell>
          <cell r="AK316">
            <v>697780.32631824887</v>
          </cell>
        </row>
        <row r="317">
          <cell r="A317">
            <v>60784</v>
          </cell>
          <cell r="B317">
            <v>40764397.988836795</v>
          </cell>
          <cell r="L317">
            <v>58372.732255047493</v>
          </cell>
          <cell r="N317">
            <v>96494.331802355882</v>
          </cell>
          <cell r="S317">
            <v>4855.8772083868243</v>
          </cell>
          <cell r="U317">
            <v>523350.04161118693</v>
          </cell>
          <cell r="AK317">
            <v>699856.75665385497</v>
          </cell>
        </row>
        <row r="318">
          <cell r="A318">
            <v>60876</v>
          </cell>
          <cell r="B318">
            <v>40843644.827745169</v>
          </cell>
          <cell r="L318">
            <v>58605.388480528265</v>
          </cell>
          <cell r="N318">
            <v>96585.668160613772</v>
          </cell>
          <cell r="S318">
            <v>4122.4516399685999</v>
          </cell>
          <cell r="U318">
            <v>524271.58701112733</v>
          </cell>
          <cell r="AK318">
            <v>701933.186989462</v>
          </cell>
        </row>
        <row r="319">
          <cell r="A319">
            <v>60967</v>
          </cell>
          <cell r="B319">
            <v>40922891.666653544</v>
          </cell>
          <cell r="L319">
            <v>58838.262913190367</v>
          </cell>
          <cell r="N319">
            <v>96958.407169056678</v>
          </cell>
          <cell r="S319">
            <v>4998.2793974692731</v>
          </cell>
          <cell r="U319">
            <v>526369.56386280805</v>
          </cell>
          <cell r="AK319">
            <v>704009.61732506799</v>
          </cell>
        </row>
        <row r="320">
          <cell r="A320">
            <v>61057</v>
          </cell>
          <cell r="B320">
            <v>41002138.505561918</v>
          </cell>
          <cell r="L320">
            <v>59070.922591277704</v>
          </cell>
          <cell r="N320">
            <v>97590.971256799719</v>
          </cell>
          <cell r="S320">
            <v>4771.4618321731714</v>
          </cell>
          <cell r="U320">
            <v>528952.03762884706</v>
          </cell>
          <cell r="AK320">
            <v>706086.04766067397</v>
          </cell>
        </row>
        <row r="321">
          <cell r="A321">
            <v>61149</v>
          </cell>
          <cell r="B321">
            <v>41081385.344470292</v>
          </cell>
          <cell r="L321">
            <v>59165.838897811402</v>
          </cell>
          <cell r="N321">
            <v>98133.478765320222</v>
          </cell>
          <cell r="S321">
            <v>4938.3638812305517</v>
          </cell>
          <cell r="U321">
            <v>532240.17655746872</v>
          </cell>
          <cell r="AK321">
            <v>708162.477996281</v>
          </cell>
        </row>
        <row r="322">
          <cell r="A322">
            <v>61241</v>
          </cell>
          <cell r="B322">
            <v>41160489.203742005</v>
          </cell>
          <cell r="L322">
            <v>59401.099094844045</v>
          </cell>
          <cell r="N322">
            <v>98118.171485959334</v>
          </cell>
          <cell r="S322">
            <v>4187.8616637034092</v>
          </cell>
          <cell r="U322">
            <v>532590.08773467853</v>
          </cell>
          <cell r="AK322">
            <v>710238.90833188698</v>
          </cell>
        </row>
        <row r="323">
          <cell r="A323">
            <v>61332</v>
          </cell>
          <cell r="B323">
            <v>41239593.063013718</v>
          </cell>
          <cell r="L323">
            <v>59636.574323527675</v>
          </cell>
          <cell r="N323">
            <v>98495.014913217427</v>
          </cell>
          <cell r="S323">
            <v>5077.4926916422983</v>
          </cell>
          <cell r="U323">
            <v>534711.52792490157</v>
          </cell>
          <cell r="AK323">
            <v>712315.33866749401</v>
          </cell>
        </row>
        <row r="324">
          <cell r="A324">
            <v>61423</v>
          </cell>
          <cell r="B324">
            <v>41318696.922285423</v>
          </cell>
          <cell r="L324">
            <v>59871.826795408218</v>
          </cell>
          <cell r="N324">
            <v>99135.789433894286</v>
          </cell>
          <cell r="S324">
            <v>4846.9917800231424</v>
          </cell>
          <cell r="U324">
            <v>537325.09419357835</v>
          </cell>
          <cell r="AK324">
            <v>714391.76900309999</v>
          </cell>
        </row>
        <row r="325">
          <cell r="A325">
            <v>61515</v>
          </cell>
          <cell r="B325">
            <v>41397800.781557135</v>
          </cell>
          <cell r="L325">
            <v>59966.744250423573</v>
          </cell>
          <cell r="N325">
            <v>99790.399573664239</v>
          </cell>
          <cell r="S325">
            <v>5021.7449859965736</v>
          </cell>
          <cell r="U325">
            <v>541226.71035480534</v>
          </cell>
          <cell r="AK325">
            <v>716468.19933870598</v>
          </cell>
        </row>
      </sheetData>
      <sheetData sheetId="12"/>
      <sheetData sheetId="13"/>
      <sheetData sheetId="14"/>
      <sheetData sheetId="15"/>
      <sheetData sheetId="16">
        <row r="6">
          <cell r="K6">
            <v>710458.17599999998</v>
          </cell>
          <cell r="L6">
            <v>97745.791999999987</v>
          </cell>
          <cell r="M6">
            <v>1395069.5790000001</v>
          </cell>
          <cell r="N6">
            <v>191036.41200000001</v>
          </cell>
          <cell r="O6">
            <v>70344.281999999992</v>
          </cell>
        </row>
        <row r="7">
          <cell r="K7">
            <v>884345.40599999984</v>
          </cell>
          <cell r="L7">
            <v>82086.021999999997</v>
          </cell>
          <cell r="M7">
            <v>1514064.882</v>
          </cell>
          <cell r="N7">
            <v>221467.8</v>
          </cell>
          <cell r="O7">
            <v>94439.217000000019</v>
          </cell>
        </row>
        <row r="8">
          <cell r="K8">
            <v>1064944.4999999998</v>
          </cell>
          <cell r="L8">
            <v>87216.124999999985</v>
          </cell>
          <cell r="M8">
            <v>1734946.3450000004</v>
          </cell>
          <cell r="N8">
            <v>260055.5529999999</v>
          </cell>
          <cell r="O8">
            <v>84154.580999999991</v>
          </cell>
        </row>
        <row r="9">
          <cell r="K9">
            <v>822730.21400000004</v>
          </cell>
          <cell r="L9">
            <v>66202.572999999989</v>
          </cell>
          <cell r="M9">
            <v>1274208.2960000001</v>
          </cell>
          <cell r="N9">
            <v>229980.91099999991</v>
          </cell>
          <cell r="O9">
            <v>80969.527999999991</v>
          </cell>
        </row>
        <row r="10">
          <cell r="K10">
            <v>833499.91800000018</v>
          </cell>
          <cell r="L10">
            <v>76856.936000000002</v>
          </cell>
          <cell r="M10">
            <v>1372749.7979999997</v>
          </cell>
          <cell r="N10">
            <v>225793.71300000002</v>
          </cell>
          <cell r="O10">
            <v>74878.071000000025</v>
          </cell>
        </row>
        <row r="11">
          <cell r="K11">
            <v>864687.78500000085</v>
          </cell>
          <cell r="L11">
            <v>76803.019</v>
          </cell>
          <cell r="M11">
            <v>1205073.4609999999</v>
          </cell>
          <cell r="N11">
            <v>262036.342</v>
          </cell>
          <cell r="O11">
            <v>67992.129000000001</v>
          </cell>
        </row>
        <row r="12">
          <cell r="K12">
            <v>1107473.2709999999</v>
          </cell>
          <cell r="L12">
            <v>89104.403999999995</v>
          </cell>
          <cell r="M12">
            <v>1085470.0850000002</v>
          </cell>
          <cell r="N12">
            <v>261827.86399999994</v>
          </cell>
          <cell r="O12">
            <v>84631.77399999999</v>
          </cell>
        </row>
        <row r="13">
          <cell r="K13">
            <v>1344547.0519999992</v>
          </cell>
          <cell r="L13">
            <v>81465.106999999975</v>
          </cell>
          <cell r="M13">
            <v>1158926.2650000008</v>
          </cell>
          <cell r="N13">
            <v>259197.91000000006</v>
          </cell>
          <cell r="O13">
            <v>88777.77</v>
          </cell>
        </row>
        <row r="14">
          <cell r="K14">
            <v>1185883.578999999</v>
          </cell>
          <cell r="L14">
            <v>82874.316999999966</v>
          </cell>
          <cell r="M14">
            <v>1126653.2589999998</v>
          </cell>
          <cell r="N14">
            <v>236077.77699999983</v>
          </cell>
          <cell r="O14">
            <v>117352.63600000001</v>
          </cell>
        </row>
        <row r="15">
          <cell r="K15">
            <v>1225915.286000001</v>
          </cell>
          <cell r="L15">
            <v>89780.436999999903</v>
          </cell>
          <cell r="M15">
            <v>1119491.0869999998</v>
          </cell>
          <cell r="N15">
            <v>282892.14799999999</v>
          </cell>
          <cell r="O15">
            <v>130419.84900000003</v>
          </cell>
        </row>
        <row r="16">
          <cell r="K16">
            <v>1238855.0070000007</v>
          </cell>
          <cell r="L16">
            <v>96546.133999999962</v>
          </cell>
          <cell r="M16">
            <v>1097340.6749999998</v>
          </cell>
          <cell r="N16">
            <v>311309.51100000041</v>
          </cell>
          <cell r="O16">
            <v>138523.75399999996</v>
          </cell>
        </row>
        <row r="17">
          <cell r="K17">
            <v>1278483.1050000011</v>
          </cell>
          <cell r="L17">
            <v>68991.443999999989</v>
          </cell>
          <cell r="M17">
            <v>975800.42999999993</v>
          </cell>
          <cell r="N17">
            <v>312764.35200000007</v>
          </cell>
          <cell r="O17">
            <v>101438.17499999993</v>
          </cell>
        </row>
        <row r="18">
          <cell r="K18">
            <v>1803748.5020000001</v>
          </cell>
          <cell r="L18">
            <v>102188.30699999997</v>
          </cell>
          <cell r="M18">
            <v>472212.08699999994</v>
          </cell>
          <cell r="N18">
            <v>356302.05099999998</v>
          </cell>
          <cell r="O18">
            <v>120736.391</v>
          </cell>
        </row>
        <row r="19">
          <cell r="K19">
            <v>1782016.2900000007</v>
          </cell>
          <cell r="L19">
            <v>89320.573000000019</v>
          </cell>
          <cell r="M19">
            <v>286028.51100000006</v>
          </cell>
          <cell r="N19">
            <v>394363.03800000012</v>
          </cell>
          <cell r="O19">
            <v>138781.73699999994</v>
          </cell>
        </row>
        <row r="20">
          <cell r="K20">
            <v>1229148.6540000003</v>
          </cell>
          <cell r="L20">
            <v>68501.065000000002</v>
          </cell>
          <cell r="M20">
            <v>245930.72199999995</v>
          </cell>
          <cell r="N20">
            <v>305275.30400000006</v>
          </cell>
          <cell r="O20">
            <v>133182.64300000001</v>
          </cell>
        </row>
        <row r="21">
          <cell r="K21">
            <v>1203419.2237401675</v>
          </cell>
          <cell r="L21">
            <v>93781.139250000007</v>
          </cell>
          <cell r="M21">
            <v>277342.98752314737</v>
          </cell>
          <cell r="N21">
            <v>362345.66548928682</v>
          </cell>
          <cell r="O21">
            <v>186317.27142268533</v>
          </cell>
        </row>
        <row r="22">
          <cell r="K22">
            <v>1611714.7028979943</v>
          </cell>
          <cell r="L22">
            <v>95895.555278320331</v>
          </cell>
          <cell r="M22">
            <v>257562.85826894309</v>
          </cell>
          <cell r="N22">
            <v>374675.19390355976</v>
          </cell>
          <cell r="O22">
            <v>124490.61533468343</v>
          </cell>
        </row>
      </sheetData>
      <sheetData sheetId="17"/>
      <sheetData sheetId="18"/>
      <sheetData sheetId="19"/>
      <sheetData sheetId="20"/>
      <sheetData sheetId="21">
        <row r="1">
          <cell r="D1" t="str" vm="1">
            <v>Import</v>
          </cell>
        </row>
        <row r="3">
          <cell r="D3" t="str" vm="2">
            <v>New Motor Vehicles</v>
          </cell>
        </row>
        <row r="5">
          <cell r="D5" t="str">
            <v>Sum of rev_ton</v>
          </cell>
        </row>
        <row r="6">
          <cell r="A6">
            <v>38596</v>
          </cell>
        </row>
        <row r="7">
          <cell r="A7">
            <v>38687</v>
          </cell>
        </row>
        <row r="8">
          <cell r="A8">
            <v>38777</v>
          </cell>
        </row>
        <row r="9">
          <cell r="A9">
            <v>38869</v>
          </cell>
          <cell r="D9">
            <v>2407465.4610000001</v>
          </cell>
        </row>
        <row r="10">
          <cell r="A10">
            <v>38961</v>
          </cell>
          <cell r="D10">
            <v>2420639.8499999996</v>
          </cell>
        </row>
        <row r="11">
          <cell r="A11">
            <v>39052</v>
          </cell>
          <cell r="D11">
            <v>2467362.2509999997</v>
          </cell>
        </row>
        <row r="12">
          <cell r="A12">
            <v>39142</v>
          </cell>
          <cell r="D12">
            <v>2564137.426</v>
          </cell>
        </row>
        <row r="13">
          <cell r="A13">
            <v>39234</v>
          </cell>
          <cell r="D13">
            <v>2544647.1</v>
          </cell>
        </row>
        <row r="14">
          <cell r="A14">
            <v>39326</v>
          </cell>
          <cell r="D14">
            <v>2553016.4680000003</v>
          </cell>
        </row>
        <row r="15">
          <cell r="A15">
            <v>39417</v>
          </cell>
          <cell r="D15">
            <v>2638836.0230000005</v>
          </cell>
        </row>
        <row r="16">
          <cell r="A16">
            <v>39508</v>
          </cell>
          <cell r="D16">
            <v>2750616.9960000003</v>
          </cell>
        </row>
        <row r="17">
          <cell r="A17">
            <v>39600</v>
          </cell>
          <cell r="D17">
            <v>2920608.8790000007</v>
          </cell>
        </row>
        <row r="18">
          <cell r="A18">
            <v>39692</v>
          </cell>
          <cell r="D18">
            <v>3017119.3059999999</v>
          </cell>
        </row>
        <row r="19">
          <cell r="A19">
            <v>39783</v>
          </cell>
          <cell r="D19">
            <v>2887404.8709999998</v>
          </cell>
        </row>
        <row r="20">
          <cell r="A20">
            <v>39873</v>
          </cell>
          <cell r="D20">
            <v>2599983.4379999996</v>
          </cell>
        </row>
        <row r="21">
          <cell r="A21">
            <v>39965</v>
          </cell>
          <cell r="D21">
            <v>2306340.8280000002</v>
          </cell>
        </row>
        <row r="22">
          <cell r="A22">
            <v>40057</v>
          </cell>
          <cell r="D22">
            <v>2137812.4880000004</v>
          </cell>
        </row>
        <row r="23">
          <cell r="A23">
            <v>40148</v>
          </cell>
          <cell r="D23">
            <v>2369850.6129999999</v>
          </cell>
        </row>
        <row r="24">
          <cell r="A24">
            <v>40238</v>
          </cell>
          <cell r="D24">
            <v>2686630.159</v>
          </cell>
        </row>
        <row r="25">
          <cell r="A25">
            <v>40330</v>
          </cell>
          <cell r="D25">
            <v>3044946.6169999996</v>
          </cell>
        </row>
        <row r="26">
          <cell r="A26">
            <v>40422</v>
          </cell>
          <cell r="D26">
            <v>3293663.8799999994</v>
          </cell>
        </row>
        <row r="27">
          <cell r="A27">
            <v>40513</v>
          </cell>
          <cell r="D27">
            <v>3330200.0959999999</v>
          </cell>
        </row>
        <row r="28">
          <cell r="A28">
            <v>40603</v>
          </cell>
          <cell r="D28">
            <v>3330885.2139999997</v>
          </cell>
        </row>
        <row r="29">
          <cell r="A29">
            <v>40695</v>
          </cell>
          <cell r="D29">
            <v>3060625.5460000001</v>
          </cell>
        </row>
        <row r="30">
          <cell r="A30">
            <v>40787</v>
          </cell>
          <cell r="D30">
            <v>3018927.0370000005</v>
          </cell>
        </row>
        <row r="31">
          <cell r="A31">
            <v>40878</v>
          </cell>
          <cell r="D31">
            <v>2896770.4890000001</v>
          </cell>
        </row>
        <row r="32">
          <cell r="A32">
            <v>40969</v>
          </cell>
          <cell r="D32">
            <v>2906027.6449999996</v>
          </cell>
        </row>
        <row r="33">
          <cell r="A33">
            <v>41061</v>
          </cell>
          <cell r="D33">
            <v>3138005.523</v>
          </cell>
        </row>
        <row r="34">
          <cell r="A34">
            <v>41153</v>
          </cell>
          <cell r="D34">
            <v>3131728.57</v>
          </cell>
        </row>
        <row r="35">
          <cell r="A35">
            <v>41244</v>
          </cell>
          <cell r="D35">
            <v>3207915.7069999995</v>
          </cell>
        </row>
        <row r="36">
          <cell r="A36">
            <v>41334</v>
          </cell>
          <cell r="D36">
            <v>3264926.3579999995</v>
          </cell>
        </row>
        <row r="37">
          <cell r="A37">
            <v>41426</v>
          </cell>
          <cell r="D37">
            <v>3279673.4380000001</v>
          </cell>
        </row>
        <row r="38">
          <cell r="A38">
            <v>41518</v>
          </cell>
          <cell r="D38">
            <v>3468218.6279999996</v>
          </cell>
        </row>
        <row r="39">
          <cell r="A39">
            <v>41609</v>
          </cell>
          <cell r="D39">
            <v>3520896.2019999996</v>
          </cell>
        </row>
        <row r="40">
          <cell r="A40">
            <v>41699</v>
          </cell>
          <cell r="D40">
            <v>3472338.9979999992</v>
          </cell>
        </row>
        <row r="41">
          <cell r="A41">
            <v>41791</v>
          </cell>
          <cell r="D41">
            <v>3391515.7759999987</v>
          </cell>
        </row>
        <row r="42">
          <cell r="A42">
            <v>41883</v>
          </cell>
          <cell r="D42">
            <v>3341498.7659999994</v>
          </cell>
        </row>
        <row r="43">
          <cell r="A43">
            <v>41974</v>
          </cell>
          <cell r="D43">
            <v>3334014.7109999992</v>
          </cell>
          <cell r="X43">
            <v>75955.301749999984</v>
          </cell>
        </row>
        <row r="44">
          <cell r="A44">
            <v>42064</v>
          </cell>
          <cell r="D44">
            <v>3383109.7559999996</v>
          </cell>
          <cell r="X44">
            <v>76241.962999999989</v>
          </cell>
        </row>
        <row r="45">
          <cell r="A45">
            <v>42156</v>
          </cell>
          <cell r="D45">
            <v>3565956.0109999999</v>
          </cell>
          <cell r="X45">
            <v>76528.624249999993</v>
          </cell>
        </row>
        <row r="46">
          <cell r="A46">
            <v>42248</v>
          </cell>
          <cell r="D46">
            <v>3669848.9909999999</v>
          </cell>
          <cell r="X46">
            <v>80976.772999999986</v>
          </cell>
        </row>
        <row r="47">
          <cell r="A47">
            <v>42339</v>
          </cell>
          <cell r="D47">
            <v>3837675.1360000004</v>
          </cell>
          <cell r="X47">
            <v>81316.185499999992</v>
          </cell>
        </row>
        <row r="48">
          <cell r="A48">
            <v>42430</v>
          </cell>
          <cell r="D48">
            <v>3962926.023</v>
          </cell>
          <cell r="X48">
            <v>81655.597999999998</v>
          </cell>
        </row>
        <row r="49">
          <cell r="A49">
            <v>42522</v>
          </cell>
          <cell r="D49">
            <v>3984968.4640000002</v>
          </cell>
          <cell r="X49">
            <v>81995.010500000004</v>
          </cell>
        </row>
        <row r="50">
          <cell r="A50">
            <v>42614</v>
          </cell>
          <cell r="D50">
            <v>4015231.5869999998</v>
          </cell>
          <cell r="X50">
            <v>81905.582999999999</v>
          </cell>
        </row>
        <row r="51">
          <cell r="A51">
            <v>42705</v>
          </cell>
          <cell r="D51">
            <v>3977842.9</v>
          </cell>
          <cell r="X51">
            <v>82239.559499999988</v>
          </cell>
        </row>
        <row r="52">
          <cell r="A52">
            <v>42795</v>
          </cell>
          <cell r="D52">
            <v>3951646.6569999997</v>
          </cell>
          <cell r="X52">
            <v>82573.535999999993</v>
          </cell>
        </row>
        <row r="53">
          <cell r="A53">
            <v>42887</v>
          </cell>
          <cell r="D53">
            <v>4065122.6129999999</v>
          </cell>
          <cell r="X53">
            <v>82907.512499999997</v>
          </cell>
        </row>
        <row r="54">
          <cell r="A54">
            <v>42979</v>
          </cell>
          <cell r="D54">
            <v>4129326.2769999998</v>
          </cell>
          <cell r="X54">
            <v>81817.761499999993</v>
          </cell>
        </row>
        <row r="55">
          <cell r="A55">
            <v>43070</v>
          </cell>
          <cell r="D55">
            <v>4269917.8660000004</v>
          </cell>
          <cell r="X55">
            <v>82133.690749999994</v>
          </cell>
        </row>
        <row r="56">
          <cell r="A56">
            <v>43160</v>
          </cell>
          <cell r="D56">
            <v>4357709.0040000007</v>
          </cell>
          <cell r="X56">
            <v>82449.62</v>
          </cell>
        </row>
        <row r="57">
          <cell r="A57">
            <v>43252</v>
          </cell>
          <cell r="D57">
            <v>4416104.2389999991</v>
          </cell>
          <cell r="X57">
            <v>82765.549249999996</v>
          </cell>
        </row>
        <row r="58">
          <cell r="A58">
            <v>43344</v>
          </cell>
          <cell r="D58">
            <v>4351034.7049999991</v>
          </cell>
          <cell r="X58">
            <v>82095.998499999987</v>
          </cell>
        </row>
        <row r="59">
          <cell r="A59">
            <v>43435</v>
          </cell>
          <cell r="D59">
            <v>4252317.1390000004</v>
          </cell>
          <cell r="X59">
            <v>82399.435750000004</v>
          </cell>
        </row>
        <row r="60">
          <cell r="A60">
            <v>43525</v>
          </cell>
          <cell r="D60">
            <v>4245874.7539999997</v>
          </cell>
          <cell r="X60">
            <v>82702.872999999992</v>
          </cell>
        </row>
        <row r="61">
          <cell r="A61">
            <v>43617</v>
          </cell>
          <cell r="D61">
            <v>4070919.7400000012</v>
          </cell>
          <cell r="X61">
            <v>83006.310249999995</v>
          </cell>
        </row>
        <row r="62">
          <cell r="A62">
            <v>43709</v>
          </cell>
          <cell r="D62">
            <v>3964418.4770000004</v>
          </cell>
          <cell r="X62">
            <v>77084.64499999999</v>
          </cell>
        </row>
        <row r="63">
          <cell r="A63">
            <v>43800</v>
          </cell>
          <cell r="D63">
            <v>3809495.1710000001</v>
          </cell>
          <cell r="X63">
            <v>77309.172499999986</v>
          </cell>
        </row>
        <row r="64">
          <cell r="A64">
            <v>43891</v>
          </cell>
          <cell r="D64">
            <v>3709897.6980000003</v>
          </cell>
          <cell r="X64">
            <v>77533.7</v>
          </cell>
        </row>
        <row r="65">
          <cell r="A65">
            <v>43983</v>
          </cell>
          <cell r="D65">
            <v>3260522.92</v>
          </cell>
          <cell r="X65">
            <v>77758.227499999994</v>
          </cell>
        </row>
        <row r="66">
          <cell r="A66">
            <v>44075</v>
          </cell>
          <cell r="D66">
            <v>2964825.733</v>
          </cell>
          <cell r="X66">
            <v>58842.22</v>
          </cell>
        </row>
        <row r="67">
          <cell r="A67">
            <v>44166</v>
          </cell>
          <cell r="D67">
            <v>2860568.8119999999</v>
          </cell>
          <cell r="X67">
            <v>58824.120999999999</v>
          </cell>
        </row>
        <row r="68">
          <cell r="A68">
            <v>44256</v>
          </cell>
          <cell r="D68">
            <v>2821465.3909999998</v>
          </cell>
          <cell r="X68">
            <v>58806.021999999997</v>
          </cell>
        </row>
        <row r="69">
          <cell r="A69">
            <v>44348</v>
          </cell>
          <cell r="D69">
            <v>3047500.5704134312</v>
          </cell>
          <cell r="X69">
            <v>58787.922999999995</v>
          </cell>
        </row>
        <row r="70">
          <cell r="A70">
            <v>44440</v>
          </cell>
          <cell r="D70">
            <v>3311491.3862760402</v>
          </cell>
          <cell r="X70">
            <v>69538.216499999995</v>
          </cell>
        </row>
        <row r="71">
          <cell r="A71">
            <v>44531</v>
          </cell>
          <cell r="D71">
            <v>3449530.3330413587</v>
          </cell>
          <cell r="X71">
            <v>69656.61825</v>
          </cell>
        </row>
        <row r="72">
          <cell r="A72">
            <v>44621</v>
          </cell>
          <cell r="D72">
            <v>3419579.0663266839</v>
          </cell>
          <cell r="X72">
            <v>69775.01999999999</v>
          </cell>
        </row>
        <row r="73">
          <cell r="A73">
            <v>44713</v>
          </cell>
          <cell r="D73">
            <v>3565813.3504983443</v>
          </cell>
          <cell r="X73">
            <v>69893.421749999994</v>
          </cell>
        </row>
        <row r="74">
          <cell r="A74">
            <v>44805</v>
          </cell>
          <cell r="D74">
            <v>3723881.8720726231</v>
          </cell>
          <cell r="X74">
            <v>80850.86099999999</v>
          </cell>
        </row>
        <row r="75">
          <cell r="A75">
            <v>44896</v>
          </cell>
          <cell r="D75">
            <v>3888530.1248000953</v>
          </cell>
          <cell r="X75">
            <v>81106.659</v>
          </cell>
        </row>
        <row r="76">
          <cell r="A76">
            <v>44986</v>
          </cell>
          <cell r="D76">
            <v>4034749.1865701349</v>
          </cell>
          <cell r="X76">
            <v>81362.456999999995</v>
          </cell>
        </row>
        <row r="77">
          <cell r="A77">
            <v>45078</v>
          </cell>
          <cell r="D77">
            <v>4191294.0590590877</v>
          </cell>
          <cell r="X77">
            <v>81618.25499999999</v>
          </cell>
        </row>
        <row r="78">
          <cell r="A78">
            <v>45170</v>
          </cell>
          <cell r="D78">
            <v>4211533.1836814377</v>
          </cell>
          <cell r="X78">
            <v>81663.360499999995</v>
          </cell>
        </row>
        <row r="79">
          <cell r="A79">
            <v>45261</v>
          </cell>
          <cell r="D79">
            <v>4232347.5409585219</v>
          </cell>
          <cell r="X79">
            <v>81916.48775</v>
          </cell>
        </row>
        <row r="80">
          <cell r="A80">
            <v>45352</v>
          </cell>
          <cell r="D80">
            <v>4250623.783185509</v>
          </cell>
          <cell r="X80">
            <v>82169.614999999991</v>
          </cell>
        </row>
        <row r="81">
          <cell r="A81">
            <v>45444</v>
          </cell>
          <cell r="D81">
            <v>4269947.2938483572</v>
          </cell>
          <cell r="X81">
            <v>82422.742249999996</v>
          </cell>
        </row>
        <row r="82">
          <cell r="A82">
            <v>45536</v>
          </cell>
          <cell r="D82">
            <v>4294366.4632014176</v>
          </cell>
          <cell r="X82">
            <v>82769.766999999993</v>
          </cell>
        </row>
        <row r="83">
          <cell r="A83">
            <v>45627</v>
          </cell>
          <cell r="D83">
            <v>4319537.8089129701</v>
          </cell>
          <cell r="X83">
            <v>83024.084499999997</v>
          </cell>
        </row>
        <row r="84">
          <cell r="A84">
            <v>45717</v>
          </cell>
          <cell r="D84">
            <v>4341638.9341819007</v>
          </cell>
          <cell r="X84">
            <v>83278.402000000002</v>
          </cell>
        </row>
        <row r="85">
          <cell r="A85">
            <v>45809</v>
          </cell>
          <cell r="D85">
            <v>4365060.6284145452</v>
          </cell>
          <cell r="X85">
            <v>83532.719499999992</v>
          </cell>
        </row>
        <row r="86">
          <cell r="A86">
            <v>45901</v>
          </cell>
          <cell r="D86">
            <v>4386647.3149509327</v>
          </cell>
          <cell r="X86">
            <v>83831.056999999986</v>
          </cell>
        </row>
        <row r="87">
          <cell r="A87">
            <v>45992</v>
          </cell>
          <cell r="D87">
            <v>4406393.7812027186</v>
          </cell>
          <cell r="X87">
            <v>84085.932499999995</v>
          </cell>
        </row>
        <row r="88">
          <cell r="A88">
            <v>46082</v>
          </cell>
          <cell r="D88">
            <v>4421572.8542782189</v>
          </cell>
          <cell r="X88">
            <v>84340.80799999999</v>
          </cell>
        </row>
        <row r="89">
          <cell r="A89">
            <v>46174</v>
          </cell>
          <cell r="D89">
            <v>4435301.2451887354</v>
          </cell>
          <cell r="X89">
            <v>84595.683499999999</v>
          </cell>
        </row>
        <row r="90">
          <cell r="A90">
            <v>46266</v>
          </cell>
          <cell r="D90">
            <v>4447988.2134161992</v>
          </cell>
          <cell r="X90">
            <v>84765.358999999997</v>
          </cell>
        </row>
        <row r="91">
          <cell r="A91">
            <v>46357</v>
          </cell>
          <cell r="D91">
            <v>4461009.5394975888</v>
          </cell>
          <cell r="X91">
            <v>85019.15449999999</v>
          </cell>
        </row>
        <row r="92">
          <cell r="A92">
            <v>46447</v>
          </cell>
          <cell r="D92">
            <v>4472405.6101670666</v>
          </cell>
          <cell r="X92">
            <v>85272.95</v>
          </cell>
        </row>
        <row r="93">
          <cell r="A93">
            <v>46539</v>
          </cell>
          <cell r="D93">
            <v>4484430.4605833823</v>
          </cell>
          <cell r="X93">
            <v>85526.74549999999</v>
          </cell>
        </row>
        <row r="94">
          <cell r="A94">
            <v>46631</v>
          </cell>
          <cell r="D94">
            <v>4496791.2251911983</v>
          </cell>
          <cell r="X94">
            <v>85675.638500000001</v>
          </cell>
        </row>
        <row r="95">
          <cell r="A95">
            <v>46722</v>
          </cell>
          <cell r="D95">
            <v>4509473.8785002157</v>
          </cell>
          <cell r="X95">
            <v>85928.104250000004</v>
          </cell>
        </row>
        <row r="96">
          <cell r="A96">
            <v>46813</v>
          </cell>
          <cell r="D96">
            <v>4520570.1510220328</v>
          </cell>
          <cell r="X96">
            <v>86180.57</v>
          </cell>
        </row>
        <row r="97">
          <cell r="A97">
            <v>46905</v>
          </cell>
          <cell r="D97">
            <v>4532275.0693733497</v>
          </cell>
          <cell r="X97">
            <v>86433.035749999981</v>
          </cell>
        </row>
        <row r="98">
          <cell r="A98">
            <v>46997</v>
          </cell>
          <cell r="D98">
            <v>4544411.7586755306</v>
          </cell>
          <cell r="X98">
            <v>86569.416499999992</v>
          </cell>
        </row>
        <row r="99">
          <cell r="A99">
            <v>47088</v>
          </cell>
          <cell r="D99">
            <v>4556862.187299205</v>
          </cell>
          <cell r="X99">
            <v>86820.410749999995</v>
          </cell>
        </row>
        <row r="100">
          <cell r="A100">
            <v>47178</v>
          </cell>
          <cell r="D100">
            <v>4567753.2517666835</v>
          </cell>
          <cell r="X100">
            <v>87071.404999999999</v>
          </cell>
        </row>
        <row r="101">
          <cell r="A101">
            <v>47270</v>
          </cell>
          <cell r="D101">
            <v>4579239.5577841457</v>
          </cell>
          <cell r="X101">
            <v>87322.399250000002</v>
          </cell>
        </row>
        <row r="102">
          <cell r="A102">
            <v>47362</v>
          </cell>
          <cell r="D102">
            <v>4591327.65432317</v>
          </cell>
          <cell r="X102">
            <v>87459.61599999998</v>
          </cell>
        </row>
        <row r="103">
          <cell r="A103">
            <v>47453</v>
          </cell>
          <cell r="D103">
            <v>4603728.5599591807</v>
          </cell>
          <cell r="X103">
            <v>87709.168000000005</v>
          </cell>
        </row>
        <row r="104">
          <cell r="A104">
            <v>47543</v>
          </cell>
          <cell r="D104">
            <v>4614576.5900298003</v>
          </cell>
          <cell r="X104">
            <v>87958.720000000001</v>
          </cell>
        </row>
        <row r="105">
          <cell r="A105">
            <v>47635</v>
          </cell>
          <cell r="D105">
            <v>4626017.812318584</v>
          </cell>
          <cell r="X105">
            <v>88208.271999999997</v>
          </cell>
        </row>
        <row r="106">
          <cell r="A106">
            <v>47727</v>
          </cell>
          <cell r="D106">
            <v>4638138.4443502799</v>
          </cell>
          <cell r="X106">
            <v>88352.21149999999</v>
          </cell>
        </row>
        <row r="107">
          <cell r="A107">
            <v>47818</v>
          </cell>
          <cell r="D107">
            <v>4650574.2257227609</v>
          </cell>
          <cell r="X107">
            <v>88600.424749999991</v>
          </cell>
        </row>
        <row r="108">
          <cell r="A108">
            <v>47908</v>
          </cell>
          <cell r="D108">
            <v>4661454.0792408306</v>
          </cell>
          <cell r="X108">
            <v>88848.637999999992</v>
          </cell>
        </row>
        <row r="109">
          <cell r="A109">
            <v>48000</v>
          </cell>
          <cell r="D109">
            <v>4672930.2565139774</v>
          </cell>
          <cell r="X109">
            <v>89096.851249999992</v>
          </cell>
        </row>
        <row r="110">
          <cell r="A110">
            <v>48092</v>
          </cell>
          <cell r="D110">
            <v>4684990.2239740919</v>
          </cell>
          <cell r="X110">
            <v>89240.339499999987</v>
          </cell>
        </row>
        <row r="111">
          <cell r="A111">
            <v>48183</v>
          </cell>
          <cell r="D111">
            <v>4697363.826910628</v>
          </cell>
          <cell r="X111">
            <v>89487.225249999989</v>
          </cell>
        </row>
        <row r="112">
          <cell r="A112">
            <v>48274</v>
          </cell>
          <cell r="D112">
            <v>4708189.3372769831</v>
          </cell>
          <cell r="X112">
            <v>89734.11099999999</v>
          </cell>
        </row>
        <row r="113">
          <cell r="A113">
            <v>48366</v>
          </cell>
          <cell r="D113">
            <v>4719608.2517893976</v>
          </cell>
          <cell r="X113">
            <v>89980.996749999991</v>
          </cell>
        </row>
        <row r="114">
          <cell r="A114">
            <v>48458</v>
          </cell>
          <cell r="D114">
            <v>4731861.2459725142</v>
          </cell>
          <cell r="X114">
            <v>90142.682499999995</v>
          </cell>
        </row>
        <row r="115">
          <cell r="A115">
            <v>48549</v>
          </cell>
          <cell r="D115">
            <v>4744436.6454038303</v>
          </cell>
          <cell r="X115">
            <v>90388.488249999995</v>
          </cell>
        </row>
        <row r="116">
          <cell r="A116">
            <v>48639</v>
          </cell>
          <cell r="D116">
            <v>4755441.9955366021</v>
          </cell>
          <cell r="X116">
            <v>90634.293999999994</v>
          </cell>
        </row>
        <row r="117">
          <cell r="A117">
            <v>48731</v>
          </cell>
          <cell r="D117">
            <v>4767054.0891284999</v>
          </cell>
          <cell r="X117">
            <v>90880.099749999994</v>
          </cell>
        </row>
        <row r="118">
          <cell r="A118">
            <v>48823</v>
          </cell>
          <cell r="D118">
            <v>4779573.8105298048</v>
          </cell>
          <cell r="X118">
            <v>91064.667999999991</v>
          </cell>
        </row>
        <row r="119">
          <cell r="A119">
            <v>48914</v>
          </cell>
          <cell r="D119">
            <v>4792427.5216868967</v>
          </cell>
          <cell r="X119">
            <v>91309.697499999995</v>
          </cell>
        </row>
        <row r="120">
          <cell r="A120">
            <v>49004</v>
          </cell>
          <cell r="D120">
            <v>4803680.4418584146</v>
          </cell>
          <cell r="X120">
            <v>91554.726999999984</v>
          </cell>
        </row>
        <row r="121">
          <cell r="A121">
            <v>49096</v>
          </cell>
          <cell r="D121">
            <v>4815557.9912086232</v>
          </cell>
          <cell r="X121">
            <v>91799.756499999989</v>
          </cell>
        </row>
        <row r="122">
          <cell r="A122">
            <v>49188</v>
          </cell>
          <cell r="D122">
            <v>4828380.2207226017</v>
          </cell>
          <cell r="X122">
            <v>92008.930999999997</v>
          </cell>
        </row>
        <row r="123">
          <cell r="A123">
            <v>49279</v>
          </cell>
          <cell r="D123">
            <v>4841549.261140517</v>
          </cell>
          <cell r="X123">
            <v>92253.505999999994</v>
          </cell>
        </row>
        <row r="124">
          <cell r="A124">
            <v>49369</v>
          </cell>
          <cell r="D124">
            <v>4853082.4061445333</v>
          </cell>
          <cell r="X124">
            <v>92498.080999999991</v>
          </cell>
        </row>
        <row r="125">
          <cell r="A125">
            <v>49461</v>
          </cell>
          <cell r="D125">
            <v>4865260.1402214449</v>
          </cell>
          <cell r="X125">
            <v>92742.655999999988</v>
          </cell>
        </row>
        <row r="126">
          <cell r="A126">
            <v>49553</v>
          </cell>
          <cell r="D126">
            <v>4878395.1232693074</v>
          </cell>
          <cell r="X126">
            <v>92976.225999999995</v>
          </cell>
        </row>
        <row r="127">
          <cell r="A127">
            <v>49644</v>
          </cell>
          <cell r="D127">
            <v>4891889.9263675092</v>
          </cell>
          <cell r="X127">
            <v>93220.661499999987</v>
          </cell>
        </row>
        <row r="128">
          <cell r="A128">
            <v>49735</v>
          </cell>
          <cell r="D128">
            <v>4903712.3554335907</v>
          </cell>
          <cell r="X128">
            <v>93465.096999999994</v>
          </cell>
        </row>
        <row r="129">
          <cell r="A129">
            <v>49827</v>
          </cell>
          <cell r="D129">
            <v>4916199.7572216019</v>
          </cell>
          <cell r="X129">
            <v>93709.532499999987</v>
          </cell>
        </row>
        <row r="130">
          <cell r="A130">
            <v>49919</v>
          </cell>
          <cell r="D130">
            <v>4929618.8079818692</v>
          </cell>
          <cell r="X130">
            <v>93964.440499999997</v>
          </cell>
        </row>
        <row r="131">
          <cell r="A131">
            <v>50010</v>
          </cell>
          <cell r="D131">
            <v>4943409.3013734678</v>
          </cell>
          <cell r="X131">
            <v>94209.008749999994</v>
          </cell>
        </row>
        <row r="132">
          <cell r="A132">
            <v>50100</v>
          </cell>
          <cell r="D132">
            <v>4955494.142454939</v>
          </cell>
          <cell r="X132">
            <v>94453.57699999999</v>
          </cell>
        </row>
        <row r="133">
          <cell r="A133">
            <v>50192</v>
          </cell>
          <cell r="D133">
            <v>4968262.2722233236</v>
          </cell>
          <cell r="X133">
            <v>94698.145249999987</v>
          </cell>
        </row>
        <row r="134">
          <cell r="A134">
            <v>50284</v>
          </cell>
          <cell r="D134">
            <v>4981828.3301804401</v>
          </cell>
          <cell r="X134">
            <v>94963.481</v>
          </cell>
        </row>
        <row r="135">
          <cell r="A135">
            <v>50375</v>
          </cell>
          <cell r="D135">
            <v>4995771.7005500905</v>
          </cell>
          <cell r="X135">
            <v>95208.3125</v>
          </cell>
        </row>
        <row r="136">
          <cell r="A136">
            <v>50465</v>
          </cell>
          <cell r="D136">
            <v>5007992.0877559856</v>
          </cell>
          <cell r="X136">
            <v>95453.144</v>
          </cell>
        </row>
        <row r="137">
          <cell r="A137">
            <v>50557</v>
          </cell>
          <cell r="D137">
            <v>5020905.0937619833</v>
          </cell>
          <cell r="X137">
            <v>95697.9755</v>
          </cell>
        </row>
        <row r="138">
          <cell r="A138">
            <v>50649</v>
          </cell>
          <cell r="D138">
            <v>5034591.5031679887</v>
          </cell>
          <cell r="X138">
            <v>95971.3845</v>
          </cell>
        </row>
        <row r="139">
          <cell r="A139">
            <v>50740</v>
          </cell>
          <cell r="D139">
            <v>5048659.9210872483</v>
          </cell>
          <cell r="X139">
            <v>96216.578249999991</v>
          </cell>
        </row>
        <row r="140">
          <cell r="A140">
            <v>50830</v>
          </cell>
          <cell r="D140">
            <v>5060991.0851880116</v>
          </cell>
          <cell r="X140">
            <v>96461.771999999997</v>
          </cell>
        </row>
        <row r="141">
          <cell r="A141">
            <v>50922</v>
          </cell>
          <cell r="D141">
            <v>5074022.3944109948</v>
          </cell>
          <cell r="X141">
            <v>96706.965749999988</v>
          </cell>
        </row>
        <row r="142">
          <cell r="A142">
            <v>51014</v>
          </cell>
          <cell r="D142">
            <v>5087663.4021393117</v>
          </cell>
          <cell r="X142">
            <v>96975.944499999998</v>
          </cell>
        </row>
        <row r="143">
          <cell r="A143">
            <v>51105</v>
          </cell>
          <cell r="D143">
            <v>5101684.3202682594</v>
          </cell>
          <cell r="X143">
            <v>97221.43974999999</v>
          </cell>
        </row>
        <row r="144">
          <cell r="A144">
            <v>51196</v>
          </cell>
          <cell r="D144">
            <v>5113973.1223846152</v>
          </cell>
          <cell r="X144">
            <v>97466.934999999998</v>
          </cell>
        </row>
        <row r="145">
          <cell r="A145">
            <v>51288</v>
          </cell>
          <cell r="D145">
            <v>5126958.8958469778</v>
          </cell>
          <cell r="X145">
            <v>97712.43024999999</v>
          </cell>
        </row>
        <row r="146">
          <cell r="A146">
            <v>51380</v>
          </cell>
          <cell r="D146">
            <v>5140560.8433312755</v>
          </cell>
          <cell r="X146">
            <v>97977.627999999997</v>
          </cell>
        </row>
        <row r="147">
          <cell r="A147">
            <v>51471</v>
          </cell>
          <cell r="D147">
            <v>5154540.9033384733</v>
          </cell>
          <cell r="X147">
            <v>98223.372999999992</v>
          </cell>
        </row>
        <row r="148">
          <cell r="A148">
            <v>51561</v>
          </cell>
          <cell r="D148">
            <v>5166793.2729256703</v>
          </cell>
          <cell r="X148">
            <v>98469.118000000002</v>
          </cell>
        </row>
        <row r="149">
          <cell r="A149">
            <v>51653</v>
          </cell>
          <cell r="D149">
            <v>5179739.8907354008</v>
          </cell>
          <cell r="X149">
            <v>98714.862999999998</v>
          </cell>
        </row>
        <row r="150">
          <cell r="A150">
            <v>51745</v>
          </cell>
          <cell r="D150">
            <v>5193196.3247224307</v>
          </cell>
          <cell r="X150">
            <v>98968.595499999996</v>
          </cell>
        </row>
        <row r="151">
          <cell r="A151">
            <v>51836</v>
          </cell>
          <cell r="D151">
            <v>5207024.7914354149</v>
          </cell>
          <cell r="X151">
            <v>99214.441749999998</v>
          </cell>
        </row>
        <row r="152">
          <cell r="A152">
            <v>51926</v>
          </cell>
          <cell r="D152">
            <v>5219142.5195985772</v>
          </cell>
          <cell r="X152">
            <v>99460.288</v>
          </cell>
        </row>
        <row r="153">
          <cell r="A153">
            <v>52018</v>
          </cell>
          <cell r="D153">
            <v>5231944.9844218036</v>
          </cell>
          <cell r="X153">
            <v>99706.134250000003</v>
          </cell>
        </row>
        <row r="154">
          <cell r="A154">
            <v>52110</v>
          </cell>
          <cell r="D154">
            <v>5245283.9932532115</v>
          </cell>
          <cell r="X154">
            <v>99950.915500000003</v>
          </cell>
        </row>
        <row r="155">
          <cell r="A155">
            <v>52201</v>
          </cell>
          <cell r="D155">
            <v>5258990.1995453574</v>
          </cell>
          <cell r="X155">
            <v>100196.74825</v>
          </cell>
        </row>
        <row r="156">
          <cell r="A156">
            <v>52291</v>
          </cell>
          <cell r="D156">
            <v>5270999.4003389403</v>
          </cell>
          <cell r="X156">
            <v>100442.58099999999</v>
          </cell>
        </row>
        <row r="157">
          <cell r="A157">
            <v>52383</v>
          </cell>
          <cell r="D157">
            <v>5283685.734927305</v>
          </cell>
          <cell r="X157">
            <v>100688.41374999999</v>
          </cell>
        </row>
        <row r="158">
          <cell r="A158">
            <v>52475</v>
          </cell>
          <cell r="D158">
            <v>5296746.8273727614</v>
          </cell>
          <cell r="X158">
            <v>100912.76899999999</v>
          </cell>
        </row>
        <row r="159">
          <cell r="A159">
            <v>52566</v>
          </cell>
          <cell r="D159">
            <v>5310163.8524857583</v>
          </cell>
          <cell r="X159">
            <v>101158.32949999999</v>
          </cell>
        </row>
        <row r="160">
          <cell r="A160">
            <v>52657</v>
          </cell>
          <cell r="D160">
            <v>5321916.5095907971</v>
          </cell>
          <cell r="X160">
            <v>101403.88999999998</v>
          </cell>
        </row>
        <row r="161">
          <cell r="A161">
            <v>52749</v>
          </cell>
          <cell r="D161">
            <v>5334328.48984918</v>
          </cell>
          <cell r="X161">
            <v>101649.45049999999</v>
          </cell>
        </row>
        <row r="162">
          <cell r="A162">
            <v>52841</v>
          </cell>
          <cell r="D162">
            <v>5347157.8687525131</v>
          </cell>
          <cell r="X162">
            <v>101857.55849999998</v>
          </cell>
        </row>
        <row r="163">
          <cell r="A163">
            <v>52932</v>
          </cell>
          <cell r="D163">
            <v>5360333.9729198124</v>
          </cell>
          <cell r="X163">
            <v>102102.64424999998</v>
          </cell>
        </row>
        <row r="164">
          <cell r="A164">
            <v>53022</v>
          </cell>
          <cell r="D164">
            <v>5371873.0596047584</v>
          </cell>
          <cell r="X164">
            <v>102347.73</v>
          </cell>
        </row>
        <row r="165">
          <cell r="A165">
            <v>53114</v>
          </cell>
          <cell r="D165">
            <v>5384056.808935307</v>
          </cell>
          <cell r="X165">
            <v>102592.81574999999</v>
          </cell>
        </row>
        <row r="166">
          <cell r="A166">
            <v>53206</v>
          </cell>
          <cell r="D166">
            <v>5396631.4237961788</v>
          </cell>
          <cell r="X166">
            <v>102783.58649999999</v>
          </cell>
        </row>
        <row r="167">
          <cell r="A167">
            <v>53297</v>
          </cell>
          <cell r="D167">
            <v>5409542.7646834385</v>
          </cell>
          <cell r="X167">
            <v>103027.98374999998</v>
          </cell>
        </row>
        <row r="168">
          <cell r="A168">
            <v>53387</v>
          </cell>
          <cell r="D168">
            <v>5420847.2527771005</v>
          </cell>
          <cell r="X168">
            <v>103272.38099999999</v>
          </cell>
        </row>
        <row r="169">
          <cell r="A169">
            <v>53479</v>
          </cell>
          <cell r="D169">
            <v>5432780.4117426518</v>
          </cell>
          <cell r="X169">
            <v>103516.77824999999</v>
          </cell>
        </row>
        <row r="170">
          <cell r="A170">
            <v>53571</v>
          </cell>
          <cell r="D170">
            <v>5445095.8833054751</v>
          </cell>
          <cell r="X170">
            <v>103690.53049999999</v>
          </cell>
        </row>
        <row r="171">
          <cell r="A171">
            <v>53662</v>
          </cell>
          <cell r="D171">
            <v>5457738.0552260401</v>
          </cell>
          <cell r="X171">
            <v>103934.03225</v>
          </cell>
        </row>
        <row r="172">
          <cell r="A172">
            <v>53752</v>
          </cell>
          <cell r="D172">
            <v>5468804.1669930136</v>
          </cell>
          <cell r="X172">
            <v>104177.534</v>
          </cell>
        </row>
        <row r="173">
          <cell r="A173">
            <v>53844</v>
          </cell>
          <cell r="D173">
            <v>5480482.8319748621</v>
          </cell>
          <cell r="X173">
            <v>104421.03575</v>
          </cell>
        </row>
        <row r="174">
          <cell r="A174">
            <v>53936</v>
          </cell>
          <cell r="D174">
            <v>5492607.4562581629</v>
          </cell>
          <cell r="X174">
            <v>104583.41999999998</v>
          </cell>
        </row>
        <row r="175">
          <cell r="A175">
            <v>54027</v>
          </cell>
          <cell r="D175">
            <v>5505051.67227065</v>
          </cell>
          <cell r="X175">
            <v>104825.89349999999</v>
          </cell>
        </row>
        <row r="176">
          <cell r="A176">
            <v>54118</v>
          </cell>
          <cell r="D176">
            <v>5515942.7122867675</v>
          </cell>
          <cell r="X176">
            <v>105068.36699999998</v>
          </cell>
        </row>
        <row r="177">
          <cell r="A177">
            <v>54210</v>
          </cell>
          <cell r="D177">
            <v>5527434.7171355058</v>
          </cell>
          <cell r="X177">
            <v>105310.84049999999</v>
          </cell>
        </row>
        <row r="178">
          <cell r="A178">
            <v>54302</v>
          </cell>
          <cell r="D178">
            <v>5539378.1556597482</v>
          </cell>
          <cell r="X178">
            <v>105462.96649999998</v>
          </cell>
        </row>
        <row r="179">
          <cell r="A179">
            <v>54393</v>
          </cell>
          <cell r="D179">
            <v>5551634.5631453739</v>
          </cell>
          <cell r="X179">
            <v>105704.29475</v>
          </cell>
        </row>
        <row r="180">
          <cell r="A180">
            <v>54483</v>
          </cell>
          <cell r="D180">
            <v>5562359.6150915613</v>
          </cell>
          <cell r="X180">
            <v>105945.62299999999</v>
          </cell>
        </row>
        <row r="181">
          <cell r="A181">
            <v>54575</v>
          </cell>
          <cell r="D181">
            <v>5573674.7592139458</v>
          </cell>
          <cell r="X181">
            <v>106186.95124999998</v>
          </cell>
        </row>
        <row r="182">
          <cell r="A182">
            <v>54667</v>
          </cell>
          <cell r="D182">
            <v>5585486.0935894223</v>
          </cell>
          <cell r="X182">
            <v>106332.78449999999</v>
          </cell>
        </row>
        <row r="183">
          <cell r="A183">
            <v>54758</v>
          </cell>
          <cell r="D183">
            <v>5597605.8480468187</v>
          </cell>
          <cell r="X183">
            <v>106572.90224999998</v>
          </cell>
        </row>
        <row r="184">
          <cell r="A184">
            <v>54848</v>
          </cell>
          <cell r="D184">
            <v>5608210.3670047605</v>
          </cell>
          <cell r="X184">
            <v>106813.01999999999</v>
          </cell>
        </row>
        <row r="185">
          <cell r="A185">
            <v>54940</v>
          </cell>
          <cell r="D185">
            <v>5619397.3374698116</v>
          </cell>
          <cell r="X185">
            <v>107053.13774999999</v>
          </cell>
        </row>
        <row r="186">
          <cell r="A186">
            <v>55032</v>
          </cell>
          <cell r="D186">
            <v>5631169.4350731373</v>
          </cell>
          <cell r="X186">
            <v>107199.71299999999</v>
          </cell>
        </row>
        <row r="187">
          <cell r="A187">
            <v>55123</v>
          </cell>
          <cell r="D187">
            <v>5643249.2174296929</v>
          </cell>
          <cell r="X187">
            <v>107438.64499999999</v>
          </cell>
        </row>
        <row r="188">
          <cell r="A188">
            <v>55213</v>
          </cell>
          <cell r="D188">
            <v>5653819.0154538043</v>
          </cell>
          <cell r="X188">
            <v>107677.57699999999</v>
          </cell>
        </row>
        <row r="189">
          <cell r="A189">
            <v>55305</v>
          </cell>
          <cell r="D189">
            <v>5664969.6264066687</v>
          </cell>
          <cell r="X189">
            <v>107916.50899999999</v>
          </cell>
        </row>
        <row r="190">
          <cell r="A190">
            <v>55397</v>
          </cell>
          <cell r="D190">
            <v>5676732.755022971</v>
          </cell>
          <cell r="X190">
            <v>108065.98099999999</v>
          </cell>
        </row>
        <row r="191">
          <cell r="A191">
            <v>55488</v>
          </cell>
          <cell r="D191">
            <v>5688804.0434389077</v>
          </cell>
          <cell r="X191">
            <v>108303.77899999999</v>
          </cell>
        </row>
        <row r="192">
          <cell r="A192">
            <v>55579</v>
          </cell>
          <cell r="D192">
            <v>5699367.0317587443</v>
          </cell>
          <cell r="X192">
            <v>108541.57699999999</v>
          </cell>
        </row>
        <row r="193">
          <cell r="A193">
            <v>55671</v>
          </cell>
          <cell r="D193">
            <v>5710511.1173076369</v>
          </cell>
          <cell r="X193">
            <v>108779.37499999999</v>
          </cell>
        </row>
        <row r="194">
          <cell r="A194">
            <v>55763</v>
          </cell>
          <cell r="D194">
            <v>5722362.0890383329</v>
          </cell>
          <cell r="X194">
            <v>108938.71799999999</v>
          </cell>
        </row>
        <row r="195">
          <cell r="A195">
            <v>55854</v>
          </cell>
          <cell r="D195">
            <v>5734525.5864178492</v>
          </cell>
          <cell r="X195">
            <v>109175.5215</v>
          </cell>
        </row>
        <row r="196">
          <cell r="A196">
            <v>55944</v>
          </cell>
          <cell r="D196">
            <v>5745171.0736325718</v>
          </cell>
          <cell r="X196">
            <v>109412.32499999998</v>
          </cell>
        </row>
        <row r="197">
          <cell r="A197">
            <v>56036</v>
          </cell>
          <cell r="D197">
            <v>5756404.1126101743</v>
          </cell>
          <cell r="X197">
            <v>109649.12849999999</v>
          </cell>
        </row>
        <row r="198">
          <cell r="A198">
            <v>56128</v>
          </cell>
          <cell r="D198">
            <v>5768268.5547952633</v>
          </cell>
          <cell r="X198">
            <v>109812.44699999999</v>
          </cell>
        </row>
        <row r="199">
          <cell r="A199">
            <v>56219</v>
          </cell>
          <cell r="D199">
            <v>5780446.7726796698</v>
          </cell>
          <cell r="X199">
            <v>110048.31899999999</v>
          </cell>
        </row>
        <row r="200">
          <cell r="A200">
            <v>56309</v>
          </cell>
          <cell r="D200">
            <v>5791105.928205668</v>
          </cell>
          <cell r="X200">
            <v>110284.19099999999</v>
          </cell>
        </row>
        <row r="201">
          <cell r="A201">
            <v>56401</v>
          </cell>
          <cell r="D201">
            <v>5802354.2200325364</v>
          </cell>
          <cell r="X201">
            <v>110520.06299999999</v>
          </cell>
        </row>
        <row r="202">
          <cell r="A202">
            <v>56493</v>
          </cell>
          <cell r="D202">
            <v>5814283.7603611415</v>
          </cell>
          <cell r="X202">
            <v>110690.96999999999</v>
          </cell>
        </row>
        <row r="203">
          <cell r="A203">
            <v>56584</v>
          </cell>
          <cell r="D203">
            <v>5826530.376269225</v>
          </cell>
          <cell r="X203">
            <v>110926.01849999999</v>
          </cell>
        </row>
        <row r="204">
          <cell r="A204">
            <v>56674</v>
          </cell>
          <cell r="D204">
            <v>5837250.7824566606</v>
          </cell>
          <cell r="X204">
            <v>111161.067</v>
          </cell>
        </row>
        <row r="205">
          <cell r="A205">
            <v>56766</v>
          </cell>
          <cell r="D205">
            <v>5848565.1742687402</v>
          </cell>
          <cell r="X205">
            <v>111396.11549999999</v>
          </cell>
        </row>
        <row r="206">
          <cell r="A206">
            <v>56858</v>
          </cell>
          <cell r="D206">
            <v>5860589.7817860702</v>
          </cell>
          <cell r="X206">
            <v>111576.49399999999</v>
          </cell>
        </row>
        <row r="207">
          <cell r="A207">
            <v>56949</v>
          </cell>
          <cell r="D207">
            <v>5872935.9041212937</v>
          </cell>
          <cell r="X207">
            <v>111810.8495</v>
          </cell>
        </row>
        <row r="208">
          <cell r="A208">
            <v>57040</v>
          </cell>
          <cell r="D208">
            <v>5883745.0932036126</v>
          </cell>
          <cell r="X208">
            <v>112045.20499999999</v>
          </cell>
        </row>
        <row r="209">
          <cell r="A209">
            <v>57132</v>
          </cell>
          <cell r="D209">
            <v>5895154.9606195753</v>
          </cell>
          <cell r="X209">
            <v>112279.56049999999</v>
          </cell>
        </row>
        <row r="210">
          <cell r="A210">
            <v>57224</v>
          </cell>
          <cell r="D210">
            <v>5907219.056122167</v>
          </cell>
          <cell r="X210">
            <v>112464.92600000001</v>
          </cell>
        </row>
        <row r="211">
          <cell r="A211">
            <v>57315</v>
          </cell>
          <cell r="D211">
            <v>5919606.7586513013</v>
          </cell>
          <cell r="X211">
            <v>112698.6605</v>
          </cell>
        </row>
        <row r="212">
          <cell r="A212">
            <v>57405</v>
          </cell>
          <cell r="D212">
            <v>5930453.2605118044</v>
          </cell>
          <cell r="X212">
            <v>112932.39499999999</v>
          </cell>
        </row>
        <row r="213">
          <cell r="A213">
            <v>57497</v>
          </cell>
          <cell r="D213">
            <v>5941903.4750074465</v>
          </cell>
          <cell r="X213">
            <v>113166.12949999998</v>
          </cell>
        </row>
        <row r="214">
          <cell r="A214">
            <v>57589</v>
          </cell>
          <cell r="D214">
            <v>5953969.9943770831</v>
          </cell>
          <cell r="X214">
            <v>113353.53649999999</v>
          </cell>
        </row>
        <row r="215">
          <cell r="A215">
            <v>57680</v>
          </cell>
          <cell r="D215">
            <v>5966360.6584485536</v>
          </cell>
          <cell r="X215">
            <v>113586.68375</v>
          </cell>
        </row>
        <row r="216">
          <cell r="A216">
            <v>57770</v>
          </cell>
          <cell r="D216">
            <v>5977210.167826565</v>
          </cell>
          <cell r="X216">
            <v>113819.83100000001</v>
          </cell>
        </row>
        <row r="217">
          <cell r="A217">
            <v>57862</v>
          </cell>
          <cell r="D217">
            <v>5988663.995348949</v>
          </cell>
          <cell r="X217">
            <v>114052.97824999999</v>
          </cell>
        </row>
        <row r="218">
          <cell r="A218">
            <v>57954</v>
          </cell>
          <cell r="D218">
            <v>6000797.4392493144</v>
          </cell>
          <cell r="X218">
            <v>114247.07549999998</v>
          </cell>
        </row>
        <row r="219">
          <cell r="A219">
            <v>58045</v>
          </cell>
          <cell r="D219">
            <v>6013258.158273329</v>
          </cell>
          <cell r="X219">
            <v>114479.72774999999</v>
          </cell>
        </row>
        <row r="220">
          <cell r="A220">
            <v>58135</v>
          </cell>
          <cell r="D220">
            <v>6024170.1775579136</v>
          </cell>
          <cell r="X220">
            <v>114712.38</v>
          </cell>
        </row>
        <row r="221">
          <cell r="A221">
            <v>58227</v>
          </cell>
          <cell r="D221">
            <v>6035691.2319165654</v>
          </cell>
          <cell r="X221">
            <v>114945.03224999999</v>
          </cell>
        </row>
        <row r="222">
          <cell r="A222">
            <v>58319</v>
          </cell>
          <cell r="D222">
            <v>6047805.0200883672</v>
          </cell>
          <cell r="X222">
            <v>115139.167</v>
          </cell>
        </row>
        <row r="223">
          <cell r="A223">
            <v>58410</v>
          </cell>
          <cell r="D223">
            <v>6060245.6362048723</v>
          </cell>
          <cell r="X223">
            <v>115371.33099999999</v>
          </cell>
        </row>
        <row r="224">
          <cell r="A224">
            <v>58501</v>
          </cell>
          <cell r="D224">
            <v>6071140.1238630107</v>
          </cell>
          <cell r="X224">
            <v>115603.495</v>
          </cell>
        </row>
        <row r="225">
          <cell r="A225">
            <v>58593</v>
          </cell>
          <cell r="D225">
            <v>6082642.745004802</v>
          </cell>
          <cell r="X225">
            <v>115835.659</v>
          </cell>
        </row>
        <row r="226">
          <cell r="A226">
            <v>58685</v>
          </cell>
          <cell r="D226">
            <v>6094775.8086907296</v>
          </cell>
          <cell r="X226">
            <v>116032.67799999999</v>
          </cell>
        </row>
        <row r="227">
          <cell r="A227">
            <v>58776</v>
          </cell>
          <cell r="D227">
            <v>6107236.8277060762</v>
          </cell>
          <cell r="X227">
            <v>116264.39649999999</v>
          </cell>
        </row>
        <row r="228">
          <cell r="A228">
            <v>58866</v>
          </cell>
          <cell r="D228">
            <v>6118149.7150140069</v>
          </cell>
          <cell r="X228">
            <v>116496.11499999999</v>
          </cell>
        </row>
        <row r="229">
          <cell r="A229">
            <v>58958</v>
          </cell>
          <cell r="D229">
            <v>6129672.3256540606</v>
          </cell>
          <cell r="X229">
            <v>116727.83349999999</v>
          </cell>
        </row>
        <row r="230">
          <cell r="A230">
            <v>59050</v>
          </cell>
          <cell r="D230">
            <v>6141757.0885272054</v>
          </cell>
          <cell r="X230">
            <v>116922.632</v>
          </cell>
        </row>
        <row r="231">
          <cell r="A231">
            <v>59141</v>
          </cell>
          <cell r="D231">
            <v>6154168.1624740595</v>
          </cell>
          <cell r="X231">
            <v>117153.88249999999</v>
          </cell>
        </row>
        <row r="232">
          <cell r="A232">
            <v>59231</v>
          </cell>
          <cell r="D232">
            <v>6165037.0128792953</v>
          </cell>
          <cell r="X232">
            <v>117385.13299999999</v>
          </cell>
        </row>
        <row r="233">
          <cell r="A233">
            <v>59323</v>
          </cell>
          <cell r="D233">
            <v>6176512.8123828908</v>
          </cell>
          <cell r="X233">
            <v>117616.3835</v>
          </cell>
        </row>
        <row r="234">
          <cell r="A234">
            <v>59415</v>
          </cell>
          <cell r="D234">
            <v>6188598.6683725454</v>
          </cell>
          <cell r="X234">
            <v>117812.66649999999</v>
          </cell>
        </row>
        <row r="235">
          <cell r="A235">
            <v>59506</v>
          </cell>
          <cell r="D235">
            <v>6201011.2108816169</v>
          </cell>
          <cell r="X235">
            <v>118043.47374999999</v>
          </cell>
        </row>
        <row r="236">
          <cell r="A236">
            <v>59596</v>
          </cell>
          <cell r="D236">
            <v>6211881.6506253742</v>
          </cell>
          <cell r="X236">
            <v>118274.28099999999</v>
          </cell>
        </row>
        <row r="237">
          <cell r="A237">
            <v>59688</v>
          </cell>
          <cell r="D237">
            <v>6223359.4487559153</v>
          </cell>
          <cell r="X237">
            <v>118505.08825</v>
          </cell>
        </row>
        <row r="238">
          <cell r="A238">
            <v>59780</v>
          </cell>
          <cell r="D238">
            <v>6235385.0747047774</v>
          </cell>
          <cell r="X238">
            <v>118698.26549999999</v>
          </cell>
        </row>
        <row r="239">
          <cell r="A239">
            <v>59871</v>
          </cell>
          <cell r="D239">
            <v>6247735.2573877964</v>
          </cell>
          <cell r="X239">
            <v>118928.59574999999</v>
          </cell>
        </row>
        <row r="240">
          <cell r="A240">
            <v>59962</v>
          </cell>
          <cell r="D240">
            <v>6258550.6448903447</v>
          </cell>
          <cell r="X240">
            <v>119158.92599999999</v>
          </cell>
        </row>
        <row r="241">
          <cell r="A241">
            <v>60054</v>
          </cell>
          <cell r="D241">
            <v>6269969.8499947218</v>
          </cell>
          <cell r="X241">
            <v>119389.25624999999</v>
          </cell>
        </row>
        <row r="242">
          <cell r="A242">
            <v>60146</v>
          </cell>
          <cell r="D242">
            <v>6281984.0287731662</v>
          </cell>
          <cell r="X242">
            <v>119583.02149999999</v>
          </cell>
        </row>
        <row r="243">
          <cell r="A243">
            <v>60237</v>
          </cell>
          <cell r="D243">
            <v>6294322.6373720067</v>
          </cell>
          <cell r="X243">
            <v>119812.88824999999</v>
          </cell>
        </row>
        <row r="244">
          <cell r="A244">
            <v>60327</v>
          </cell>
          <cell r="D244">
            <v>6305128.048718919</v>
          </cell>
          <cell r="X244">
            <v>120042.75499999999</v>
          </cell>
        </row>
        <row r="245">
          <cell r="A245">
            <v>60419</v>
          </cell>
          <cell r="D245">
            <v>6316536.8893766124</v>
          </cell>
          <cell r="X245">
            <v>120272.62174999999</v>
          </cell>
        </row>
        <row r="246">
          <cell r="A246">
            <v>60511</v>
          </cell>
          <cell r="D246">
            <v>6328471.351539894</v>
          </cell>
          <cell r="X246">
            <v>120461.90695696374</v>
          </cell>
        </row>
        <row r="247">
          <cell r="A247">
            <v>60602</v>
          </cell>
          <cell r="D247">
            <v>6340727.3375452217</v>
          </cell>
          <cell r="X247">
            <v>120691.25929303924</v>
          </cell>
        </row>
        <row r="248">
          <cell r="A248">
            <v>60692</v>
          </cell>
          <cell r="D248">
            <v>6351459.7325913049</v>
          </cell>
          <cell r="X248">
            <v>120920.61162911347</v>
          </cell>
        </row>
        <row r="249">
          <cell r="A249">
            <v>60784</v>
          </cell>
          <cell r="D249">
            <v>6362790.7813308453</v>
          </cell>
          <cell r="X249">
            <v>121149.96396518633</v>
          </cell>
        </row>
        <row r="250">
          <cell r="A250">
            <v>60876</v>
          </cell>
          <cell r="D250">
            <v>6374642.4293698855</v>
          </cell>
          <cell r="X250">
            <v>121334.69376210458</v>
          </cell>
        </row>
        <row r="251">
          <cell r="A251">
            <v>60967</v>
          </cell>
          <cell r="D251">
            <v>6386812.605635291</v>
          </cell>
          <cell r="X251">
            <v>121563.48046035848</v>
          </cell>
        </row>
        <row r="252">
          <cell r="A252">
            <v>61057</v>
          </cell>
          <cell r="D252">
            <v>6397469.1880161148</v>
          </cell>
          <cell r="X252">
            <v>121792.2671586137</v>
          </cell>
        </row>
        <row r="253">
          <cell r="A253">
            <v>61149</v>
          </cell>
          <cell r="D253">
            <v>6408719.486757352</v>
          </cell>
          <cell r="X253">
            <v>122021.0538568663</v>
          </cell>
        </row>
        <row r="254">
          <cell r="A254">
            <v>61241</v>
          </cell>
          <cell r="D254">
            <v>6420485.2255634153</v>
          </cell>
          <cell r="X254">
            <v>122201.15398340358</v>
          </cell>
        </row>
        <row r="255">
          <cell r="A255">
            <v>61332</v>
          </cell>
          <cell r="D255">
            <v>6432566.4076595958</v>
          </cell>
          <cell r="X255">
            <v>122429.32352793017</v>
          </cell>
        </row>
        <row r="256">
          <cell r="A256">
            <v>61423</v>
          </cell>
          <cell r="D256">
            <v>6443144.3836109517</v>
          </cell>
          <cell r="X256">
            <v>122657.49307245939</v>
          </cell>
        </row>
        <row r="257">
          <cell r="A257">
            <v>61515</v>
          </cell>
          <cell r="D257">
            <v>6454310.9772525039</v>
          </cell>
          <cell r="X257">
            <v>122885.66261698731</v>
          </cell>
        </row>
      </sheetData>
      <sheetData sheetId="22"/>
      <sheetData sheetId="23"/>
      <sheetData sheetId="24"/>
      <sheetData sheetId="25">
        <row r="6">
          <cell r="C6">
            <v>104349.44700000001</v>
          </cell>
          <cell r="D6">
            <v>2114209.2319999998</v>
          </cell>
        </row>
        <row r="7">
          <cell r="C7">
            <v>120633.932</v>
          </cell>
          <cell r="D7">
            <v>2332947.38</v>
          </cell>
        </row>
        <row r="8">
          <cell r="C8">
            <v>136649.929</v>
          </cell>
          <cell r="D8">
            <v>2391694.1659999997</v>
          </cell>
        </row>
        <row r="9">
          <cell r="C9">
            <v>118121.43100000001</v>
          </cell>
          <cell r="D9">
            <v>2414836.3460000004</v>
          </cell>
        </row>
        <row r="10">
          <cell r="C10">
            <v>179638.59800000003</v>
          </cell>
          <cell r="D10">
            <v>2741613.5189999999</v>
          </cell>
        </row>
        <row r="11">
          <cell r="C11">
            <v>163388.66399999999</v>
          </cell>
          <cell r="D11">
            <v>2759599.6030000006</v>
          </cell>
        </row>
        <row r="12">
          <cell r="C12">
            <v>192339.68599999999</v>
          </cell>
          <cell r="D12">
            <v>3064731.3860000004</v>
          </cell>
        </row>
        <row r="13">
          <cell r="C13">
            <v>243700.71699999998</v>
          </cell>
          <cell r="D13">
            <v>3844875.2260000007</v>
          </cell>
        </row>
        <row r="14">
          <cell r="C14">
            <v>229088.18499999997</v>
          </cell>
          <cell r="D14">
            <v>3781970.1040000003</v>
          </cell>
        </row>
        <row r="15">
          <cell r="C15">
            <v>231477.12600000002</v>
          </cell>
          <cell r="D15">
            <v>3605219.1270000003</v>
          </cell>
        </row>
        <row r="16">
          <cell r="C16">
            <v>176060.30600000001</v>
          </cell>
          <cell r="D16">
            <v>3444972.6810000003</v>
          </cell>
        </row>
        <row r="17">
          <cell r="C17">
            <v>212510.30700000003</v>
          </cell>
          <cell r="D17">
            <v>3458707.6469999999</v>
          </cell>
        </row>
        <row r="18">
          <cell r="C18">
            <v>185494.36599999998</v>
          </cell>
          <cell r="D18">
            <v>3197018.2850000001</v>
          </cell>
        </row>
        <row r="19">
          <cell r="C19">
            <v>196043.28499999997</v>
          </cell>
          <cell r="D19">
            <v>3802458.8919999991</v>
          </cell>
        </row>
        <row r="20">
          <cell r="C20">
            <v>144140.671</v>
          </cell>
          <cell r="D20">
            <v>3107123.1950000003</v>
          </cell>
        </row>
        <row r="21">
          <cell r="C21">
            <v>109139.61134999996</v>
          </cell>
          <cell r="D21">
            <v>3436478.9883749993</v>
          </cell>
        </row>
        <row r="22">
          <cell r="C22">
            <v>0</v>
          </cell>
          <cell r="D22">
            <v>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">
          <cell r="C6">
            <v>2463721.2599999998</v>
          </cell>
          <cell r="I6">
            <v>1308072</v>
          </cell>
        </row>
        <row r="7">
          <cell r="C7">
            <v>2874399.4209999996</v>
          </cell>
          <cell r="I7">
            <v>1441480.13</v>
          </cell>
        </row>
        <row r="8">
          <cell r="C8">
            <v>3050526.0779999997</v>
          </cell>
          <cell r="I8">
            <v>1514194.5</v>
          </cell>
        </row>
        <row r="9">
          <cell r="C9">
            <v>2962356.1439999999</v>
          </cell>
          <cell r="I9">
            <v>1516803</v>
          </cell>
        </row>
        <row r="10">
          <cell r="C10">
            <v>2685968.5</v>
          </cell>
          <cell r="I10">
            <v>1479675</v>
          </cell>
        </row>
        <row r="11">
          <cell r="C11">
            <v>2816917.48</v>
          </cell>
          <cell r="I11">
            <v>1526066</v>
          </cell>
        </row>
        <row r="12">
          <cell r="C12">
            <v>2875641.56</v>
          </cell>
          <cell r="I12">
            <v>1606387</v>
          </cell>
        </row>
        <row r="13">
          <cell r="C13">
            <v>2767081.3499999996</v>
          </cell>
          <cell r="I13">
            <v>1483529</v>
          </cell>
        </row>
        <row r="14">
          <cell r="C14">
            <v>2666866.2400000002</v>
          </cell>
          <cell r="I14">
            <v>1468805</v>
          </cell>
        </row>
        <row r="15">
          <cell r="C15">
            <v>3244077.21</v>
          </cell>
          <cell r="I15">
            <v>1861535</v>
          </cell>
        </row>
        <row r="16">
          <cell r="C16">
            <v>3443631.6300000004</v>
          </cell>
          <cell r="I16">
            <v>2088793</v>
          </cell>
        </row>
        <row r="17">
          <cell r="C17">
            <v>3324601.8060000003</v>
          </cell>
          <cell r="I17">
            <v>2057691</v>
          </cell>
        </row>
        <row r="18">
          <cell r="C18">
            <v>3770035.92</v>
          </cell>
          <cell r="I18">
            <v>2318382</v>
          </cell>
        </row>
        <row r="19">
          <cell r="C19">
            <v>3932321.6049999995</v>
          </cell>
          <cell r="I19">
            <v>2351719</v>
          </cell>
        </row>
        <row r="20">
          <cell r="C20">
            <v>3972089.7900000005</v>
          </cell>
          <cell r="I20">
            <v>2328148</v>
          </cell>
        </row>
        <row r="21">
          <cell r="I21">
            <v>2244138.6039983449</v>
          </cell>
        </row>
        <row r="22">
          <cell r="I22">
            <v>2075373.1324266619</v>
          </cell>
        </row>
      </sheetData>
      <sheetData sheetId="44"/>
      <sheetData sheetId="45"/>
      <sheetData sheetId="46"/>
      <sheetData sheetId="47"/>
      <sheetData sheetId="48"/>
      <sheetData sheetId="49"/>
      <sheetData sheetId="50">
        <row r="6">
          <cell r="C6">
            <v>517235.45599999977</v>
          </cell>
        </row>
        <row r="7">
          <cell r="C7">
            <v>534388.17500000028</v>
          </cell>
        </row>
        <row r="8">
          <cell r="C8">
            <v>546356.23600000038</v>
          </cell>
        </row>
        <row r="9">
          <cell r="C9">
            <v>527600.68499999994</v>
          </cell>
        </row>
        <row r="10">
          <cell r="C10">
            <v>585164.99999999977</v>
          </cell>
        </row>
        <row r="11">
          <cell r="C11">
            <v>619111.00100000016</v>
          </cell>
        </row>
        <row r="12">
          <cell r="C12">
            <v>657744.15099999995</v>
          </cell>
        </row>
        <row r="13">
          <cell r="C13">
            <v>656206.21299999999</v>
          </cell>
        </row>
        <row r="14">
          <cell r="C14">
            <v>693220.26900000009</v>
          </cell>
        </row>
        <row r="15">
          <cell r="C15">
            <v>665614.09200000006</v>
          </cell>
        </row>
        <row r="16">
          <cell r="C16">
            <v>657692.51500000001</v>
          </cell>
        </row>
        <row r="17">
          <cell r="C17">
            <v>708402.15199999965</v>
          </cell>
        </row>
        <row r="18">
          <cell r="C18">
            <v>759775.97899999982</v>
          </cell>
        </row>
        <row r="19">
          <cell r="C19">
            <v>699779.52899999963</v>
          </cell>
        </row>
        <row r="20">
          <cell r="C20">
            <v>684271.04699999979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6">
          <cell r="Q6">
            <v>8977.6229999999978</v>
          </cell>
          <cell r="R6">
            <v>4807</v>
          </cell>
          <cell r="S6">
            <v>10207.105</v>
          </cell>
          <cell r="T6">
            <v>1296.0540000000001</v>
          </cell>
          <cell r="U6">
            <v>2881.2509999999997</v>
          </cell>
        </row>
        <row r="7">
          <cell r="Q7">
            <v>9647.3329999999987</v>
          </cell>
          <cell r="R7">
            <v>4712</v>
          </cell>
          <cell r="S7">
            <v>12778.948</v>
          </cell>
          <cell r="T7">
            <v>858.52800000000002</v>
          </cell>
          <cell r="U7">
            <v>876.678</v>
          </cell>
        </row>
        <row r="8">
          <cell r="Q8">
            <v>10662.902000000004</v>
          </cell>
          <cell r="R8">
            <v>2849</v>
          </cell>
          <cell r="S8">
            <v>10966.104000000001</v>
          </cell>
          <cell r="T8">
            <v>492.87699999999995</v>
          </cell>
          <cell r="U8">
            <v>733.38</v>
          </cell>
        </row>
        <row r="9">
          <cell r="Q9">
            <v>9595.3139999999985</v>
          </cell>
          <cell r="R9">
            <v>677</v>
          </cell>
          <cell r="S9">
            <v>8354.3159999999989</v>
          </cell>
          <cell r="T9">
            <v>482.10399999999998</v>
          </cell>
          <cell r="U9">
            <v>658.52099999999996</v>
          </cell>
        </row>
        <row r="10">
          <cell r="Q10">
            <v>8244.9970000000012</v>
          </cell>
          <cell r="R10">
            <v>2449</v>
          </cell>
          <cell r="S10">
            <v>8619.1219999999994</v>
          </cell>
          <cell r="T10">
            <v>1058.7909999999999</v>
          </cell>
          <cell r="U10">
            <v>559.54999999999995</v>
          </cell>
        </row>
        <row r="11">
          <cell r="Q11">
            <v>8956.8239999999969</v>
          </cell>
          <cell r="R11">
            <v>4693</v>
          </cell>
          <cell r="S11">
            <v>10991.157999999999</v>
          </cell>
          <cell r="T11">
            <v>1484.635</v>
          </cell>
          <cell r="U11">
            <v>674.33299999999997</v>
          </cell>
        </row>
        <row r="12">
          <cell r="Q12">
            <v>10362.089</v>
          </cell>
          <cell r="R12">
            <v>10538.199000000001</v>
          </cell>
          <cell r="S12">
            <v>7427.7549999999992</v>
          </cell>
          <cell r="T12">
            <v>3053.393</v>
          </cell>
          <cell r="U12">
            <v>706.22199999999998</v>
          </cell>
        </row>
        <row r="13">
          <cell r="Q13">
            <v>10610.252</v>
          </cell>
          <cell r="R13">
            <v>20024</v>
          </cell>
          <cell r="S13">
            <v>5157.6010000000006</v>
          </cell>
          <cell r="T13">
            <v>6910.0659999999998</v>
          </cell>
          <cell r="U13">
            <v>883.08899999999994</v>
          </cell>
        </row>
        <row r="14">
          <cell r="Q14">
            <v>10822.565999999999</v>
          </cell>
          <cell r="R14">
            <v>15413</v>
          </cell>
          <cell r="S14">
            <v>7332.045000000001</v>
          </cell>
          <cell r="T14">
            <v>6079.6130000000003</v>
          </cell>
          <cell r="U14">
            <v>1109.6030000000001</v>
          </cell>
        </row>
        <row r="15">
          <cell r="Q15">
            <v>10090.006000000001</v>
          </cell>
          <cell r="R15">
            <v>6625.0479999999998</v>
          </cell>
          <cell r="S15">
            <v>6808.6869999999999</v>
          </cell>
          <cell r="T15">
            <v>7724.8509999999987</v>
          </cell>
          <cell r="U15">
            <v>1234.3699999999999</v>
          </cell>
        </row>
        <row r="16">
          <cell r="Q16">
            <v>11299.609000000006</v>
          </cell>
          <cell r="R16">
            <v>9918</v>
          </cell>
          <cell r="S16">
            <v>5220.6020000000017</v>
          </cell>
          <cell r="T16">
            <v>11424.268000000002</v>
          </cell>
          <cell r="U16">
            <v>1089.4019999999998</v>
          </cell>
        </row>
        <row r="17">
          <cell r="Q17">
            <v>10627.037999999995</v>
          </cell>
          <cell r="R17">
            <v>11642.315000000001</v>
          </cell>
          <cell r="S17">
            <v>5131.2349999999988</v>
          </cell>
          <cell r="T17">
            <v>11604.649000000003</v>
          </cell>
          <cell r="U17">
            <v>1031.9810000000002</v>
          </cell>
        </row>
        <row r="18">
          <cell r="Q18">
            <v>11550.024999999998</v>
          </cell>
          <cell r="R18">
            <v>10764.249</v>
          </cell>
          <cell r="S18">
            <v>5713.7489999999998</v>
          </cell>
          <cell r="T18">
            <v>13870.66</v>
          </cell>
          <cell r="U18">
            <v>1498.7930000000001</v>
          </cell>
        </row>
        <row r="19">
          <cell r="Q19">
            <v>10271.337999999998</v>
          </cell>
          <cell r="R19">
            <v>19279.427</v>
          </cell>
          <cell r="S19">
            <v>7311.6140000000023</v>
          </cell>
          <cell r="T19">
            <v>8944.8520000000026</v>
          </cell>
          <cell r="U19">
            <v>851.899</v>
          </cell>
        </row>
        <row r="20">
          <cell r="Q20">
            <v>10576.851999999997</v>
          </cell>
          <cell r="R20">
            <v>8443.0640000000003</v>
          </cell>
          <cell r="S20">
            <v>5695.058</v>
          </cell>
          <cell r="T20">
            <v>6697.3249999999998</v>
          </cell>
          <cell r="U20">
            <v>667.83199999999988</v>
          </cell>
        </row>
      </sheetData>
      <sheetData sheetId="60"/>
      <sheetData sheetId="61">
        <row r="6">
          <cell r="C6">
            <v>733029.60200000007</v>
          </cell>
          <cell r="G6">
            <v>258932.85700000019</v>
          </cell>
          <cell r="H6">
            <v>64602.711999999992</v>
          </cell>
          <cell r="I6">
            <v>1194.999</v>
          </cell>
          <cell r="J6">
            <v>82030.325000000026</v>
          </cell>
          <cell r="K6">
            <v>52583.591000000029</v>
          </cell>
          <cell r="L6">
            <v>93336.712999999989</v>
          </cell>
          <cell r="M6">
            <v>2269.1850000000004</v>
          </cell>
          <cell r="N6">
            <v>178077.21999999988</v>
          </cell>
        </row>
        <row r="7">
          <cell r="C7">
            <v>802321.78699999978</v>
          </cell>
          <cell r="G7">
            <v>277756.87700000015</v>
          </cell>
          <cell r="H7">
            <v>75686.042000000001</v>
          </cell>
          <cell r="I7">
            <v>1013.3160000000001</v>
          </cell>
          <cell r="J7">
            <v>85466.226999999883</v>
          </cell>
          <cell r="K7">
            <v>61466.466999999975</v>
          </cell>
          <cell r="L7">
            <v>101850.38399999996</v>
          </cell>
          <cell r="M7">
            <v>2551.5249999999996</v>
          </cell>
          <cell r="N7">
            <v>196522.94899999982</v>
          </cell>
        </row>
        <row r="8">
          <cell r="C8">
            <v>890216.2840000001</v>
          </cell>
          <cell r="G8">
            <v>313145.2690000002</v>
          </cell>
          <cell r="H8">
            <v>88754.136000000013</v>
          </cell>
          <cell r="I8">
            <v>1498.7920000000001</v>
          </cell>
          <cell r="J8">
            <v>97827.370000000097</v>
          </cell>
          <cell r="K8">
            <v>66758.354000000036</v>
          </cell>
          <cell r="L8">
            <v>108779.84699999994</v>
          </cell>
          <cell r="M8">
            <v>2719.3710000000001</v>
          </cell>
          <cell r="N8">
            <v>210728.14499999981</v>
          </cell>
        </row>
        <row r="9">
          <cell r="C9">
            <v>821784.60999999964</v>
          </cell>
          <cell r="G9">
            <v>292844.79499999998</v>
          </cell>
          <cell r="H9">
            <v>91327.264999999956</v>
          </cell>
          <cell r="I9">
            <v>1165.0360000000001</v>
          </cell>
          <cell r="J9">
            <v>86275.162000000011</v>
          </cell>
          <cell r="K9">
            <v>58392.18200000003</v>
          </cell>
          <cell r="L9">
            <v>97375.689000000057</v>
          </cell>
          <cell r="M9">
            <v>2629.192</v>
          </cell>
          <cell r="N9">
            <v>191761.28899999964</v>
          </cell>
        </row>
        <row r="10">
          <cell r="C10">
            <v>878616.30399999965</v>
          </cell>
          <cell r="G10">
            <v>322606.25700000004</v>
          </cell>
          <cell r="H10">
            <v>92706.734999999986</v>
          </cell>
          <cell r="I10">
            <v>1278.1990000000003</v>
          </cell>
          <cell r="J10">
            <v>82057.628999999972</v>
          </cell>
          <cell r="K10">
            <v>63840.176000000014</v>
          </cell>
          <cell r="L10">
            <v>115241.70299999988</v>
          </cell>
          <cell r="M10">
            <v>2831.5569999999998</v>
          </cell>
          <cell r="N10">
            <v>198029.99999999977</v>
          </cell>
        </row>
        <row r="11">
          <cell r="C11">
            <v>929236.56200000027</v>
          </cell>
          <cell r="G11">
            <v>352493.76700000028</v>
          </cell>
          <cell r="H11">
            <v>97389.22000000003</v>
          </cell>
          <cell r="I11">
            <v>1373.1290000000001</v>
          </cell>
          <cell r="J11">
            <v>94550.985999999975</v>
          </cell>
          <cell r="K11">
            <v>63639.101999999984</v>
          </cell>
          <cell r="L11">
            <v>111928.53700000007</v>
          </cell>
          <cell r="M11">
            <v>3024.8609999999999</v>
          </cell>
          <cell r="N11">
            <v>204799.897</v>
          </cell>
        </row>
        <row r="12">
          <cell r="C12">
            <v>974207.34200000006</v>
          </cell>
          <cell r="G12">
            <v>314428.59000000008</v>
          </cell>
          <cell r="H12">
            <v>110369.64299999998</v>
          </cell>
          <cell r="I12">
            <v>1276.444</v>
          </cell>
          <cell r="J12">
            <v>115748.76499999994</v>
          </cell>
          <cell r="K12">
            <v>73300.942000000039</v>
          </cell>
          <cell r="L12">
            <v>134450.67600000001</v>
          </cell>
          <cell r="M12">
            <v>4124.0480000000007</v>
          </cell>
          <cell r="N12">
            <v>220475.23400000005</v>
          </cell>
        </row>
        <row r="13">
          <cell r="C13">
            <v>964261.53399999975</v>
          </cell>
          <cell r="G13">
            <v>316412.35099999979</v>
          </cell>
          <cell r="H13">
            <v>110990.40099999997</v>
          </cell>
          <cell r="I13">
            <v>1121.2859999999998</v>
          </cell>
          <cell r="J13">
            <v>106521.43499999997</v>
          </cell>
          <cell r="K13">
            <v>69616.542999999976</v>
          </cell>
          <cell r="L13">
            <v>135405.92600000021</v>
          </cell>
          <cell r="M13">
            <v>3776.4960000000005</v>
          </cell>
          <cell r="N13">
            <v>220385.0389999999</v>
          </cell>
        </row>
        <row r="14">
          <cell r="C14">
            <v>996467.41199999931</v>
          </cell>
          <cell r="G14">
            <v>320620.14299999952</v>
          </cell>
          <cell r="H14">
            <v>119039.81799999994</v>
          </cell>
          <cell r="I14">
            <v>1135.9179999999999</v>
          </cell>
          <cell r="J14">
            <v>104658.79999999994</v>
          </cell>
          <cell r="K14">
            <v>64957.199000000015</v>
          </cell>
          <cell r="L14">
            <v>147439.00999999992</v>
          </cell>
          <cell r="M14">
            <v>3952.674</v>
          </cell>
          <cell r="N14">
            <v>234647.84999999992</v>
          </cell>
        </row>
        <row r="15">
          <cell r="C15">
            <v>1035769.9320000005</v>
          </cell>
          <cell r="G15">
            <v>339447.57300000021</v>
          </cell>
          <cell r="H15">
            <v>121642.55100000015</v>
          </cell>
          <cell r="I15">
            <v>1086.7150000000001</v>
          </cell>
          <cell r="J15">
            <v>108173.47399999989</v>
          </cell>
          <cell r="K15">
            <v>60443.160999999978</v>
          </cell>
          <cell r="L15">
            <v>161942.27299999999</v>
          </cell>
          <cell r="M15">
            <v>4085.9979999999996</v>
          </cell>
          <cell r="N15">
            <v>238905.16200000019</v>
          </cell>
        </row>
        <row r="16">
          <cell r="C16">
            <v>1072544.6830000004</v>
          </cell>
          <cell r="G16">
            <v>325923.68100000027</v>
          </cell>
          <cell r="H16">
            <v>127788.85300000003</v>
          </cell>
          <cell r="I16">
            <v>1012.5299999999999</v>
          </cell>
          <cell r="J16">
            <v>109466.69099999996</v>
          </cell>
          <cell r="K16">
            <v>68038.346000000078</v>
          </cell>
          <cell r="L16">
            <v>182417.63999999996</v>
          </cell>
          <cell r="M16">
            <v>4341.4380000000019</v>
          </cell>
          <cell r="N16">
            <v>253467.50400000004</v>
          </cell>
        </row>
        <row r="17">
          <cell r="C17">
            <v>1105827.7360000003</v>
          </cell>
          <cell r="G17">
            <v>333655.35499999981</v>
          </cell>
          <cell r="H17">
            <v>137329.43199999991</v>
          </cell>
          <cell r="I17">
            <v>1167.8820000000003</v>
          </cell>
          <cell r="J17">
            <v>113139.67500000005</v>
          </cell>
          <cell r="K17">
            <v>64856.882000000012</v>
          </cell>
          <cell r="L17">
            <v>191283.48100000026</v>
          </cell>
          <cell r="M17">
            <v>4918.8210000000017</v>
          </cell>
          <cell r="N17">
            <v>259400.2080000003</v>
          </cell>
        </row>
        <row r="18">
          <cell r="C18">
            <v>1199732.9649999999</v>
          </cell>
          <cell r="G18">
            <v>363162.52899999986</v>
          </cell>
          <cell r="H18">
            <v>149758.52600000007</v>
          </cell>
          <cell r="I18">
            <v>1454.2669999999998</v>
          </cell>
          <cell r="J18">
            <v>131257.98000000001</v>
          </cell>
          <cell r="K18">
            <v>59503.258999999991</v>
          </cell>
          <cell r="L18">
            <v>214627.58899999998</v>
          </cell>
          <cell r="M18">
            <v>5745.7409999999982</v>
          </cell>
          <cell r="N18">
            <v>274198.97100000002</v>
          </cell>
        </row>
        <row r="19">
          <cell r="C19">
            <v>1223308.811999999</v>
          </cell>
          <cell r="G19">
            <v>380422.28499999939</v>
          </cell>
          <cell r="H19">
            <v>145751.48399999994</v>
          </cell>
          <cell r="I19">
            <v>1249.5300000000002</v>
          </cell>
          <cell r="J19">
            <v>130748.18699999995</v>
          </cell>
          <cell r="K19">
            <v>60103.713999999985</v>
          </cell>
          <cell r="L19">
            <v>215390.72799999962</v>
          </cell>
          <cell r="M19">
            <v>5735.1540000000032</v>
          </cell>
          <cell r="N19">
            <v>283882.484</v>
          </cell>
        </row>
        <row r="20">
          <cell r="C20">
            <v>1183095.9489999996</v>
          </cell>
          <cell r="G20">
            <v>369069.77999999997</v>
          </cell>
          <cell r="H20">
            <v>144094.87200000009</v>
          </cell>
          <cell r="I20">
            <v>1364.9779999999998</v>
          </cell>
          <cell r="J20">
            <v>119148.63999999998</v>
          </cell>
          <cell r="K20">
            <v>57707.590999999986</v>
          </cell>
          <cell r="L20">
            <v>206039.58500000002</v>
          </cell>
          <cell r="M20">
            <v>6258.3290000000006</v>
          </cell>
          <cell r="N20">
            <v>279384.17399999965</v>
          </cell>
        </row>
      </sheetData>
      <sheetData sheetId="62"/>
      <sheetData sheetId="63"/>
      <sheetData sheetId="64"/>
      <sheetData sheetId="65"/>
      <sheetData sheetId="66">
        <row r="6">
          <cell r="F6">
            <v>105867.17699999998</v>
          </cell>
          <cell r="R6">
            <v>16</v>
          </cell>
          <cell r="S6">
            <v>19</v>
          </cell>
          <cell r="T6">
            <v>15</v>
          </cell>
        </row>
        <row r="7">
          <cell r="F7">
            <v>108265.91699999999</v>
          </cell>
          <cell r="R7">
            <v>37</v>
          </cell>
          <cell r="S7">
            <v>8</v>
          </cell>
          <cell r="T7">
            <v>66</v>
          </cell>
        </row>
        <row r="8">
          <cell r="F8">
            <v>114886.91400000002</v>
          </cell>
          <cell r="R8">
            <v>51</v>
          </cell>
          <cell r="S8">
            <v>14</v>
          </cell>
          <cell r="T8">
            <v>53</v>
          </cell>
        </row>
        <row r="9">
          <cell r="F9">
            <v>112364.774</v>
          </cell>
          <cell r="R9">
            <v>50</v>
          </cell>
          <cell r="S9">
            <v>26</v>
          </cell>
          <cell r="T9">
            <v>37</v>
          </cell>
        </row>
        <row r="10">
          <cell r="F10">
            <v>113197.878</v>
          </cell>
          <cell r="R10">
            <v>46</v>
          </cell>
          <cell r="S10">
            <v>56</v>
          </cell>
          <cell r="T10">
            <v>7</v>
          </cell>
        </row>
        <row r="11">
          <cell r="F11">
            <v>111642.63500000001</v>
          </cell>
          <cell r="R11">
            <v>146</v>
          </cell>
          <cell r="S11">
            <v>83</v>
          </cell>
          <cell r="T11">
            <v>60</v>
          </cell>
        </row>
        <row r="12">
          <cell r="F12">
            <v>112450.12800000001</v>
          </cell>
          <cell r="R12">
            <v>73</v>
          </cell>
          <cell r="S12">
            <v>77</v>
          </cell>
          <cell r="T12">
            <v>26</v>
          </cell>
        </row>
        <row r="13">
          <cell r="F13">
            <v>109274.8099999999</v>
          </cell>
          <cell r="R13">
            <v>118</v>
          </cell>
          <cell r="S13">
            <v>95</v>
          </cell>
          <cell r="T13">
            <v>8</v>
          </cell>
        </row>
        <row r="14">
          <cell r="F14">
            <v>114141.37799999995</v>
          </cell>
          <cell r="R14">
            <v>128</v>
          </cell>
          <cell r="S14">
            <v>50</v>
          </cell>
          <cell r="T14">
            <v>6</v>
          </cell>
        </row>
        <row r="15">
          <cell r="F15">
            <v>117397.59100000006</v>
          </cell>
          <cell r="R15">
            <v>12</v>
          </cell>
          <cell r="T15">
            <v>9</v>
          </cell>
        </row>
        <row r="16">
          <cell r="F16">
            <v>119247.33199999995</v>
          </cell>
          <cell r="R16">
            <v>11</v>
          </cell>
          <cell r="S16">
            <v>5</v>
          </cell>
          <cell r="T16">
            <v>24</v>
          </cell>
        </row>
        <row r="17">
          <cell r="F17">
            <v>115984.01299999996</v>
          </cell>
          <cell r="R17">
            <v>5</v>
          </cell>
          <cell r="T17">
            <v>30</v>
          </cell>
        </row>
        <row r="18">
          <cell r="F18">
            <v>122383.32399999999</v>
          </cell>
          <cell r="R18">
            <v>13</v>
          </cell>
          <cell r="S18">
            <v>1</v>
          </cell>
          <cell r="T18">
            <v>18</v>
          </cell>
        </row>
        <row r="19">
          <cell r="F19">
            <v>123340.08900000002</v>
          </cell>
          <cell r="R19">
            <v>25</v>
          </cell>
          <cell r="T19">
            <v>1</v>
          </cell>
        </row>
        <row r="20">
          <cell r="F20">
            <v>127521.82099999997</v>
          </cell>
          <cell r="R20">
            <v>65.212999999999994</v>
          </cell>
          <cell r="S20">
            <v>26</v>
          </cell>
          <cell r="T20">
            <v>7</v>
          </cell>
        </row>
      </sheetData>
      <sheetData sheetId="67"/>
      <sheetData sheetId="68"/>
      <sheetData sheetId="69"/>
      <sheetData sheetId="70"/>
      <sheetData sheetId="71">
        <row r="20">
          <cell r="C20">
            <v>473</v>
          </cell>
        </row>
        <row r="21">
          <cell r="F21">
            <v>382.39059878602194</v>
          </cell>
        </row>
      </sheetData>
      <sheetData sheetId="72"/>
      <sheetData sheetId="73">
        <row r="6">
          <cell r="G6">
            <v>5246</v>
          </cell>
        </row>
        <row r="7">
          <cell r="G7">
            <v>5951.0010000000002</v>
          </cell>
        </row>
        <row r="8">
          <cell r="G8">
            <v>5885.3770000000004</v>
          </cell>
        </row>
        <row r="9">
          <cell r="G9">
            <v>5837.0150000000003</v>
          </cell>
        </row>
        <row r="10">
          <cell r="G10">
            <v>5343</v>
          </cell>
        </row>
        <row r="11">
          <cell r="G11">
            <v>5395.3380000000006</v>
          </cell>
        </row>
        <row r="12">
          <cell r="G12">
            <v>11140.885999999999</v>
          </cell>
        </row>
        <row r="13">
          <cell r="G13">
            <v>11620</v>
          </cell>
        </row>
        <row r="14">
          <cell r="G14">
            <v>11330.723</v>
          </cell>
        </row>
        <row r="15">
          <cell r="G15">
            <v>12915.706</v>
          </cell>
        </row>
        <row r="16">
          <cell r="G16">
            <v>12563.148000000001</v>
          </cell>
        </row>
        <row r="17">
          <cell r="G17">
            <v>12951.084000000001</v>
          </cell>
        </row>
        <row r="18">
          <cell r="G18">
            <v>12462.249</v>
          </cell>
        </row>
        <row r="19">
          <cell r="G19">
            <v>9721</v>
          </cell>
        </row>
        <row r="20">
          <cell r="G20">
            <v>10684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="85" zoomScaleNormal="85" workbookViewId="0">
      <pane xSplit="2" ySplit="2" topLeftCell="C3" activePane="bottomRight" state="frozen"/>
      <selection pane="topRight"/>
      <selection pane="bottomLeft"/>
      <selection pane="bottomRight" activeCell="I27" sqref="H27:I27"/>
    </sheetView>
  </sheetViews>
  <sheetFormatPr defaultColWidth="9.140625" defaultRowHeight="12.75" x14ac:dyDescent="0.2"/>
  <cols>
    <col min="1" max="1" width="46" style="40" bestFit="1" customWidth="1"/>
    <col min="2" max="2" width="12.28515625" style="40" bestFit="1" customWidth="1"/>
    <col min="3" max="3" width="10.140625" style="40" customWidth="1"/>
    <col min="4" max="6" width="10.140625" style="40" bestFit="1" customWidth="1"/>
    <col min="7" max="7" width="10" style="40" bestFit="1" customWidth="1"/>
    <col min="8" max="9" width="10.5703125" style="40" bestFit="1" customWidth="1"/>
    <col min="10" max="10" width="9.140625" style="40"/>
    <col min="11" max="11" width="33.140625" style="40" bestFit="1" customWidth="1"/>
    <col min="12" max="16384" width="9.140625" style="40"/>
  </cols>
  <sheetData>
    <row r="1" spans="1:11" x14ac:dyDescent="0.2">
      <c r="A1" s="1" t="s">
        <v>0</v>
      </c>
      <c r="B1" s="2" t="s">
        <v>40</v>
      </c>
      <c r="C1" s="39">
        <v>2016</v>
      </c>
      <c r="D1" s="39">
        <v>2017</v>
      </c>
      <c r="E1" s="39">
        <v>2018</v>
      </c>
      <c r="F1" s="39">
        <v>2019</v>
      </c>
      <c r="G1" s="39">
        <v>2020</v>
      </c>
      <c r="H1" s="39">
        <v>2021</v>
      </c>
      <c r="I1" s="39">
        <v>2022</v>
      </c>
    </row>
    <row r="2" spans="1:11" x14ac:dyDescent="0.2">
      <c r="A2" s="3" t="s">
        <v>1</v>
      </c>
      <c r="B2" s="2" t="s">
        <v>41</v>
      </c>
      <c r="C2" s="41">
        <f t="shared" ref="C2:H2" si="0">DATE(C1,6,1)</f>
        <v>42522</v>
      </c>
      <c r="D2" s="41">
        <f t="shared" si="0"/>
        <v>42887</v>
      </c>
      <c r="E2" s="41">
        <f t="shared" si="0"/>
        <v>43252</v>
      </c>
      <c r="F2" s="41">
        <f t="shared" si="0"/>
        <v>43617</v>
      </c>
      <c r="G2" s="41">
        <f t="shared" si="0"/>
        <v>43983</v>
      </c>
      <c r="H2" s="41">
        <f t="shared" si="0"/>
        <v>44348</v>
      </c>
      <c r="I2" s="41">
        <f t="shared" ref="I2" si="1">DATE(I1,6,1)</f>
        <v>44713</v>
      </c>
      <c r="K2" s="42" t="s">
        <v>38</v>
      </c>
    </row>
    <row r="3" spans="1:11" x14ac:dyDescent="0.2">
      <c r="A3" s="43" t="s">
        <v>2</v>
      </c>
      <c r="B3" s="44" t="s">
        <v>3</v>
      </c>
      <c r="C3" s="45">
        <v>657810</v>
      </c>
      <c r="D3" s="45">
        <v>701037.13199999998</v>
      </c>
      <c r="E3" s="45">
        <v>749976.66700000013</v>
      </c>
      <c r="F3" s="45">
        <v>689727.47400000005</v>
      </c>
      <c r="G3" s="46">
        <f>INDEX(Full_out!$P$5:$P$20,MATCH(G$2,Full_out!$A$5:$A$20,0))</f>
        <v>684271.04699999979</v>
      </c>
      <c r="H3" s="46">
        <f>INDEX(Full_out!$P$5:$P$20,MATCH(H$2,Full_out!$A$5:$A$20,0))</f>
        <v>681141.95625991351</v>
      </c>
      <c r="I3" s="46">
        <f>INDEX(Full_out!$P$5:$P$21,MATCH(I$2,Full_out!$A$5:$A$21,0))</f>
        <v>743907.99983188498</v>
      </c>
      <c r="K3" s="45" t="s">
        <v>39</v>
      </c>
    </row>
    <row r="4" spans="1:11" x14ac:dyDescent="0.2">
      <c r="A4" s="43" t="s">
        <v>4</v>
      </c>
      <c r="B4" s="44" t="s">
        <v>3</v>
      </c>
      <c r="C4" s="45">
        <v>1072624</v>
      </c>
      <c r="D4" s="45">
        <v>1105845</v>
      </c>
      <c r="E4" s="45">
        <v>1199795</v>
      </c>
      <c r="F4" s="45">
        <v>1219638.0660000001</v>
      </c>
      <c r="G4" s="46">
        <f>INDEX(Full_in!$H:$H,MATCH(DATE(G$1,6,1),Full_in!$A:$A,0))</f>
        <v>1183095.9489999996</v>
      </c>
      <c r="H4" s="46">
        <f>INDEX(Full_in!$H:$H,MATCH(DATE(H$1,6,1),Full_in!$A:$A,0))</f>
        <v>1342768.557231748</v>
      </c>
      <c r="I4" s="46">
        <f>INDEX(Full_in!$H:$H,MATCH(DATE(I$1,6,1),Full_in!$A:$A,0))</f>
        <v>1320507.3304724901</v>
      </c>
      <c r="K4" s="46" t="s">
        <v>149</v>
      </c>
    </row>
    <row r="5" spans="1:11" x14ac:dyDescent="0.2">
      <c r="A5" s="43" t="s">
        <v>5</v>
      </c>
      <c r="B5" s="44" t="s">
        <v>3</v>
      </c>
      <c r="C5" s="45">
        <v>191615</v>
      </c>
      <c r="D5" s="45">
        <v>190270.85700000002</v>
      </c>
      <c r="E5" s="45">
        <v>198826.77799999999</v>
      </c>
      <c r="F5" s="45">
        <v>202190.45699999999</v>
      </c>
      <c r="G5" s="46">
        <f>INDEX('Bass Strait'!$AJ$5:$AJ$20,MATCH(G$2,'Bass Strait'!$A$5:$A$20,0))</f>
        <v>202586.23199999996</v>
      </c>
      <c r="H5" s="46">
        <f>INDEX('Bass Strait'!$AJ$5:$AJ$20,MATCH(H$2,'Bass Strait'!$A$5:$A$20,0))</f>
        <v>221435.93933333317</v>
      </c>
      <c r="I5" s="46">
        <f>INDEX('Bass Strait'!$AJ$5:$AJ$21,MATCH(I$2,'Bass Strait'!$A$5:$A$21,0))</f>
        <v>215803.18227652612</v>
      </c>
      <c r="K5" s="48" t="s">
        <v>42</v>
      </c>
    </row>
    <row r="6" spans="1:11" x14ac:dyDescent="0.2">
      <c r="A6" s="43" t="s">
        <v>6</v>
      </c>
      <c r="B6" s="44" t="s">
        <v>3</v>
      </c>
      <c r="C6" s="45">
        <v>479777</v>
      </c>
      <c r="D6" s="45">
        <v>454675</v>
      </c>
      <c r="E6" s="45">
        <v>495962</v>
      </c>
      <c r="F6" s="45">
        <v>615132.09000000008</v>
      </c>
      <c r="G6" s="46">
        <f>INDEX(Empty!$H$5:$H$20,MATCH(G$2,Empty!$A$5:$A$20,0))</f>
        <v>566007.83200000005</v>
      </c>
      <c r="H6" s="46">
        <f>INDEX(Empty!$H$5:$H$20,MATCH(H$2,Empty!$A$5:$A$20,0))</f>
        <v>702902.32349797874</v>
      </c>
      <c r="I6" s="46">
        <f>INDEX(Empty!$H$5:$H$21,MATCH(I$2,Empty!$A$5:$A$21,0))</f>
        <v>643375.02357481176</v>
      </c>
    </row>
    <row r="7" spans="1:11" x14ac:dyDescent="0.2">
      <c r="A7" s="43" t="s">
        <v>7</v>
      </c>
      <c r="B7" s="44" t="s">
        <v>3</v>
      </c>
      <c r="C7" s="45">
        <v>77418</v>
      </c>
      <c r="D7" s="45">
        <v>72285.195000000007</v>
      </c>
      <c r="E7" s="45">
        <v>90714.11500000002</v>
      </c>
      <c r="F7" s="45">
        <v>82957.591</v>
      </c>
      <c r="G7" s="46">
        <f>INDEX(Empty!$P$5:$P$20,MATCH(G$2,Empty!$A$5:$A$20,0))</f>
        <v>92573.579999999987</v>
      </c>
      <c r="H7" s="46">
        <f>INDEX(Empty!$P$5:$P$20,MATCH(H$2,Empty!$A$5:$A$20,0))</f>
        <v>79312.996839387415</v>
      </c>
      <c r="I7" s="46">
        <f>INDEX(Empty!$P$5:$P$21,MATCH(I$2,Empty!$A$5:$A$21,0))</f>
        <v>69702.037462190608</v>
      </c>
      <c r="K7" s="47"/>
    </row>
    <row r="8" spans="1:11" x14ac:dyDescent="0.2">
      <c r="A8" s="43" t="s">
        <v>8</v>
      </c>
      <c r="B8" s="44" t="s">
        <v>3</v>
      </c>
      <c r="C8" s="45">
        <v>2910</v>
      </c>
      <c r="D8" s="45">
        <v>2951</v>
      </c>
      <c r="E8" s="45">
        <v>3703.3496743696965</v>
      </c>
      <c r="F8" s="45">
        <v>3386.6942053763564</v>
      </c>
      <c r="G8" s="61">
        <f>[6]TEU_Empty_Returns!$C$20</f>
        <v>473</v>
      </c>
      <c r="H8" s="61">
        <f>[6]TEU_Empty_Returns!$F$21</f>
        <v>382.39059878602194</v>
      </c>
      <c r="I8" s="61">
        <f>I6/H6*H8</f>
        <v>350.00675383234909</v>
      </c>
      <c r="K8" s="47"/>
    </row>
    <row r="9" spans="1:11" x14ac:dyDescent="0.2">
      <c r="A9" s="43" t="s">
        <v>9</v>
      </c>
      <c r="B9" s="44" t="s">
        <v>10</v>
      </c>
      <c r="C9" s="45">
        <v>2564994</v>
      </c>
      <c r="D9" s="45">
        <v>2692591</v>
      </c>
      <c r="E9" s="45">
        <v>3403105.56</v>
      </c>
      <c r="F9" s="45">
        <v>3691564.9760000007</v>
      </c>
      <c r="G9" s="46">
        <f>INDEX('General Cargo'!$H$5:$H$20,MATCH(Revenue!G$2,'General Cargo'!$A$5:$A$20,0))</f>
        <v>2988756.0799999996</v>
      </c>
      <c r="H9" s="46">
        <f>INDEX('General Cargo'!$H$5:$H$20,MATCH(Revenue!H$2,'General Cargo'!$A$5:$A$20,0))</f>
        <v>3395267.1826666668</v>
      </c>
      <c r="I9" s="46">
        <f>INDEX('General Cargo'!$H$5:$H$21,MATCH(Revenue!I$2,'General Cargo'!$A$5:$A$21,0))</f>
        <v>3426052.493313937</v>
      </c>
      <c r="K9" s="47"/>
    </row>
    <row r="10" spans="1:11" x14ac:dyDescent="0.2">
      <c r="A10" s="43" t="s">
        <v>11</v>
      </c>
      <c r="B10" s="44" t="s">
        <v>10</v>
      </c>
      <c r="C10" s="45"/>
      <c r="D10" s="45"/>
      <c r="E10" s="45"/>
      <c r="F10" s="45"/>
      <c r="G10" s="47"/>
      <c r="H10" s="47"/>
      <c r="I10" s="47"/>
      <c r="K10" s="47"/>
    </row>
    <row r="11" spans="1:11" x14ac:dyDescent="0.2">
      <c r="A11" s="43" t="s">
        <v>12</v>
      </c>
      <c r="B11" s="44" t="s">
        <v>10</v>
      </c>
      <c r="C11" s="45">
        <v>6719255</v>
      </c>
      <c r="D11" s="45">
        <v>6802604.1189999999</v>
      </c>
      <c r="E11" s="45">
        <v>7271295.5770000005</v>
      </c>
      <c r="F11" s="45">
        <v>6809667.5120000001</v>
      </c>
      <c r="G11" s="46">
        <f>INDEX('Other Bulk'!$B$5:$B$20,MATCH(G$2,'Other Bulk'!$A$5:$A$20,0))</f>
        <v>5242561.3080000002</v>
      </c>
      <c r="H11" s="46">
        <f>INDEX('Other Bulk'!$B$5:$B$20,MATCH(H$2,'Other Bulk'!$A$5:$A$20,0))</f>
        <v>5170706.8578387182</v>
      </c>
      <c r="I11" s="46">
        <f>INDEX('Other Bulk'!$B$5:$B$21,MATCH(I$2,'Other Bulk'!$A$5:$A$21,0))</f>
        <v>6030152.2761818441</v>
      </c>
      <c r="K11" s="47"/>
    </row>
    <row r="12" spans="1:11" x14ac:dyDescent="0.2">
      <c r="A12" s="43" t="s">
        <v>132</v>
      </c>
      <c r="B12" s="44" t="s">
        <v>10</v>
      </c>
      <c r="C12" s="45">
        <v>2618259</v>
      </c>
      <c r="D12" s="45">
        <v>2602487</v>
      </c>
      <c r="E12" s="45">
        <v>2868746.904000001</v>
      </c>
      <c r="F12" s="45">
        <v>2526669.4570000013</v>
      </c>
      <c r="G12" s="46">
        <f>INDEX('Other Bulk'!$L:$L,MATCH(G$2,'Other Bulk'!$A:$A,0))</f>
        <v>2831881.3789999997</v>
      </c>
      <c r="H12" s="46">
        <f>INDEX('Other Bulk'!$L:$L,MATCH(H$2,'Other Bulk'!$A:$A,0))</f>
        <v>1930057.5793938264</v>
      </c>
      <c r="I12" s="46">
        <f>INDEX('Other Bulk'!$L:$L,MATCH(I$2,'Other Bulk'!$A:$A,0))</f>
        <v>5343317.6907374999</v>
      </c>
      <c r="K12" s="47"/>
    </row>
    <row r="13" spans="1:11" x14ac:dyDescent="0.2">
      <c r="A13" s="43" t="s">
        <v>133</v>
      </c>
      <c r="B13" s="44" t="s">
        <v>10</v>
      </c>
      <c r="C13" s="45">
        <v>3444972.6809999999</v>
      </c>
      <c r="D13" s="45">
        <v>3470794</v>
      </c>
      <c r="E13" s="45">
        <v>3197018.2849999997</v>
      </c>
      <c r="F13" s="45">
        <v>3802458.892</v>
      </c>
      <c r="G13" s="46">
        <f>INDEX('Other Bulk'!$O:$O,MATCH(G$2,'Other Bulk'!$A:$A,0))</f>
        <v>3107123.1950000003</v>
      </c>
      <c r="H13" s="46">
        <f>INDEX('Other Bulk'!$O:$O,MATCH(H$2,'Other Bulk'!$A:$A,0))</f>
        <v>3436478.9883749993</v>
      </c>
      <c r="I13" s="46">
        <f>INDEX('Other Bulk'!$O:$O,MATCH(I$2,'Other Bulk'!$A:$A,0))</f>
        <v>0</v>
      </c>
      <c r="K13" s="47"/>
    </row>
    <row r="14" spans="1:11" x14ac:dyDescent="0.2">
      <c r="A14" s="43" t="s">
        <v>134</v>
      </c>
      <c r="B14" s="44" t="s">
        <v>10</v>
      </c>
      <c r="C14" s="45">
        <v>176060.30600000001</v>
      </c>
      <c r="D14" s="45">
        <v>212172</v>
      </c>
      <c r="E14" s="45">
        <v>185494.36599999998</v>
      </c>
      <c r="F14" s="45">
        <v>196043.28499999997</v>
      </c>
      <c r="G14" s="46">
        <f>INDEX('Other Bulk'!$P:$P,MATCH(G$2,'Other Bulk'!$A:$A,0))</f>
        <v>144140.671</v>
      </c>
      <c r="H14" s="46">
        <f>INDEX('Other Bulk'!$P:$P,MATCH(H$2,'Other Bulk'!$A:$A,0))</f>
        <v>109139.61134999996</v>
      </c>
      <c r="I14" s="46">
        <f>INDEX('Other Bulk'!$P:$P,MATCH(I$2,'Other Bulk'!$A:$A,0))</f>
        <v>0</v>
      </c>
      <c r="K14" s="47"/>
    </row>
    <row r="15" spans="1:11" x14ac:dyDescent="0.2">
      <c r="A15" s="43" t="s">
        <v>13</v>
      </c>
      <c r="B15" s="44" t="s">
        <v>14</v>
      </c>
      <c r="C15" s="45">
        <v>3443632</v>
      </c>
      <c r="D15" s="45">
        <v>3324601.8059999999</v>
      </c>
      <c r="E15" s="45">
        <v>3770035.92</v>
      </c>
      <c r="F15" s="45">
        <v>3932321.6050000009</v>
      </c>
      <c r="G15" s="46">
        <f>INDEX('Other Bulk'!$T$5:$T$20,MATCH(G$2,'Other Bulk'!$A$5:$A$20,0))</f>
        <v>3972089.7900000005</v>
      </c>
      <c r="H15" s="46">
        <f>INDEX('Other Bulk'!$T$5:$T$20,MATCH(H$2,'Other Bulk'!$A$5:$A$20,0))</f>
        <v>3743015.0621468825</v>
      </c>
      <c r="I15" s="46">
        <f>INDEX('Other Bulk'!$T$5:$T$21,MATCH(I$2,'Other Bulk'!$A$5:$A$21,0))</f>
        <v>3539337.1663597212</v>
      </c>
      <c r="K15" s="47"/>
    </row>
    <row r="16" spans="1:11" x14ac:dyDescent="0.2">
      <c r="A16" s="43" t="s">
        <v>15</v>
      </c>
      <c r="B16" s="44" t="s">
        <v>14</v>
      </c>
      <c r="C16" s="45">
        <v>261643</v>
      </c>
      <c r="D16" s="45">
        <v>973810.31099999999</v>
      </c>
      <c r="E16" s="45">
        <v>912065.87</v>
      </c>
      <c r="F16" s="45">
        <v>46996.86</v>
      </c>
      <c r="G16" s="46">
        <f>INDEX('Other Bulk'!$X$5:$X$20,MATCH(G$2,'Other Bulk'!$A$5:$A$20,0))</f>
        <v>80550.17</v>
      </c>
      <c r="H16" s="46">
        <f>INDEX('Other Bulk'!$X$5:$X$20,MATCH(H$2,'Other Bulk'!$A$5:$A$20,0))</f>
        <v>722652.11106306862</v>
      </c>
      <c r="I16" s="46">
        <f>INDEX('Other Bulk'!$X$5:$X$21,MATCH(I$2,'Other Bulk'!$A$5:$A$21,0))</f>
        <v>843386.89244058984</v>
      </c>
      <c r="K16" s="47"/>
    </row>
    <row r="17" spans="1:11" x14ac:dyDescent="0.2">
      <c r="A17" s="43" t="s">
        <v>16</v>
      </c>
      <c r="B17" s="44" t="s">
        <v>3</v>
      </c>
      <c r="C17" s="45">
        <v>57242</v>
      </c>
      <c r="D17" s="45">
        <v>60411</v>
      </c>
      <c r="E17" s="45">
        <v>71366.760994555982</v>
      </c>
      <c r="F17" s="45">
        <v>78218.829704048752</v>
      </c>
      <c r="G17" s="46">
        <f>INDEX(Transhipments!$C$5:$C$20,MATCH(G$2,Transhipments!$A$5:$A$20,0))</f>
        <v>58334.995999999985</v>
      </c>
      <c r="H17" s="46">
        <f>INDEX(Transhipments!$C$5:$C$20,MATCH(H$2,Transhipments!$A$5:$A$20,0))</f>
        <v>73267.002692974973</v>
      </c>
      <c r="I17" s="46">
        <f>INDEX(Transhipments!$C$5:$C$21,MATCH(I$2,Transhipments!$A$5:$A$21,0))</f>
        <v>70850.462105883606</v>
      </c>
      <c r="K17" s="47"/>
    </row>
    <row r="18" spans="1:11" x14ac:dyDescent="0.2">
      <c r="A18" s="43" t="s">
        <v>17</v>
      </c>
      <c r="B18" s="44" t="s">
        <v>3</v>
      </c>
      <c r="C18" s="45">
        <v>40167</v>
      </c>
      <c r="D18" s="45">
        <v>42110</v>
      </c>
      <c r="E18" s="45">
        <v>45788.200463621521</v>
      </c>
      <c r="F18" s="45">
        <v>52640.269173114291</v>
      </c>
      <c r="G18" s="46">
        <f>INDEX(Transhipments!$G$5:$G$20,MATCH(G$2,Transhipments!$A$5:$A$20,0))</f>
        <v>39557.411</v>
      </c>
      <c r="H18" s="46">
        <f>INDEX(Transhipments!$G$5:$G$20,MATCH(H$2,Transhipments!$A$5:$A$20,0))</f>
        <v>57739.445061750659</v>
      </c>
      <c r="I18" s="46">
        <f>INDEX(Transhipments!$G$5:$G$21,MATCH(I$2,Transhipments!$A$5:$A$21,0))</f>
        <v>57404.375717579758</v>
      </c>
      <c r="K18" s="47"/>
    </row>
    <row r="19" spans="1:11" x14ac:dyDescent="0.2">
      <c r="A19" s="43" t="s">
        <v>18</v>
      </c>
      <c r="B19" s="44" t="s">
        <v>3</v>
      </c>
      <c r="C19" s="45">
        <v>36144</v>
      </c>
      <c r="D19" s="45">
        <v>37209</v>
      </c>
      <c r="E19" s="45">
        <v>42814.893389742778</v>
      </c>
      <c r="F19" s="45">
        <v>38007.396198965347</v>
      </c>
      <c r="G19" s="46">
        <f>INDEX(Transhipments!$S$5:$S$20,MATCH(G$2,Transhipments!$A$5:$A$20,0))</f>
        <v>34909.491999999998</v>
      </c>
      <c r="H19" s="46">
        <f>INDEX(Transhipments!$S$5:$S$20,MATCH(H$2,Transhipments!$A$5:$A$20,0))</f>
        <v>33680.779333795865</v>
      </c>
      <c r="I19" s="46">
        <f>INDEX(Transhipments!$S$5:$S$21,MATCH(I$2,Transhipments!$A$5:$A$21,0))</f>
        <v>34973.000658159304</v>
      </c>
      <c r="K19" s="47"/>
    </row>
    <row r="20" spans="1:11" x14ac:dyDescent="0.2">
      <c r="A20" s="43" t="s">
        <v>19</v>
      </c>
      <c r="B20" s="44" t="s">
        <v>3</v>
      </c>
      <c r="C20" s="45">
        <v>18608</v>
      </c>
      <c r="D20" s="45">
        <v>19827</v>
      </c>
      <c r="E20" s="45">
        <v>16239</v>
      </c>
      <c r="F20" s="45">
        <v>20350.498</v>
      </c>
      <c r="G20" s="46">
        <f>INDEX(Transhipments!$U$5:$U$20,MATCH(G$2,Transhipments!$A$5:$A$20,0))</f>
        <v>18405</v>
      </c>
      <c r="H20" s="46">
        <f>INDEX(Transhipments!$U$5:$U$20,MATCH(H$2,Transhipments!$A$5:$A$20,0))</f>
        <v>16341.289175702741</v>
      </c>
      <c r="I20" s="46">
        <f>INDEX(Transhipments!$U$5:$U$21,MATCH(I$2,Transhipments!$A$5:$A$21,0))</f>
        <v>16246.458595998454</v>
      </c>
      <c r="K20" s="47"/>
    </row>
    <row r="21" spans="1:11" x14ac:dyDescent="0.2">
      <c r="A21" s="43" t="s">
        <v>20</v>
      </c>
      <c r="B21" s="44" t="s">
        <v>10</v>
      </c>
      <c r="C21" s="45">
        <v>8943</v>
      </c>
      <c r="D21" s="45">
        <v>14233</v>
      </c>
      <c r="E21" s="45">
        <v>90423.560000000027</v>
      </c>
      <c r="F21" s="45">
        <v>122556.989</v>
      </c>
      <c r="G21" s="46">
        <f>INDEX(Transhipments!$Y$5:$Y$20,MATCH(G$2,Transhipments!$A$5:$A$20,0))</f>
        <v>159865.55300000001</v>
      </c>
      <c r="H21" s="46">
        <f>INDEX(Transhipments!$Y$5:$Y$20,MATCH(H$2,Transhipments!$A$5:$A$20,0))</f>
        <v>157674.43863133909</v>
      </c>
      <c r="I21" s="46">
        <f>INDEX(Transhipments!$Y$5:$Y$21,MATCH(I$2,Transhipments!$A$5:$A$21,0))</f>
        <v>183882.18499895488</v>
      </c>
      <c r="K21" s="47"/>
    </row>
    <row r="22" spans="1:11" x14ac:dyDescent="0.2">
      <c r="A22" s="43" t="s">
        <v>21</v>
      </c>
      <c r="B22" s="44" t="s">
        <v>14</v>
      </c>
      <c r="C22" s="45">
        <v>3201</v>
      </c>
      <c r="D22" s="45">
        <v>1071.7159999999999</v>
      </c>
      <c r="E22" s="45">
        <v>8388.5239999999976</v>
      </c>
      <c r="F22" s="45">
        <v>11849.832</v>
      </c>
      <c r="G22" s="46">
        <f>INDEX(Transhipments!$AC$5:$AC$20,MATCH(G$2,Transhipments!$A$5:$A$20,0))</f>
        <v>35601.374999999985</v>
      </c>
      <c r="H22" s="46">
        <f>INDEX(Transhipments!$AC$5:$AC$20,MATCH(H$2,Transhipments!$A$5:$A$20,0))</f>
        <v>40443.641755907207</v>
      </c>
      <c r="I22" s="46">
        <f>INDEX(Transhipments!$AC$5:$AC$21,MATCH(I$2,Transhipments!$A$5:$A$21,0))</f>
        <v>40810.3492956021</v>
      </c>
      <c r="K22" s="47"/>
    </row>
    <row r="25" spans="1:11" x14ac:dyDescent="0.2">
      <c r="A25" s="3" t="s">
        <v>43</v>
      </c>
      <c r="B25" s="2" t="str">
        <f t="shared" ref="B25:G25" si="2">B2</f>
        <v>Year Ending</v>
      </c>
      <c r="C25" s="41">
        <f t="shared" si="2"/>
        <v>42522</v>
      </c>
      <c r="D25" s="41">
        <f t="shared" si="2"/>
        <v>42887</v>
      </c>
      <c r="E25" s="41">
        <f t="shared" si="2"/>
        <v>43252</v>
      </c>
      <c r="F25" s="41">
        <f t="shared" si="2"/>
        <v>43617</v>
      </c>
      <c r="G25" s="41">
        <f t="shared" si="2"/>
        <v>43983</v>
      </c>
      <c r="H25" s="41">
        <f t="shared" ref="H25:I25" si="3">H2</f>
        <v>44348</v>
      </c>
      <c r="I25" s="41">
        <f t="shared" si="3"/>
        <v>44713</v>
      </c>
    </row>
    <row r="26" spans="1:11" x14ac:dyDescent="0.2">
      <c r="A26" s="43" t="str">
        <f t="shared" ref="A26:B35" si="4">A3</f>
        <v>Containerised - Full - outward</v>
      </c>
      <c r="B26" s="44" t="str">
        <f t="shared" si="4"/>
        <v>TEU</v>
      </c>
      <c r="C26" s="45"/>
      <c r="D26" s="49">
        <f>D3/C3-1</f>
        <v>6.5713704565147912E-2</v>
      </c>
      <c r="E26" s="49">
        <f t="shared" ref="E26:I26" si="5">E3/D3-1</f>
        <v>6.9810189455128846E-2</v>
      </c>
      <c r="F26" s="49">
        <f t="shared" si="5"/>
        <v>-8.0334756601167845E-2</v>
      </c>
      <c r="G26" s="49">
        <f t="shared" si="5"/>
        <v>-7.910989783191158E-3</v>
      </c>
      <c r="H26" s="49">
        <f t="shared" si="5"/>
        <v>-4.5728819797431486E-3</v>
      </c>
      <c r="I26" s="49">
        <f t="shared" si="5"/>
        <v>9.2148256314460442E-2</v>
      </c>
    </row>
    <row r="27" spans="1:11" x14ac:dyDescent="0.2">
      <c r="A27" s="43" t="str">
        <f t="shared" si="4"/>
        <v>Containerised - Full - inward</v>
      </c>
      <c r="B27" s="44" t="str">
        <f t="shared" si="4"/>
        <v>TEU</v>
      </c>
      <c r="C27" s="45"/>
      <c r="D27" s="49">
        <f t="shared" ref="D27:I27" si="6">D4/C4-1</f>
        <v>3.0971710496874971E-2</v>
      </c>
      <c r="E27" s="49">
        <f t="shared" si="6"/>
        <v>8.4957656814472093E-2</v>
      </c>
      <c r="F27" s="49">
        <f t="shared" si="6"/>
        <v>1.653871369692328E-2</v>
      </c>
      <c r="G27" s="49">
        <f t="shared" si="6"/>
        <v>-2.996144349597607E-2</v>
      </c>
      <c r="H27" s="49">
        <f t="shared" si="6"/>
        <v>0.1349616726916445</v>
      </c>
      <c r="I27" s="49">
        <f t="shared" si="6"/>
        <v>-1.6578602946401788E-2</v>
      </c>
    </row>
    <row r="28" spans="1:11" x14ac:dyDescent="0.2">
      <c r="A28" s="43" t="str">
        <f t="shared" si="4"/>
        <v>Containerised - Full - Bass Strait</v>
      </c>
      <c r="B28" s="44" t="str">
        <f t="shared" si="4"/>
        <v>TEU</v>
      </c>
      <c r="C28" s="45"/>
      <c r="D28" s="49">
        <f t="shared" ref="D28:I28" si="7">D5/C5-1</f>
        <v>-7.0148109490383304E-3</v>
      </c>
      <c r="E28" s="49">
        <f t="shared" si="7"/>
        <v>4.49670597741616E-2</v>
      </c>
      <c r="F28" s="49">
        <f t="shared" si="7"/>
        <v>1.6917635712026646E-2</v>
      </c>
      <c r="G28" s="49">
        <f t="shared" si="7"/>
        <v>1.9574365965251417E-3</v>
      </c>
      <c r="H28" s="49">
        <f t="shared" si="7"/>
        <v>9.3045352328450459E-2</v>
      </c>
      <c r="I28" s="49">
        <f t="shared" si="7"/>
        <v>-2.5437411261086784E-2</v>
      </c>
    </row>
    <row r="29" spans="1:11" x14ac:dyDescent="0.2">
      <c r="A29" s="43" t="str">
        <f t="shared" si="4"/>
        <v>Containerised - Empty</v>
      </c>
      <c r="B29" s="44" t="str">
        <f t="shared" si="4"/>
        <v>TEU</v>
      </c>
      <c r="C29" s="45"/>
      <c r="D29" s="49">
        <f t="shared" ref="D29:I29" si="8">D6/C6-1</f>
        <v>-5.2320140398560144E-2</v>
      </c>
      <c r="E29" s="49">
        <f t="shared" si="8"/>
        <v>9.0805520426678443E-2</v>
      </c>
      <c r="F29" s="49">
        <f t="shared" si="8"/>
        <v>0.24028068682681347</v>
      </c>
      <c r="G29" s="49">
        <f t="shared" si="8"/>
        <v>-7.9859689973254433E-2</v>
      </c>
      <c r="H29" s="49">
        <f t="shared" si="8"/>
        <v>0.24185971246061966</v>
      </c>
      <c r="I29" s="49">
        <f t="shared" si="8"/>
        <v>-8.4687869044066666E-2</v>
      </c>
    </row>
    <row r="30" spans="1:11" x14ac:dyDescent="0.2">
      <c r="A30" s="43" t="str">
        <f t="shared" si="4"/>
        <v>Containerised - Empty - Bass Strait (incl transhipment)</v>
      </c>
      <c r="B30" s="44" t="str">
        <f t="shared" si="4"/>
        <v>TEU</v>
      </c>
      <c r="C30" s="45"/>
      <c r="D30" s="49">
        <f t="shared" ref="D30:I30" si="9">D7/C7-1</f>
        <v>-6.6299891498101116E-2</v>
      </c>
      <c r="E30" s="49">
        <f t="shared" si="9"/>
        <v>0.25494736508630855</v>
      </c>
      <c r="F30" s="49">
        <f t="shared" si="9"/>
        <v>-8.550514988764446E-2</v>
      </c>
      <c r="G30" s="49">
        <f t="shared" si="9"/>
        <v>0.11591451588800328</v>
      </c>
      <c r="H30" s="49">
        <f t="shared" si="9"/>
        <v>-0.14324371122530399</v>
      </c>
      <c r="I30" s="49">
        <f t="shared" si="9"/>
        <v>-0.12117760972592495</v>
      </c>
    </row>
    <row r="31" spans="1:11" x14ac:dyDescent="0.2">
      <c r="A31" s="43" t="str">
        <f t="shared" si="4"/>
        <v>Containerised - Empty returns</v>
      </c>
      <c r="B31" s="44" t="str">
        <f t="shared" si="4"/>
        <v>TEU</v>
      </c>
      <c r="C31" s="45"/>
      <c r="D31" s="49">
        <f t="shared" ref="D31:I31" si="10">D8/C8-1</f>
        <v>1.4089347079037751E-2</v>
      </c>
      <c r="E31" s="49">
        <f t="shared" si="10"/>
        <v>0.25494736508630855</v>
      </c>
      <c r="F31" s="49">
        <f t="shared" si="10"/>
        <v>-8.550514988764446E-2</v>
      </c>
      <c r="G31" s="49">
        <f t="shared" si="10"/>
        <v>-0.86033578135010969</v>
      </c>
      <c r="H31" s="49">
        <f t="shared" si="10"/>
        <v>-0.19156321609720517</v>
      </c>
      <c r="I31" s="49">
        <f t="shared" si="10"/>
        <v>-8.4687869044066666E-2</v>
      </c>
    </row>
    <row r="32" spans="1:11" x14ac:dyDescent="0.2">
      <c r="A32" s="43" t="str">
        <f t="shared" si="4"/>
        <v>Non-containerised / general</v>
      </c>
      <c r="B32" s="44" t="str">
        <f t="shared" si="4"/>
        <v>tonne or cm</v>
      </c>
      <c r="C32" s="45"/>
      <c r="D32" s="49">
        <f t="shared" ref="D32:I32" si="11">D9/C9-1</f>
        <v>4.9745535467139446E-2</v>
      </c>
      <c r="E32" s="49">
        <f t="shared" si="11"/>
        <v>0.2638776405328549</v>
      </c>
      <c r="F32" s="49">
        <f t="shared" si="11"/>
        <v>8.4763581650403097E-2</v>
      </c>
      <c r="G32" s="49">
        <f t="shared" si="11"/>
        <v>-0.19038237185832507</v>
      </c>
      <c r="H32" s="49">
        <f t="shared" si="11"/>
        <v>0.13601347576904543</v>
      </c>
      <c r="I32" s="49">
        <f t="shared" si="11"/>
        <v>9.0671246152389529E-3</v>
      </c>
    </row>
    <row r="33" spans="1:9" x14ac:dyDescent="0.2">
      <c r="A33" s="43" t="str">
        <f t="shared" si="4"/>
        <v>Accompanied passenger vehicles</v>
      </c>
      <c r="B33" s="44" t="str">
        <f t="shared" si="4"/>
        <v>tonne or cm</v>
      </c>
      <c r="C33" s="45"/>
      <c r="D33" s="47"/>
      <c r="E33" s="47"/>
      <c r="F33" s="47"/>
      <c r="G33" s="47"/>
      <c r="H33" s="47"/>
      <c r="I33" s="47"/>
    </row>
    <row r="34" spans="1:9" x14ac:dyDescent="0.2">
      <c r="A34" s="43" t="str">
        <f t="shared" si="4"/>
        <v>Motor vehicles</v>
      </c>
      <c r="B34" s="44" t="str">
        <f t="shared" si="4"/>
        <v>tonne or cm</v>
      </c>
      <c r="C34" s="45"/>
      <c r="D34" s="49">
        <f t="shared" ref="D34:I34" si="12">D11/C11-1</f>
        <v>1.2404517911583923E-2</v>
      </c>
      <c r="E34" s="49">
        <f t="shared" si="12"/>
        <v>6.8898829007397744E-2</v>
      </c>
      <c r="F34" s="49">
        <f t="shared" si="12"/>
        <v>-6.3486356745032668E-2</v>
      </c>
      <c r="G34" s="49">
        <f t="shared" si="12"/>
        <v>-0.23012962104808266</v>
      </c>
      <c r="H34" s="49">
        <f t="shared" si="12"/>
        <v>-1.370598185502081E-2</v>
      </c>
      <c r="I34" s="49">
        <f t="shared" si="12"/>
        <v>0.16621429950920907</v>
      </c>
    </row>
    <row r="35" spans="1:9" x14ac:dyDescent="0.2">
      <c r="A35" s="43" t="str">
        <f t="shared" si="4"/>
        <v>Liquid bulk (excl Mobil at Gellibrand)</v>
      </c>
      <c r="B35" s="44" t="str">
        <f t="shared" si="4"/>
        <v>tonne or cm</v>
      </c>
      <c r="C35" s="45"/>
      <c r="D35" s="49">
        <f t="shared" ref="D35:I35" si="13">D12/C12-1</f>
        <v>-6.0238501996937588E-3</v>
      </c>
      <c r="E35" s="49">
        <f t="shared" si="13"/>
        <v>0.10230979213344815</v>
      </c>
      <c r="F35" s="49">
        <f t="shared" si="13"/>
        <v>-0.11924281173882167</v>
      </c>
      <c r="G35" s="49">
        <f t="shared" si="13"/>
        <v>0.1207961417962391</v>
      </c>
      <c r="H35" s="49">
        <f t="shared" si="13"/>
        <v>-0.31845394595045762</v>
      </c>
      <c r="I35" s="49">
        <f t="shared" si="13"/>
        <v>1.7684757946007377</v>
      </c>
    </row>
    <row r="36" spans="1:9" x14ac:dyDescent="0.2">
      <c r="A36" s="43" t="str">
        <f t="shared" ref="A36:B36" si="14">A13</f>
        <v>Liquid bulk - Inward (Mobil at Gellibrand)</v>
      </c>
      <c r="B36" s="44" t="str">
        <f t="shared" si="14"/>
        <v>tonne or cm</v>
      </c>
      <c r="C36" s="45"/>
      <c r="D36" s="49">
        <f t="shared" ref="D36:D37" si="15">D13/C13-1</f>
        <v>7.4953624864464441E-3</v>
      </c>
      <c r="E36" s="49">
        <f t="shared" ref="E36:E37" si="16">E13/D13-1</f>
        <v>-7.887985141152154E-2</v>
      </c>
      <c r="F36" s="49">
        <f t="shared" ref="F36:F37" si="17">F13/E13-1</f>
        <v>0.18937664818516997</v>
      </c>
      <c r="G36" s="49">
        <f t="shared" ref="G36:G37" si="18">G13/F13-1</f>
        <v>-0.18286475061253593</v>
      </c>
      <c r="H36" s="49">
        <f t="shared" ref="H36:I37" si="19">H13/G13-1</f>
        <v>0.1060002364582775</v>
      </c>
      <c r="I36" s="49">
        <f t="shared" si="19"/>
        <v>-1</v>
      </c>
    </row>
    <row r="37" spans="1:9" x14ac:dyDescent="0.2">
      <c r="A37" s="43" t="str">
        <f t="shared" ref="A37:B37" si="20">A14</f>
        <v>Liquid bulk - Outward (Mobil at Gellibrand)</v>
      </c>
      <c r="B37" s="44" t="str">
        <f t="shared" si="20"/>
        <v>tonne or cm</v>
      </c>
      <c r="C37" s="45"/>
      <c r="D37" s="49">
        <f t="shared" si="15"/>
        <v>0.20510979913893812</v>
      </c>
      <c r="E37" s="49">
        <f t="shared" si="16"/>
        <v>-0.12573588409403702</v>
      </c>
      <c r="F37" s="49">
        <f t="shared" si="17"/>
        <v>5.6869215100581627E-2</v>
      </c>
      <c r="G37" s="49">
        <f t="shared" si="18"/>
        <v>-0.26475078705195121</v>
      </c>
      <c r="H37" s="49">
        <f t="shared" si="19"/>
        <v>-0.24282570219199295</v>
      </c>
      <c r="I37" s="49">
        <f t="shared" si="19"/>
        <v>-1</v>
      </c>
    </row>
    <row r="38" spans="1:9" x14ac:dyDescent="0.2">
      <c r="A38" s="43" t="str">
        <f t="shared" ref="A38:B45" si="21">A15</f>
        <v>Dry bulk - inwards - overseas and coastal</v>
      </c>
      <c r="B38" s="44" t="str">
        <f t="shared" si="21"/>
        <v>tonne</v>
      </c>
      <c r="C38" s="45"/>
      <c r="D38" s="49">
        <f t="shared" ref="D38:I38" si="22">D15/C15-1</f>
        <v>-3.4565306048962352E-2</v>
      </c>
      <c r="E38" s="49">
        <f t="shared" si="22"/>
        <v>0.13398119233290218</v>
      </c>
      <c r="F38" s="49">
        <f t="shared" si="22"/>
        <v>4.3046190658045713E-2</v>
      </c>
      <c r="G38" s="49">
        <f t="shared" si="22"/>
        <v>1.0113156805240386E-2</v>
      </c>
      <c r="H38" s="49">
        <f t="shared" si="22"/>
        <v>-5.767108498650475E-2</v>
      </c>
      <c r="I38" s="49">
        <f t="shared" si="22"/>
        <v>-5.4415462509610601E-2</v>
      </c>
    </row>
    <row r="39" spans="1:9" x14ac:dyDescent="0.2">
      <c r="A39" s="43" t="str">
        <f t="shared" si="21"/>
        <v>Dry bulk - outwards - overseas and coastal</v>
      </c>
      <c r="B39" s="44" t="str">
        <f t="shared" si="21"/>
        <v>tonne</v>
      </c>
      <c r="C39" s="45"/>
      <c r="D39" s="49">
        <f t="shared" ref="D39:I39" si="23">D16/C16-1</f>
        <v>2.7219046983867332</v>
      </c>
      <c r="E39" s="49">
        <f t="shared" si="23"/>
        <v>-6.3404998183470673E-2</v>
      </c>
      <c r="F39" s="49">
        <f t="shared" si="23"/>
        <v>-0.94847207691260282</v>
      </c>
      <c r="G39" s="49">
        <f t="shared" si="23"/>
        <v>0.71394791056253548</v>
      </c>
      <c r="H39" s="49">
        <f t="shared" si="23"/>
        <v>7.9714535805829918</v>
      </c>
      <c r="I39" s="49">
        <f t="shared" si="23"/>
        <v>0.16707178949482682</v>
      </c>
    </row>
    <row r="40" spans="1:9" x14ac:dyDescent="0.2">
      <c r="A40" s="43" t="str">
        <f t="shared" si="21"/>
        <v>Transhipment - Full - outward</v>
      </c>
      <c r="B40" s="44" t="str">
        <f t="shared" si="21"/>
        <v>TEU</v>
      </c>
      <c r="C40" s="45"/>
      <c r="D40" s="49">
        <f t="shared" ref="D40:I40" si="24">D17/C17-1</f>
        <v>5.5361447887914528E-2</v>
      </c>
      <c r="E40" s="49">
        <f t="shared" si="24"/>
        <v>0.18135374343341404</v>
      </c>
      <c r="F40" s="49">
        <f t="shared" si="24"/>
        <v>9.6012045579810801E-2</v>
      </c>
      <c r="G40" s="49">
        <f t="shared" si="24"/>
        <v>-0.25420776275075796</v>
      </c>
      <c r="H40" s="49">
        <f t="shared" si="24"/>
        <v>0.25596996171860531</v>
      </c>
      <c r="I40" s="49">
        <f t="shared" si="24"/>
        <v>-3.2982659290948013E-2</v>
      </c>
    </row>
    <row r="41" spans="1:9" x14ac:dyDescent="0.2">
      <c r="A41" s="43" t="str">
        <f t="shared" si="21"/>
        <v>Transhipment - Full - inward</v>
      </c>
      <c r="B41" s="44" t="str">
        <f t="shared" si="21"/>
        <v>TEU</v>
      </c>
      <c r="C41" s="45"/>
      <c r="D41" s="49">
        <f t="shared" ref="D41:I41" si="25">D18/C18-1</f>
        <v>4.8373042547364742E-2</v>
      </c>
      <c r="E41" s="49">
        <f t="shared" si="25"/>
        <v>8.7347434424638326E-2</v>
      </c>
      <c r="F41" s="49">
        <f t="shared" si="25"/>
        <v>0.14964704094315096</v>
      </c>
      <c r="G41" s="49">
        <f t="shared" si="25"/>
        <v>-0.24853326889514249</v>
      </c>
      <c r="H41" s="49">
        <f t="shared" si="25"/>
        <v>0.45963660416882846</v>
      </c>
      <c r="I41" s="49">
        <f t="shared" si="25"/>
        <v>-5.8031272003490342E-3</v>
      </c>
    </row>
    <row r="42" spans="1:9" x14ac:dyDescent="0.2">
      <c r="A42" s="43" t="str">
        <f t="shared" si="21"/>
        <v>Transhipment - Full - Bass Strait</v>
      </c>
      <c r="B42" s="44" t="str">
        <f t="shared" si="21"/>
        <v>TEU</v>
      </c>
      <c r="C42" s="45"/>
      <c r="D42" s="49">
        <f t="shared" ref="D42:I42" si="26">D19/C19-1</f>
        <v>2.9465471447543079E-2</v>
      </c>
      <c r="E42" s="49">
        <f t="shared" si="26"/>
        <v>0.15065960895866004</v>
      </c>
      <c r="F42" s="49">
        <f t="shared" si="26"/>
        <v>-0.11228562797097075</v>
      </c>
      <c r="G42" s="49">
        <f t="shared" si="26"/>
        <v>-8.1507930265680262E-2</v>
      </c>
      <c r="H42" s="49">
        <f t="shared" si="26"/>
        <v>-3.5197093850696359E-2</v>
      </c>
      <c r="I42" s="49">
        <f t="shared" si="26"/>
        <v>3.8366728737384115E-2</v>
      </c>
    </row>
    <row r="43" spans="1:9" x14ac:dyDescent="0.2">
      <c r="A43" s="43" t="str">
        <f t="shared" si="21"/>
        <v>Transhipment - Containerised Empty (excl Bass Strait)</v>
      </c>
      <c r="B43" s="44" t="str">
        <f t="shared" si="21"/>
        <v>TEU</v>
      </c>
      <c r="C43" s="45"/>
      <c r="D43" s="49">
        <f t="shared" ref="D43:I43" si="27">D20/C20-1</f>
        <v>6.5509458297506429E-2</v>
      </c>
      <c r="E43" s="49">
        <f t="shared" si="27"/>
        <v>-0.18096535027992133</v>
      </c>
      <c r="F43" s="49">
        <f t="shared" si="27"/>
        <v>0.25318664942422564</v>
      </c>
      <c r="G43" s="49">
        <f t="shared" si="27"/>
        <v>-9.5599527834650533E-2</v>
      </c>
      <c r="H43" s="49">
        <f t="shared" si="27"/>
        <v>-0.11212772748151367</v>
      </c>
      <c r="I43" s="49">
        <f t="shared" si="27"/>
        <v>-5.8031272003488121E-3</v>
      </c>
    </row>
    <row r="44" spans="1:9" x14ac:dyDescent="0.2">
      <c r="A44" s="43" t="str">
        <f t="shared" si="21"/>
        <v>Transhipment - Motor vehicles and break bulk</v>
      </c>
      <c r="B44" s="44" t="str">
        <f t="shared" si="21"/>
        <v>tonne or cm</v>
      </c>
      <c r="C44" s="45"/>
      <c r="D44" s="49">
        <f t="shared" ref="D44:I44" si="28">D21/C21-1</f>
        <v>0.59152409705915243</v>
      </c>
      <c r="E44" s="49">
        <f t="shared" si="28"/>
        <v>5.3530921098854796</v>
      </c>
      <c r="F44" s="49">
        <f t="shared" si="28"/>
        <v>0.35536567018595555</v>
      </c>
      <c r="G44" s="49">
        <f t="shared" si="28"/>
        <v>0.30441808585881636</v>
      </c>
      <c r="H44" s="49">
        <f t="shared" si="28"/>
        <v>-1.3705981855021143E-2</v>
      </c>
      <c r="I44" s="49">
        <f t="shared" si="28"/>
        <v>0.16621429950920907</v>
      </c>
    </row>
    <row r="45" spans="1:9" x14ac:dyDescent="0.2">
      <c r="A45" s="43" t="str">
        <f t="shared" si="21"/>
        <v>Transhipment - Non-containerised / general</v>
      </c>
      <c r="B45" s="44" t="str">
        <f t="shared" si="21"/>
        <v>tonne</v>
      </c>
      <c r="C45" s="45"/>
      <c r="D45" s="49">
        <f t="shared" ref="D45:I45" si="29">D22/C22-1</f>
        <v>-0.66519337706966575</v>
      </c>
      <c r="E45" s="49">
        <f t="shared" si="29"/>
        <v>6.8271892926857474</v>
      </c>
      <c r="F45" s="49">
        <f t="shared" si="29"/>
        <v>0.41262419944199991</v>
      </c>
      <c r="G45" s="49">
        <f t="shared" si="29"/>
        <v>2.0043780367519122</v>
      </c>
      <c r="H45" s="49">
        <f t="shared" si="29"/>
        <v>0.1360134757690461</v>
      </c>
      <c r="I45" s="49">
        <f t="shared" si="29"/>
        <v>9.0671246152389529E-3</v>
      </c>
    </row>
  </sheetData>
  <conditionalFormatting sqref="Q3:T2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zoomScale="85" zoomScaleNormal="85" workbookViewId="0">
      <pane xSplit="1" ySplit="2" topLeftCell="B3" activePane="bottomRight" state="frozen"/>
      <selection pane="topRight"/>
      <selection pane="bottomLeft"/>
      <selection pane="bottomRight" activeCell="O21" sqref="O16:O21"/>
    </sheetView>
  </sheetViews>
  <sheetFormatPr defaultRowHeight="15" x14ac:dyDescent="0.25"/>
  <cols>
    <col min="16" max="16" width="9" style="4" customWidth="1"/>
    <col min="20" max="31" width="9.7109375" customWidth="1"/>
  </cols>
  <sheetData>
    <row r="1" spans="1:31" x14ac:dyDescent="0.25">
      <c r="B1" s="108" t="s">
        <v>76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T1" s="108" t="s">
        <v>77</v>
      </c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</row>
    <row r="2" spans="1:31" ht="48.75" customHeight="1" x14ac:dyDescent="0.25">
      <c r="B2" s="20" t="s">
        <v>137</v>
      </c>
      <c r="C2" s="20" t="s">
        <v>138</v>
      </c>
      <c r="D2" s="20" t="s">
        <v>25</v>
      </c>
      <c r="E2" s="20" t="s">
        <v>139</v>
      </c>
      <c r="F2" s="20" t="s">
        <v>140</v>
      </c>
      <c r="G2" s="20" t="s">
        <v>24</v>
      </c>
      <c r="H2" s="20" t="s">
        <v>141</v>
      </c>
      <c r="I2" s="20" t="s">
        <v>142</v>
      </c>
      <c r="J2" s="20" t="s">
        <v>143</v>
      </c>
      <c r="K2" s="20" t="s">
        <v>144</v>
      </c>
      <c r="L2" s="20" t="s">
        <v>145</v>
      </c>
      <c r="M2" s="20" t="s">
        <v>27</v>
      </c>
      <c r="N2" s="18" t="s">
        <v>30</v>
      </c>
      <c r="O2" s="18" t="s">
        <v>29</v>
      </c>
      <c r="P2" s="19" t="s">
        <v>26</v>
      </c>
      <c r="T2" s="20" t="s">
        <v>137</v>
      </c>
      <c r="U2" s="20" t="s">
        <v>138</v>
      </c>
      <c r="V2" s="20" t="s">
        <v>25</v>
      </c>
      <c r="W2" s="20" t="s">
        <v>139</v>
      </c>
      <c r="X2" s="20" t="s">
        <v>140</v>
      </c>
      <c r="Y2" s="20" t="s">
        <v>24</v>
      </c>
      <c r="Z2" s="20" t="s">
        <v>141</v>
      </c>
      <c r="AA2" s="20" t="s">
        <v>142</v>
      </c>
      <c r="AB2" s="20" t="s">
        <v>143</v>
      </c>
      <c r="AC2" s="20" t="s">
        <v>144</v>
      </c>
      <c r="AD2" s="20" t="s">
        <v>145</v>
      </c>
      <c r="AE2" s="20" t="s">
        <v>27</v>
      </c>
    </row>
    <row r="3" spans="1:3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2"/>
      <c r="O3" s="18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2"/>
      <c r="O4" s="11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x14ac:dyDescent="0.25">
      <c r="A5" s="7">
        <v>38869</v>
      </c>
      <c r="B5" s="10">
        <v>141514.55499999979</v>
      </c>
      <c r="C5" s="10">
        <v>102720.65499999998</v>
      </c>
      <c r="D5" s="10">
        <v>72886.59699999998</v>
      </c>
      <c r="E5" s="10">
        <v>21210.087</v>
      </c>
      <c r="F5" s="10">
        <v>47292.335999999996</v>
      </c>
      <c r="G5" s="10">
        <v>5106.3820000000005</v>
      </c>
      <c r="H5" s="10">
        <v>33003.818000000007</v>
      </c>
      <c r="I5" s="10">
        <v>26272.983000000004</v>
      </c>
      <c r="J5" s="10">
        <v>19016.024000000001</v>
      </c>
      <c r="K5" s="10">
        <v>13767.986000000001</v>
      </c>
      <c r="L5" s="10">
        <v>6275</v>
      </c>
      <c r="M5" s="10">
        <f>SUM([6]TEU_Outwards!Q6:U6)</f>
        <v>28169.032999999996</v>
      </c>
      <c r="N5" s="12">
        <f>SUM(B5:M5)</f>
        <v>517235.45599999977</v>
      </c>
      <c r="O5" s="11"/>
      <c r="P5" s="6">
        <f>[6]TEU!C6</f>
        <v>517235.45599999977</v>
      </c>
      <c r="R5" s="9"/>
      <c r="T5" s="10">
        <v>100</v>
      </c>
      <c r="U5" s="10">
        <v>100</v>
      </c>
      <c r="V5" s="10">
        <v>100</v>
      </c>
      <c r="W5" s="10">
        <v>100</v>
      </c>
      <c r="X5" s="10">
        <v>100</v>
      </c>
      <c r="Y5" s="10">
        <v>100</v>
      </c>
      <c r="Z5" s="10">
        <v>100</v>
      </c>
      <c r="AA5" s="10">
        <v>100</v>
      </c>
      <c r="AB5" s="10">
        <v>100</v>
      </c>
      <c r="AC5" s="10">
        <v>100</v>
      </c>
      <c r="AD5" s="10">
        <v>100</v>
      </c>
      <c r="AE5" s="10">
        <v>100</v>
      </c>
    </row>
    <row r="6" spans="1:31" x14ac:dyDescent="0.25">
      <c r="A6" s="7">
        <v>39234</v>
      </c>
      <c r="B6" s="10">
        <v>145727.30100000021</v>
      </c>
      <c r="C6" s="10">
        <v>102109.92300000005</v>
      </c>
      <c r="D6" s="10">
        <v>78088.290999999997</v>
      </c>
      <c r="E6" s="10">
        <v>18299.010999999999</v>
      </c>
      <c r="F6" s="10">
        <v>45572.288</v>
      </c>
      <c r="G6" s="10">
        <v>8494.3080000000009</v>
      </c>
      <c r="H6" s="10">
        <v>38125.873000000007</v>
      </c>
      <c r="I6" s="10">
        <v>22437.307999999997</v>
      </c>
      <c r="J6" s="10">
        <v>18650.188000000002</v>
      </c>
      <c r="K6" s="10">
        <v>15690.8</v>
      </c>
      <c r="L6" s="10">
        <v>12319.397000000001</v>
      </c>
      <c r="M6" s="10">
        <f>SUM([6]TEU_Outwards!Q7:U7)</f>
        <v>28873.486999999997</v>
      </c>
      <c r="N6" s="12">
        <f t="shared" ref="N6:N21" si="0">SUM(B6:M6)</f>
        <v>534388.17500000028</v>
      </c>
      <c r="O6" s="11">
        <f t="shared" ref="O6:O21" si="1">N6/N5-1</f>
        <v>3.3162303165853668E-2</v>
      </c>
      <c r="P6" s="6">
        <f>[6]TEU!C7</f>
        <v>534388.17500000028</v>
      </c>
      <c r="R6" s="9"/>
      <c r="T6" s="10">
        <f>B6/B$5*100</f>
        <v>102.97689944331199</v>
      </c>
      <c r="U6" s="10">
        <f t="shared" ref="U6:U19" si="2">C6/C$5*100</f>
        <v>99.405443822374451</v>
      </c>
      <c r="V6" s="10">
        <f t="shared" ref="V6:V19" si="3">D6/D$5*100</f>
        <v>107.13669483018946</v>
      </c>
      <c r="W6" s="10">
        <f t="shared" ref="W6:W19" si="4">E6/E$5*100</f>
        <v>86.275039795923519</v>
      </c>
      <c r="X6" s="10">
        <f t="shared" ref="X6:X19" si="5">F6/F$5*100</f>
        <v>96.362945573253143</v>
      </c>
      <c r="Y6" s="10">
        <f t="shared" ref="Y6:Y19" si="6">G6/G$5*100</f>
        <v>166.34689688315524</v>
      </c>
      <c r="Z6" s="10">
        <f t="shared" ref="Z6:Z19" si="7">H6/H$5*100</f>
        <v>115.51958321912936</v>
      </c>
      <c r="AA6" s="10">
        <f t="shared" ref="AA6:AA19" si="8">I6/I$5*100</f>
        <v>85.40068708604575</v>
      </c>
      <c r="AB6" s="10">
        <f t="shared" ref="AB6:AB19" si="9">J6/J$5*100</f>
        <v>98.076169866003539</v>
      </c>
      <c r="AC6" s="10">
        <f t="shared" ref="AC6:AC19" si="10">K6/K$5*100</f>
        <v>113.96583349227694</v>
      </c>
      <c r="AD6" s="10">
        <f t="shared" ref="AD6:AD19" si="11">L6/L$5*100</f>
        <v>196.3250517928287</v>
      </c>
      <c r="AE6" s="10">
        <f t="shared" ref="AE6:AE19" si="12">M6/M$5*100</f>
        <v>102.50081002070608</v>
      </c>
    </row>
    <row r="7" spans="1:31" x14ac:dyDescent="0.25">
      <c r="A7" s="7">
        <v>39600</v>
      </c>
      <c r="B7" s="10">
        <v>155108.83200000034</v>
      </c>
      <c r="C7" s="10">
        <v>90329.577000000034</v>
      </c>
      <c r="D7" s="10">
        <v>87786.44</v>
      </c>
      <c r="E7" s="10">
        <v>36471.32</v>
      </c>
      <c r="F7" s="10">
        <v>39210.423999999999</v>
      </c>
      <c r="G7" s="10">
        <v>14307.300999999999</v>
      </c>
      <c r="H7" s="10">
        <v>37118.987000000001</v>
      </c>
      <c r="I7" s="10">
        <v>20692.595000000001</v>
      </c>
      <c r="J7" s="10">
        <v>20507.827999999998</v>
      </c>
      <c r="K7" s="10">
        <v>14040.623</v>
      </c>
      <c r="L7" s="10">
        <v>5078.0460000000003</v>
      </c>
      <c r="M7" s="10">
        <f>SUM([6]TEU_Outwards!Q8:U8)</f>
        <v>25704.263000000006</v>
      </c>
      <c r="N7" s="12">
        <f t="shared" si="0"/>
        <v>546356.23600000038</v>
      </c>
      <c r="O7" s="11">
        <f t="shared" si="1"/>
        <v>2.2395819293718588E-2</v>
      </c>
      <c r="P7" s="6">
        <f>[6]TEU!C8</f>
        <v>546356.23600000038</v>
      </c>
      <c r="R7" s="9"/>
      <c r="T7" s="10">
        <f t="shared" ref="T7:T19" si="13">B7/B$5*100</f>
        <v>109.606274775058</v>
      </c>
      <c r="U7" s="10">
        <f t="shared" si="2"/>
        <v>87.937111577024169</v>
      </c>
      <c r="V7" s="10">
        <f t="shared" si="3"/>
        <v>120.44250056015105</v>
      </c>
      <c r="W7" s="10">
        <f t="shared" si="4"/>
        <v>171.952712876661</v>
      </c>
      <c r="X7" s="10">
        <f t="shared" si="5"/>
        <v>82.910736318882627</v>
      </c>
      <c r="Y7" s="10">
        <f t="shared" si="6"/>
        <v>280.18469828540049</v>
      </c>
      <c r="Z7" s="10">
        <f t="shared" si="7"/>
        <v>112.46876649241004</v>
      </c>
      <c r="AA7" s="10">
        <f t="shared" si="8"/>
        <v>78.759975599268643</v>
      </c>
      <c r="AB7" s="10">
        <f t="shared" si="9"/>
        <v>107.84498378840917</v>
      </c>
      <c r="AC7" s="10">
        <f t="shared" si="10"/>
        <v>101.98022426809557</v>
      </c>
      <c r="AD7" s="10">
        <f t="shared" si="11"/>
        <v>80.925035856573714</v>
      </c>
      <c r="AE7" s="10">
        <f t="shared" si="12"/>
        <v>91.250072375576437</v>
      </c>
    </row>
    <row r="8" spans="1:31" x14ac:dyDescent="0.25">
      <c r="A8" s="7">
        <v>39965</v>
      </c>
      <c r="B8" s="10">
        <v>140708.54699999996</v>
      </c>
      <c r="C8" s="10">
        <v>95450.821000000011</v>
      </c>
      <c r="D8" s="10">
        <v>84090.073999999979</v>
      </c>
      <c r="E8" s="10">
        <v>25945.471999999998</v>
      </c>
      <c r="F8" s="10">
        <v>45952.418000000005</v>
      </c>
      <c r="G8" s="10">
        <v>20981.846000000001</v>
      </c>
      <c r="H8" s="10">
        <v>36709.574000000008</v>
      </c>
      <c r="I8" s="10">
        <v>21553.712999999996</v>
      </c>
      <c r="J8" s="10">
        <v>20634.594000000001</v>
      </c>
      <c r="K8" s="10">
        <v>14144.371000000001</v>
      </c>
      <c r="L8" s="10">
        <v>1662</v>
      </c>
      <c r="M8" s="10">
        <f>SUM([6]TEU_Outwards!Q9:U9)</f>
        <v>19767.254999999997</v>
      </c>
      <c r="N8" s="12">
        <f t="shared" si="0"/>
        <v>527600.68499999994</v>
      </c>
      <c r="O8" s="11">
        <f t="shared" si="1"/>
        <v>-3.4328428531015143E-2</v>
      </c>
      <c r="P8" s="6">
        <f>[6]TEU!C9</f>
        <v>527600.68499999994</v>
      </c>
      <c r="R8" s="9"/>
      <c r="T8" s="10">
        <f t="shared" si="13"/>
        <v>99.430441624891643</v>
      </c>
      <c r="U8" s="10">
        <f t="shared" si="2"/>
        <v>92.922714521242128</v>
      </c>
      <c r="V8" s="10">
        <f t="shared" si="3"/>
        <v>115.37110725583746</v>
      </c>
      <c r="W8" s="10">
        <f t="shared" si="4"/>
        <v>122.32609889813276</v>
      </c>
      <c r="X8" s="10">
        <f t="shared" si="5"/>
        <v>97.166733315943645</v>
      </c>
      <c r="Y8" s="10">
        <f t="shared" si="6"/>
        <v>410.89456292145786</v>
      </c>
      <c r="Z8" s="10">
        <f t="shared" si="7"/>
        <v>111.22826456017907</v>
      </c>
      <c r="AA8" s="10">
        <f t="shared" si="8"/>
        <v>82.037555461441102</v>
      </c>
      <c r="AB8" s="10">
        <f t="shared" si="9"/>
        <v>108.51161104971261</v>
      </c>
      <c r="AC8" s="10">
        <f t="shared" si="10"/>
        <v>102.73376948523915</v>
      </c>
      <c r="AD8" s="10">
        <f t="shared" si="11"/>
        <v>26.486055776892432</v>
      </c>
      <c r="AE8" s="10">
        <f t="shared" si="12"/>
        <v>70.173708128354988</v>
      </c>
    </row>
    <row r="9" spans="1:31" x14ac:dyDescent="0.25">
      <c r="A9" s="7">
        <v>40330</v>
      </c>
      <c r="B9" s="10">
        <v>139990.52199999985</v>
      </c>
      <c r="C9" s="10">
        <v>94225.743000000002</v>
      </c>
      <c r="D9" s="10">
        <v>99367.137000000032</v>
      </c>
      <c r="E9" s="10">
        <v>44302.174999999996</v>
      </c>
      <c r="F9" s="10">
        <v>42680.934999999998</v>
      </c>
      <c r="G9" s="10">
        <v>45625.218999999997</v>
      </c>
      <c r="H9" s="10">
        <v>33892.997999999978</v>
      </c>
      <c r="I9" s="10">
        <v>25033.509000000005</v>
      </c>
      <c r="J9" s="10">
        <v>25589.171000000006</v>
      </c>
      <c r="K9" s="10">
        <v>12373.555</v>
      </c>
      <c r="L9" s="10">
        <v>1152.576</v>
      </c>
      <c r="M9" s="10">
        <f>SUM([6]TEU_Outwards!Q10:U10)</f>
        <v>20931.46</v>
      </c>
      <c r="N9" s="12">
        <f t="shared" si="0"/>
        <v>585164.99999999977</v>
      </c>
      <c r="O9" s="11">
        <f t="shared" si="1"/>
        <v>0.10910583825341291</v>
      </c>
      <c r="P9" s="6">
        <f>[6]TEU!C10</f>
        <v>585164.99999999977</v>
      </c>
      <c r="R9" s="9"/>
      <c r="T9" s="10">
        <f t="shared" si="13"/>
        <v>98.923055653180029</v>
      </c>
      <c r="U9" s="10">
        <f t="shared" si="2"/>
        <v>91.730083886244699</v>
      </c>
      <c r="V9" s="10">
        <f t="shared" si="3"/>
        <v>136.33115152844911</v>
      </c>
      <c r="W9" s="10">
        <f t="shared" si="4"/>
        <v>208.87314135015095</v>
      </c>
      <c r="X9" s="10">
        <f t="shared" si="5"/>
        <v>90.249157918526166</v>
      </c>
      <c r="Y9" s="10">
        <f t="shared" si="6"/>
        <v>893.49404333635823</v>
      </c>
      <c r="Z9" s="10">
        <f t="shared" si="7"/>
        <v>102.69417314081653</v>
      </c>
      <c r="AA9" s="10">
        <f t="shared" si="8"/>
        <v>95.282324812527008</v>
      </c>
      <c r="AB9" s="10">
        <f t="shared" si="9"/>
        <v>134.56635835125158</v>
      </c>
      <c r="AC9" s="10">
        <f t="shared" si="10"/>
        <v>89.87193188604347</v>
      </c>
      <c r="AD9" s="10">
        <f t="shared" si="11"/>
        <v>18.367745019920321</v>
      </c>
      <c r="AE9" s="10">
        <f t="shared" si="12"/>
        <v>74.306633103095876</v>
      </c>
    </row>
    <row r="10" spans="1:31" x14ac:dyDescent="0.25">
      <c r="A10" s="7">
        <v>40695</v>
      </c>
      <c r="B10" s="10">
        <v>145719.46599999999</v>
      </c>
      <c r="C10" s="10">
        <v>97652.123000000021</v>
      </c>
      <c r="D10" s="10">
        <v>109744.399</v>
      </c>
      <c r="E10" s="10">
        <v>58363.275999999998</v>
      </c>
      <c r="F10" s="10">
        <v>43811.718000000008</v>
      </c>
      <c r="G10" s="10">
        <v>36256.955000000002</v>
      </c>
      <c r="H10" s="10">
        <v>31081.733999999989</v>
      </c>
      <c r="I10" s="10">
        <v>24160.328000000005</v>
      </c>
      <c r="J10" s="10">
        <v>27390.309000000005</v>
      </c>
      <c r="K10" s="10">
        <v>13388.743</v>
      </c>
      <c r="L10" s="10">
        <v>4742</v>
      </c>
      <c r="M10" s="10">
        <f>SUM([6]TEU_Outwards!Q11:U11)</f>
        <v>26799.949999999993</v>
      </c>
      <c r="N10" s="12">
        <f t="shared" si="0"/>
        <v>619111.00100000005</v>
      </c>
      <c r="O10" s="11">
        <f t="shared" si="1"/>
        <v>5.8010990062632439E-2</v>
      </c>
      <c r="P10" s="6">
        <f>[6]TEU!C11</f>
        <v>619111.00100000016</v>
      </c>
      <c r="R10" s="9"/>
      <c r="T10" s="10">
        <f t="shared" si="13"/>
        <v>102.97136291033824</v>
      </c>
      <c r="U10" s="10">
        <f t="shared" si="2"/>
        <v>95.065712927940382</v>
      </c>
      <c r="V10" s="10">
        <f t="shared" si="3"/>
        <v>150.56869646417988</v>
      </c>
      <c r="W10" s="10">
        <f t="shared" si="4"/>
        <v>275.16754646032331</v>
      </c>
      <c r="X10" s="10">
        <f t="shared" si="5"/>
        <v>92.640207072875427</v>
      </c>
      <c r="Y10" s="10">
        <f t="shared" si="6"/>
        <v>710.03217150616615</v>
      </c>
      <c r="Z10" s="10">
        <f t="shared" si="7"/>
        <v>94.176176828995921</v>
      </c>
      <c r="AA10" s="10">
        <f t="shared" si="8"/>
        <v>91.958830864390237</v>
      </c>
      <c r="AB10" s="10">
        <f t="shared" si="9"/>
        <v>144.03804391496354</v>
      </c>
      <c r="AC10" s="10">
        <f t="shared" si="10"/>
        <v>97.245472213583014</v>
      </c>
      <c r="AD10" s="10">
        <f t="shared" si="11"/>
        <v>75.569721115537845</v>
      </c>
      <c r="AE10" s="10">
        <f t="shared" si="12"/>
        <v>95.139758613652077</v>
      </c>
    </row>
    <row r="11" spans="1:31" x14ac:dyDescent="0.25">
      <c r="A11" s="7">
        <v>41061</v>
      </c>
      <c r="B11" s="10">
        <v>139055.29399999994</v>
      </c>
      <c r="C11" s="10">
        <v>96289.765000000014</v>
      </c>
      <c r="D11" s="10">
        <v>117904.14799999999</v>
      </c>
      <c r="E11" s="10">
        <v>78679.987999999998</v>
      </c>
      <c r="F11" s="10">
        <v>44966.296000000002</v>
      </c>
      <c r="G11" s="10">
        <v>23004.099000000002</v>
      </c>
      <c r="H11" s="10">
        <v>31901.691999999999</v>
      </c>
      <c r="I11" s="10">
        <v>32638.112000000001</v>
      </c>
      <c r="J11" s="10">
        <v>29949.865000000002</v>
      </c>
      <c r="K11" s="10">
        <v>13600.792000000001</v>
      </c>
      <c r="L11" s="10">
        <v>17666.441999999999</v>
      </c>
      <c r="M11" s="10">
        <f>SUM([6]TEU_Outwards!Q12:U12)</f>
        <v>32087.657999999999</v>
      </c>
      <c r="N11" s="12">
        <f t="shared" si="0"/>
        <v>657744.15099999995</v>
      </c>
      <c r="O11" s="11">
        <f t="shared" si="1"/>
        <v>6.240100714992769E-2</v>
      </c>
      <c r="P11" s="6">
        <f>[6]TEU!C12</f>
        <v>657744.15099999995</v>
      </c>
      <c r="R11" s="9"/>
      <c r="T11" s="10">
        <f t="shared" si="13"/>
        <v>98.262185115870338</v>
      </c>
      <c r="U11" s="10">
        <f t="shared" si="2"/>
        <v>93.739438285318599</v>
      </c>
      <c r="V11" s="10">
        <f t="shared" si="3"/>
        <v>161.76382607079327</v>
      </c>
      <c r="W11" s="10">
        <f t="shared" si="4"/>
        <v>370.95551753276635</v>
      </c>
      <c r="X11" s="10">
        <f t="shared" si="5"/>
        <v>95.081570933607523</v>
      </c>
      <c r="Y11" s="10">
        <f t="shared" si="6"/>
        <v>450.4970250952631</v>
      </c>
      <c r="Z11" s="10">
        <f t="shared" si="7"/>
        <v>96.660610599658483</v>
      </c>
      <c r="AA11" s="10">
        <f t="shared" si="8"/>
        <v>124.2268987880059</v>
      </c>
      <c r="AB11" s="10">
        <f t="shared" si="9"/>
        <v>157.49803954812006</v>
      </c>
      <c r="AC11" s="10">
        <f t="shared" si="10"/>
        <v>98.785632117871131</v>
      </c>
      <c r="AD11" s="10">
        <f t="shared" si="11"/>
        <v>281.53692430278886</v>
      </c>
      <c r="AE11" s="10">
        <f t="shared" si="12"/>
        <v>113.91110940869005</v>
      </c>
    </row>
    <row r="12" spans="1:31" x14ac:dyDescent="0.25">
      <c r="A12" s="7">
        <v>41426</v>
      </c>
      <c r="B12" s="10">
        <v>132776.05699999997</v>
      </c>
      <c r="C12" s="10">
        <v>89013.072</v>
      </c>
      <c r="D12" s="10">
        <v>123239.232</v>
      </c>
      <c r="E12" s="10">
        <v>56061.623999999996</v>
      </c>
      <c r="F12" s="10">
        <v>47010.853000000003</v>
      </c>
      <c r="G12" s="10">
        <v>29257.602000000003</v>
      </c>
      <c r="H12" s="10">
        <v>35916.729000000007</v>
      </c>
      <c r="I12" s="10">
        <v>37917.710000000006</v>
      </c>
      <c r="J12" s="10">
        <v>26675.227999999999</v>
      </c>
      <c r="K12" s="10">
        <v>14270.738000000001</v>
      </c>
      <c r="L12" s="10">
        <v>20482.36</v>
      </c>
      <c r="M12" s="10">
        <f>SUM([6]TEU_Outwards!Q13:U13)</f>
        <v>43585.008000000002</v>
      </c>
      <c r="N12" s="12">
        <f t="shared" si="0"/>
        <v>656206.21299999999</v>
      </c>
      <c r="O12" s="11">
        <f t="shared" si="1"/>
        <v>-2.3382009519381519E-3</v>
      </c>
      <c r="P12" s="6">
        <f>[6]TEU!C13</f>
        <v>656206.21299999999</v>
      </c>
      <c r="R12" s="9"/>
      <c r="T12" s="10">
        <f t="shared" si="13"/>
        <v>93.825018211024428</v>
      </c>
      <c r="U12" s="10">
        <f t="shared" si="2"/>
        <v>86.655475473749661</v>
      </c>
      <c r="V12" s="10">
        <f t="shared" si="3"/>
        <v>169.08353122865654</v>
      </c>
      <c r="W12" s="10">
        <f t="shared" si="4"/>
        <v>264.3158606563</v>
      </c>
      <c r="X12" s="10">
        <f t="shared" si="5"/>
        <v>99.40480208040475</v>
      </c>
      <c r="Y12" s="10">
        <f t="shared" si="6"/>
        <v>572.96148231761742</v>
      </c>
      <c r="Z12" s="10">
        <f t="shared" si="7"/>
        <v>108.82598189094365</v>
      </c>
      <c r="AA12" s="10">
        <f t="shared" si="8"/>
        <v>144.32205889982117</v>
      </c>
      <c r="AB12" s="10">
        <f t="shared" si="9"/>
        <v>140.2776311178404</v>
      </c>
      <c r="AC12" s="10">
        <f t="shared" si="10"/>
        <v>103.65160162132648</v>
      </c>
      <c r="AD12" s="10">
        <f t="shared" si="11"/>
        <v>326.41211155378488</v>
      </c>
      <c r="AE12" s="10">
        <f t="shared" si="12"/>
        <v>154.7266745010381</v>
      </c>
    </row>
    <row r="13" spans="1:31" x14ac:dyDescent="0.25">
      <c r="A13" s="7">
        <v>41791</v>
      </c>
      <c r="B13" s="10">
        <v>143275.11200000008</v>
      </c>
      <c r="C13" s="10">
        <v>84727.953999999998</v>
      </c>
      <c r="D13" s="10">
        <v>124575.58699999996</v>
      </c>
      <c r="E13" s="10">
        <v>70431.629000000001</v>
      </c>
      <c r="F13" s="10">
        <v>43509.011000000006</v>
      </c>
      <c r="G13" s="10">
        <v>38726.034</v>
      </c>
      <c r="H13" s="10">
        <v>45822.720000000016</v>
      </c>
      <c r="I13" s="10">
        <v>40909.065000000002</v>
      </c>
      <c r="J13" s="10">
        <v>24905.368000000002</v>
      </c>
      <c r="K13" s="10">
        <v>13518.554</v>
      </c>
      <c r="L13" s="10">
        <v>22062.407999999999</v>
      </c>
      <c r="M13" s="10">
        <f>SUM([6]TEU_Outwards!Q14:U14)</f>
        <v>40756.826999999997</v>
      </c>
      <c r="N13" s="12">
        <f t="shared" si="0"/>
        <v>693220.26900000009</v>
      </c>
      <c r="O13" s="11">
        <f t="shared" si="1"/>
        <v>5.6406134636826533E-2</v>
      </c>
      <c r="P13" s="6">
        <f>[6]TEU!C14</f>
        <v>693220.26900000009</v>
      </c>
      <c r="R13" s="9"/>
      <c r="T13" s="10">
        <f t="shared" si="13"/>
        <v>101.24408192500078</v>
      </c>
      <c r="U13" s="10">
        <f t="shared" si="2"/>
        <v>82.483852931039053</v>
      </c>
      <c r="V13" s="10">
        <f t="shared" si="3"/>
        <v>170.91700275154841</v>
      </c>
      <c r="W13" s="10">
        <f t="shared" si="4"/>
        <v>332.06666714756994</v>
      </c>
      <c r="X13" s="10">
        <f t="shared" si="5"/>
        <v>92.000130845725209</v>
      </c>
      <c r="Y13" s="10">
        <f t="shared" si="6"/>
        <v>758.3849778571207</v>
      </c>
      <c r="Z13" s="10">
        <f t="shared" si="7"/>
        <v>138.8406638286516</v>
      </c>
      <c r="AA13" s="10">
        <f t="shared" si="8"/>
        <v>155.7077283534953</v>
      </c>
      <c r="AB13" s="10">
        <f t="shared" si="9"/>
        <v>130.97042788755419</v>
      </c>
      <c r="AC13" s="10">
        <f t="shared" si="10"/>
        <v>98.188318901544491</v>
      </c>
      <c r="AD13" s="10">
        <f t="shared" si="11"/>
        <v>351.59215936254975</v>
      </c>
      <c r="AE13" s="10">
        <f t="shared" si="12"/>
        <v>144.68663869292214</v>
      </c>
    </row>
    <row r="14" spans="1:31" x14ac:dyDescent="0.25">
      <c r="A14" s="7">
        <v>42156</v>
      </c>
      <c r="B14" s="10">
        <v>159537.30699999994</v>
      </c>
      <c r="C14" s="10">
        <v>86340.367000000086</v>
      </c>
      <c r="D14" s="10">
        <v>97330.262999999992</v>
      </c>
      <c r="E14" s="10">
        <v>61017.233000000007</v>
      </c>
      <c r="F14" s="10">
        <v>46181.820999999989</v>
      </c>
      <c r="G14" s="10">
        <v>44699.523999999998</v>
      </c>
      <c r="H14" s="10">
        <v>52329.274999999987</v>
      </c>
      <c r="I14" s="10">
        <v>33457.588000000003</v>
      </c>
      <c r="J14" s="10">
        <v>18734.207999999999</v>
      </c>
      <c r="K14" s="10">
        <v>14902.444</v>
      </c>
      <c r="L14" s="10">
        <v>18601.099999999999</v>
      </c>
      <c r="M14" s="10">
        <f>SUM([6]TEU_Outwards!Q15:U15)</f>
        <v>32482.962</v>
      </c>
      <c r="N14" s="12">
        <f t="shared" si="0"/>
        <v>665614.09199999995</v>
      </c>
      <c r="O14" s="11">
        <f t="shared" si="1"/>
        <v>-3.9823095536175246E-2</v>
      </c>
      <c r="P14" s="6">
        <f>[6]TEU!C15</f>
        <v>665614.09200000006</v>
      </c>
      <c r="R14" s="9"/>
      <c r="T14" s="10">
        <f t="shared" si="13"/>
        <v>112.73561719499466</v>
      </c>
      <c r="U14" s="10">
        <f t="shared" si="2"/>
        <v>84.053559627321391</v>
      </c>
      <c r="V14" s="10">
        <f t="shared" si="3"/>
        <v>133.53657188851884</v>
      </c>
      <c r="W14" s="10">
        <f t="shared" si="4"/>
        <v>287.68025798291166</v>
      </c>
      <c r="X14" s="10">
        <f t="shared" si="5"/>
        <v>97.651807684018806</v>
      </c>
      <c r="Y14" s="10">
        <f t="shared" si="6"/>
        <v>875.36584611178705</v>
      </c>
      <c r="Z14" s="10">
        <f t="shared" si="7"/>
        <v>158.55521624801099</v>
      </c>
      <c r="AA14" s="10">
        <f t="shared" si="8"/>
        <v>127.34598123098546</v>
      </c>
      <c r="AB14" s="10">
        <f t="shared" si="9"/>
        <v>98.518007760192134</v>
      </c>
      <c r="AC14" s="10">
        <f t="shared" si="10"/>
        <v>108.23982534555161</v>
      </c>
      <c r="AD14" s="10">
        <f t="shared" si="11"/>
        <v>296.4318725099601</v>
      </c>
      <c r="AE14" s="10">
        <f t="shared" si="12"/>
        <v>115.31443766635512</v>
      </c>
    </row>
    <row r="15" spans="1:31" x14ac:dyDescent="0.25">
      <c r="A15" s="7">
        <v>42522</v>
      </c>
      <c r="B15" s="10">
        <v>152982.16100000023</v>
      </c>
      <c r="C15" s="10">
        <v>89073.462999999902</v>
      </c>
      <c r="D15" s="10">
        <v>92998.146999999939</v>
      </c>
      <c r="E15" s="10">
        <v>50391.425000000003</v>
      </c>
      <c r="F15" s="10">
        <v>51114.198999999979</v>
      </c>
      <c r="G15" s="10">
        <v>55915.743000000002</v>
      </c>
      <c r="H15" s="10">
        <v>44276.712999999989</v>
      </c>
      <c r="I15" s="10">
        <v>35072.292999999998</v>
      </c>
      <c r="J15" s="10">
        <v>21302.46000000001</v>
      </c>
      <c r="K15" s="10">
        <v>13490.030000000002</v>
      </c>
      <c r="L15" s="10">
        <v>12124</v>
      </c>
      <c r="M15" s="10">
        <f>SUM([6]TEU_Outwards!Q16:U16)</f>
        <v>38951.881000000008</v>
      </c>
      <c r="N15" s="12">
        <f t="shared" si="0"/>
        <v>657692.51500000001</v>
      </c>
      <c r="O15" s="11">
        <f t="shared" si="1"/>
        <v>-1.1901155782621187E-2</v>
      </c>
      <c r="P15" s="38">
        <f>[6]TEU!C16</f>
        <v>657692.51500000001</v>
      </c>
      <c r="R15" s="9"/>
      <c r="T15" s="10">
        <f t="shared" si="13"/>
        <v>108.10348165247063</v>
      </c>
      <c r="U15" s="10">
        <f t="shared" si="2"/>
        <v>86.71426696023299</v>
      </c>
      <c r="V15" s="10">
        <f t="shared" si="3"/>
        <v>127.59293316986655</v>
      </c>
      <c r="W15" s="10">
        <f t="shared" si="4"/>
        <v>237.58235880880642</v>
      </c>
      <c r="X15" s="10">
        <f t="shared" si="5"/>
        <v>108.08135804499059</v>
      </c>
      <c r="Y15" s="10">
        <f t="shared" si="6"/>
        <v>1095.0168436282283</v>
      </c>
      <c r="Z15" s="10">
        <f t="shared" si="7"/>
        <v>134.15633609420576</v>
      </c>
      <c r="AA15" s="10">
        <f t="shared" si="8"/>
        <v>133.49185739586554</v>
      </c>
      <c r="AB15" s="10">
        <f t="shared" si="9"/>
        <v>112.02373324728666</v>
      </c>
      <c r="AC15" s="10">
        <f t="shared" si="10"/>
        <v>97.981142630447195</v>
      </c>
      <c r="AD15" s="10">
        <f t="shared" si="11"/>
        <v>193.21115537848607</v>
      </c>
      <c r="AE15" s="10">
        <f t="shared" si="12"/>
        <v>138.27908469559466</v>
      </c>
    </row>
    <row r="16" spans="1:31" x14ac:dyDescent="0.25">
      <c r="A16" s="7">
        <v>42887</v>
      </c>
      <c r="B16" s="10">
        <v>165332.00299999979</v>
      </c>
      <c r="C16" s="10">
        <v>94602.624999999869</v>
      </c>
      <c r="D16" s="10">
        <v>86471.352000000028</v>
      </c>
      <c r="E16" s="10">
        <v>81434.584000000003</v>
      </c>
      <c r="F16" s="10">
        <v>49204.15800000001</v>
      </c>
      <c r="G16" s="10">
        <v>68686.986999999994</v>
      </c>
      <c r="H16" s="10">
        <v>35841.016000000025</v>
      </c>
      <c r="I16" s="10">
        <v>48701.037000000011</v>
      </c>
      <c r="J16" s="10">
        <v>16745.061000000002</v>
      </c>
      <c r="K16" s="10">
        <v>14999.958000000001</v>
      </c>
      <c r="L16" s="10">
        <v>6346.1530000000002</v>
      </c>
      <c r="M16" s="10">
        <f>SUM([6]TEU_Outwards!Q17:U17)</f>
        <v>40037.218000000001</v>
      </c>
      <c r="N16" s="12">
        <f t="shared" si="0"/>
        <v>708402.15199999977</v>
      </c>
      <c r="O16" s="11">
        <f t="shared" si="1"/>
        <v>7.7102347743762456E-2</v>
      </c>
      <c r="P16" s="38">
        <f>[6]TEU!C17</f>
        <v>708402.15199999965</v>
      </c>
      <c r="R16" s="9"/>
      <c r="T16" s="10">
        <f t="shared" si="13"/>
        <v>116.83038751738295</v>
      </c>
      <c r="U16" s="10">
        <f t="shared" si="2"/>
        <v>92.096983805253075</v>
      </c>
      <c r="V16" s="10">
        <f t="shared" si="3"/>
        <v>118.63820724131222</v>
      </c>
      <c r="W16" s="10">
        <f t="shared" si="4"/>
        <v>383.94271555793244</v>
      </c>
      <c r="X16" s="10">
        <f t="shared" si="5"/>
        <v>104.04256199143983</v>
      </c>
      <c r="Y16" s="10">
        <f t="shared" si="6"/>
        <v>1345.1204198980802</v>
      </c>
      <c r="Z16" s="10">
        <f t="shared" si="7"/>
        <v>108.596575099281</v>
      </c>
      <c r="AA16" s="10">
        <f t="shared" si="8"/>
        <v>185.36546459151594</v>
      </c>
      <c r="AB16" s="10">
        <f t="shared" si="9"/>
        <v>88.05763497143252</v>
      </c>
      <c r="AC16" s="10">
        <f t="shared" si="10"/>
        <v>108.94809160904144</v>
      </c>
      <c r="AD16" s="10">
        <f t="shared" si="11"/>
        <v>101.13391235059761</v>
      </c>
      <c r="AE16" s="10">
        <f t="shared" si="12"/>
        <v>142.13202845834292</v>
      </c>
    </row>
    <row r="17" spans="1:32" s="13" customFormat="1" ht="15.75" thickBot="1" x14ac:dyDescent="0.3">
      <c r="A17" s="7">
        <v>43252</v>
      </c>
      <c r="B17" s="10">
        <v>170631.55299999996</v>
      </c>
      <c r="C17" s="10">
        <v>100897.37899999999</v>
      </c>
      <c r="D17" s="10">
        <v>93860.784000000043</v>
      </c>
      <c r="E17" s="10">
        <v>71450.899000000005</v>
      </c>
      <c r="F17" s="10">
        <v>53172.721000000005</v>
      </c>
      <c r="G17" s="10">
        <v>81627.934999999998</v>
      </c>
      <c r="H17" s="10">
        <v>44762.581999999995</v>
      </c>
      <c r="I17" s="10">
        <v>47699.421000000017</v>
      </c>
      <c r="J17" s="10">
        <v>21516.794999999998</v>
      </c>
      <c r="K17" s="10">
        <v>18257.434000000001</v>
      </c>
      <c r="L17" s="10">
        <v>12501</v>
      </c>
      <c r="M17" s="10">
        <f>SUM([6]TEU_Outwards!Q18:U18)</f>
        <v>43397.475999999995</v>
      </c>
      <c r="N17" s="12">
        <f t="shared" si="0"/>
        <v>759775.97899999993</v>
      </c>
      <c r="O17" s="11">
        <f t="shared" si="1"/>
        <v>7.2520709959672969E-2</v>
      </c>
      <c r="P17" s="38">
        <f>[6]TEU!C18</f>
        <v>759775.97899999982</v>
      </c>
      <c r="Q17"/>
      <c r="R17" s="9"/>
      <c r="S17"/>
      <c r="T17" s="10">
        <f t="shared" si="13"/>
        <v>120.57526732850923</v>
      </c>
      <c r="U17" s="10">
        <f t="shared" si="2"/>
        <v>98.225015212373791</v>
      </c>
      <c r="V17" s="10">
        <f t="shared" si="3"/>
        <v>128.7764662685515</v>
      </c>
      <c r="W17" s="10">
        <f t="shared" si="4"/>
        <v>336.87225799686729</v>
      </c>
      <c r="X17" s="10">
        <f t="shared" si="5"/>
        <v>112.43411828927211</v>
      </c>
      <c r="Y17" s="10">
        <f t="shared" si="6"/>
        <v>1598.5473668049117</v>
      </c>
      <c r="Z17" s="10">
        <f t="shared" si="7"/>
        <v>135.62849607278767</v>
      </c>
      <c r="AA17" s="10">
        <f t="shared" si="8"/>
        <v>181.55312246043783</v>
      </c>
      <c r="AB17" s="10">
        <f t="shared" si="9"/>
        <v>113.15086161018726</v>
      </c>
      <c r="AC17" s="10">
        <f t="shared" si="10"/>
        <v>132.60787743392535</v>
      </c>
      <c r="AD17" s="10">
        <f t="shared" si="11"/>
        <v>199.21912350597611</v>
      </c>
      <c r="AE17" s="10">
        <f t="shared" si="12"/>
        <v>154.06093634808124</v>
      </c>
      <c r="AF17"/>
    </row>
    <row r="18" spans="1:32" s="13" customFormat="1" ht="15.75" thickBot="1" x14ac:dyDescent="0.3">
      <c r="A18" s="7">
        <v>43617</v>
      </c>
      <c r="B18" s="10">
        <v>171913.56099999973</v>
      </c>
      <c r="C18" s="10">
        <v>101906.53299999995</v>
      </c>
      <c r="D18" s="10">
        <v>79330.779000000024</v>
      </c>
      <c r="E18" s="10">
        <v>22278.680999999993</v>
      </c>
      <c r="F18" s="10">
        <v>52094.429999999986</v>
      </c>
      <c r="G18" s="10">
        <v>83786.027000000016</v>
      </c>
      <c r="H18" s="10">
        <v>48635.875999999982</v>
      </c>
      <c r="I18" s="10">
        <v>44528.918999999994</v>
      </c>
      <c r="J18" s="10">
        <v>23833.702999999998</v>
      </c>
      <c r="K18" s="10">
        <v>15601.782999999999</v>
      </c>
      <c r="L18" s="10">
        <v>9210.107</v>
      </c>
      <c r="M18" s="10">
        <f>SUM([6]TEU_Outwards!Q19:U19)</f>
        <v>46659.13</v>
      </c>
      <c r="N18" s="12">
        <f t="shared" si="0"/>
        <v>699779.52899999963</v>
      </c>
      <c r="O18" s="11">
        <f t="shared" si="1"/>
        <v>-7.8965973732107564E-2</v>
      </c>
      <c r="P18" s="38">
        <f>[6]TEU!C19</f>
        <v>699779.52899999963</v>
      </c>
      <c r="Q18"/>
      <c r="R18" s="9"/>
      <c r="S18"/>
      <c r="T18" s="10">
        <f t="shared" si="13"/>
        <v>121.48118686448895</v>
      </c>
      <c r="U18" s="10">
        <f t="shared" si="2"/>
        <v>99.207440801462937</v>
      </c>
      <c r="V18" s="10">
        <f t="shared" si="3"/>
        <v>108.84138135849592</v>
      </c>
      <c r="W18" s="10">
        <f t="shared" si="4"/>
        <v>105.03814057905558</v>
      </c>
      <c r="X18" s="10">
        <f t="shared" si="5"/>
        <v>110.15406386354016</v>
      </c>
      <c r="Y18" s="10">
        <f t="shared" si="6"/>
        <v>1640.8100099052522</v>
      </c>
      <c r="Z18" s="10">
        <f t="shared" si="7"/>
        <v>147.36439281055294</v>
      </c>
      <c r="AA18" s="10">
        <f t="shared" si="8"/>
        <v>169.4855852493034</v>
      </c>
      <c r="AB18" s="10">
        <f t="shared" si="9"/>
        <v>125.33483866027933</v>
      </c>
      <c r="AC18" s="10">
        <f t="shared" si="10"/>
        <v>113.31928286388437</v>
      </c>
      <c r="AD18" s="10">
        <f t="shared" si="11"/>
        <v>146.77461354581675</v>
      </c>
      <c r="AE18" s="10">
        <f t="shared" si="12"/>
        <v>165.63980027287414</v>
      </c>
      <c r="AF18"/>
    </row>
    <row r="19" spans="1:32" ht="15.75" thickBot="1" x14ac:dyDescent="0.3">
      <c r="A19" s="7">
        <v>43983</v>
      </c>
      <c r="B19" s="15">
        <v>167654.61599999989</v>
      </c>
      <c r="C19" s="15">
        <v>103132.67999999992</v>
      </c>
      <c r="D19" s="15">
        <v>70383.283000000025</v>
      </c>
      <c r="E19" s="15">
        <v>28680.098999999998</v>
      </c>
      <c r="F19" s="15">
        <v>50173.375</v>
      </c>
      <c r="G19" s="15">
        <v>82171.921000000017</v>
      </c>
      <c r="H19" s="15">
        <v>51174.859999999986</v>
      </c>
      <c r="I19" s="15">
        <v>55350.366000000016</v>
      </c>
      <c r="J19" s="15">
        <v>25290.834000000006</v>
      </c>
      <c r="K19" s="15">
        <v>14012.869000000001</v>
      </c>
      <c r="L19" s="15">
        <v>4166.0129999999999</v>
      </c>
      <c r="M19" s="15">
        <f>SUM([6]TEU_Outwards!Q20:U20)</f>
        <v>32080.130999999998</v>
      </c>
      <c r="N19" s="17">
        <f t="shared" si="0"/>
        <v>684271.0469999999</v>
      </c>
      <c r="O19" s="16">
        <f t="shared" si="1"/>
        <v>-2.2161954383206561E-2</v>
      </c>
      <c r="P19" s="52">
        <f>[6]TEU!C20</f>
        <v>684271.04699999979</v>
      </c>
      <c r="Q19" s="13"/>
      <c r="R19" s="13"/>
      <c r="S19" s="13"/>
      <c r="T19" s="15">
        <f t="shared" si="13"/>
        <v>118.4716413092633</v>
      </c>
      <c r="U19" s="15">
        <f t="shared" si="2"/>
        <v>100.40111212297074</v>
      </c>
      <c r="V19" s="15">
        <f t="shared" si="3"/>
        <v>96.565467310814427</v>
      </c>
      <c r="W19" s="15">
        <f t="shared" si="4"/>
        <v>135.21914832315397</v>
      </c>
      <c r="X19" s="15">
        <f t="shared" si="5"/>
        <v>106.09197862418978</v>
      </c>
      <c r="Y19" s="15">
        <f t="shared" si="6"/>
        <v>1609.2004280134156</v>
      </c>
      <c r="Z19" s="15">
        <f t="shared" si="7"/>
        <v>155.05739366275736</v>
      </c>
      <c r="AA19" s="15">
        <f t="shared" si="8"/>
        <v>210.67408295434137</v>
      </c>
      <c r="AB19" s="15">
        <f t="shared" si="9"/>
        <v>132.99748675117365</v>
      </c>
      <c r="AC19" s="15">
        <f t="shared" si="10"/>
        <v>101.77864068136036</v>
      </c>
      <c r="AD19" s="15">
        <f t="shared" si="11"/>
        <v>66.390645418326685</v>
      </c>
      <c r="AE19" s="15">
        <f t="shared" si="12"/>
        <v>113.88438857663307</v>
      </c>
      <c r="AF19" s="13"/>
    </row>
    <row r="20" spans="1:32" x14ac:dyDescent="0.25">
      <c r="A20" s="7">
        <v>44348</v>
      </c>
      <c r="B20" s="12">
        <f t="shared" ref="B20:B21" si="14">B19*T20/T19</f>
        <v>160265.7455229304</v>
      </c>
      <c r="C20" s="12">
        <f t="shared" ref="C20:C21" si="15">C19*U20/U19</f>
        <v>105180.00373926113</v>
      </c>
      <c r="D20" s="12">
        <f t="shared" ref="D20:D21" si="16">D19*V20/V19</f>
        <v>63543.740254702825</v>
      </c>
      <c r="E20" s="12">
        <f t="shared" ref="E20:E21" si="17">E19*W20/W19</f>
        <v>61474.37401670008</v>
      </c>
      <c r="F20" s="12">
        <f t="shared" ref="F20:F21" si="18">F19*X20/X19</f>
        <v>52355.114140426616</v>
      </c>
      <c r="G20" s="12">
        <f t="shared" ref="G20:G21" si="19">G19*Y20/Y19</f>
        <v>73202.203357164806</v>
      </c>
      <c r="H20" s="12">
        <f t="shared" ref="H20:H21" si="20">H19*Z20/Z19</f>
        <v>41848.281498532873</v>
      </c>
      <c r="I20" s="12">
        <f t="shared" ref="I20:I21" si="21">I19*AA20/AA19</f>
        <v>57957.578473862988</v>
      </c>
      <c r="J20" s="12">
        <f t="shared" ref="J20:J21" si="22">J19*AB20/AB19</f>
        <v>26466.125804834577</v>
      </c>
      <c r="K20" s="12">
        <f t="shared" ref="K20:K21" si="23">K19*AC20/AC19</f>
        <v>15537.783082378519</v>
      </c>
      <c r="L20" s="12">
        <f t="shared" ref="L20:L21" si="24">L19*AD20/AD19</f>
        <v>4464.3859822222166</v>
      </c>
      <c r="M20" s="12">
        <f t="shared" ref="M20:M21" si="25">M19*AE20/AE19</f>
        <v>18846.620386896506</v>
      </c>
      <c r="N20" s="12">
        <f t="shared" si="0"/>
        <v>681141.95625991363</v>
      </c>
      <c r="O20" s="11">
        <f t="shared" si="1"/>
        <v>-4.5728819797431486E-3</v>
      </c>
      <c r="P20" s="66">
        <f t="shared" ref="P20:P21" si="26">(1+O20)*P19</f>
        <v>681141.95625991351</v>
      </c>
      <c r="T20" s="10">
        <v>113.25036178994495</v>
      </c>
      <c r="U20" s="10">
        <v>102.39421053074589</v>
      </c>
      <c r="V20" s="10">
        <v>87.181653239624907</v>
      </c>
      <c r="W20" s="10">
        <v>289.8355580375511</v>
      </c>
      <c r="X20" s="10">
        <v>110.70528243820863</v>
      </c>
      <c r="Y20" s="10">
        <v>1433.5434238403002</v>
      </c>
      <c r="Z20" s="10">
        <v>126.7983040584361</v>
      </c>
      <c r="AA20" s="10">
        <v>220.59763245712514</v>
      </c>
      <c r="AB20" s="10">
        <v>139.17802062531354</v>
      </c>
      <c r="AC20" s="10">
        <v>112.85443696978277</v>
      </c>
      <c r="AD20" s="10">
        <v>71.145593342186714</v>
      </c>
      <c r="AE20" s="10">
        <v>66.905457446467935</v>
      </c>
    </row>
    <row r="21" spans="1:32" x14ac:dyDescent="0.25">
      <c r="A21" s="7">
        <v>44713</v>
      </c>
      <c r="B21" s="12">
        <f t="shared" si="14"/>
        <v>170215.34734458031</v>
      </c>
      <c r="C21" s="12">
        <f t="shared" si="15"/>
        <v>107230.72890391754</v>
      </c>
      <c r="D21" s="12">
        <f t="shared" si="16"/>
        <v>63543.740254702825</v>
      </c>
      <c r="E21" s="12">
        <f t="shared" si="17"/>
        <v>77227.433740407461</v>
      </c>
      <c r="F21" s="12">
        <f t="shared" si="18"/>
        <v>52709.077467450028</v>
      </c>
      <c r="G21" s="12">
        <f t="shared" si="19"/>
        <v>83721.36815892515</v>
      </c>
      <c r="H21" s="12">
        <f t="shared" si="20"/>
        <v>38840.436265825825</v>
      </c>
      <c r="I21" s="12">
        <f t="shared" si="21"/>
        <v>60031.228861206866</v>
      </c>
      <c r="J21" s="12">
        <f t="shared" si="22"/>
        <v>28077.912866349001</v>
      </c>
      <c r="K21" s="12">
        <f t="shared" si="23"/>
        <v>16789.322558960121</v>
      </c>
      <c r="L21" s="12">
        <f t="shared" si="24"/>
        <v>21824.92639937871</v>
      </c>
      <c r="M21" s="12">
        <f t="shared" si="25"/>
        <v>23696.477010181407</v>
      </c>
      <c r="N21" s="12">
        <f t="shared" si="0"/>
        <v>743907.99983188522</v>
      </c>
      <c r="O21" s="11">
        <f t="shared" si="1"/>
        <v>9.2148256314460442E-2</v>
      </c>
      <c r="P21" s="66">
        <f t="shared" si="26"/>
        <v>743907.99983188498</v>
      </c>
      <c r="T21" s="10">
        <v>120.28115930872309</v>
      </c>
      <c r="U21" s="10">
        <v>104.39062027390457</v>
      </c>
      <c r="V21" s="10">
        <v>87.181653239624907</v>
      </c>
      <c r="W21" s="10">
        <v>364.10710498456444</v>
      </c>
      <c r="X21" s="10">
        <v>111.4537405541778</v>
      </c>
      <c r="Y21" s="10">
        <v>1639.5437740248408</v>
      </c>
      <c r="Z21" s="10">
        <v>117.68467595423601</v>
      </c>
      <c r="AA21" s="10">
        <v>228.49034257437327</v>
      </c>
      <c r="AB21" s="10">
        <v>147.65396208139512</v>
      </c>
      <c r="AC21" s="10">
        <v>121.94465159217998</v>
      </c>
      <c r="AD21" s="10">
        <v>347.80759202197146</v>
      </c>
      <c r="AE21" s="10">
        <v>84.122436897927628</v>
      </c>
    </row>
    <row r="22" spans="1:32" x14ac:dyDescent="0.25">
      <c r="P22"/>
    </row>
    <row r="23" spans="1:32" x14ac:dyDescent="0.25">
      <c r="P23"/>
    </row>
    <row r="24" spans="1:32" x14ac:dyDescent="0.25">
      <c r="P24"/>
    </row>
    <row r="25" spans="1:32" x14ac:dyDescent="0.25">
      <c r="P25"/>
    </row>
    <row r="26" spans="1:32" x14ac:dyDescent="0.25">
      <c r="P26"/>
    </row>
    <row r="27" spans="1:32" x14ac:dyDescent="0.25">
      <c r="P27"/>
    </row>
    <row r="28" spans="1:32" x14ac:dyDescent="0.25">
      <c r="P28"/>
    </row>
  </sheetData>
  <mergeCells count="2">
    <mergeCell ref="B1:P1"/>
    <mergeCell ref="T1:A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tabSelected="1" zoomScale="70" zoomScaleNormal="70" workbookViewId="0">
      <pane xSplit="1" ySplit="2" topLeftCell="B3" activePane="bottomRight" state="frozen"/>
      <selection pane="topRight"/>
      <selection pane="bottomLeft"/>
      <selection pane="bottomRight" activeCell="I17" sqref="I17:I22"/>
    </sheetView>
  </sheetViews>
  <sheetFormatPr defaultColWidth="9.140625" defaultRowHeight="15" x14ac:dyDescent="0.25"/>
  <cols>
    <col min="1" max="1" width="12.5703125" customWidth="1"/>
    <col min="2" max="2" width="14.5703125" customWidth="1"/>
    <col min="3" max="3" width="14.5703125" style="21" customWidth="1"/>
    <col min="4" max="5" width="14.5703125" customWidth="1"/>
    <col min="6" max="6" width="14.5703125" style="32" customWidth="1"/>
    <col min="7" max="7" width="6.140625" customWidth="1"/>
    <col min="8" max="8" width="14.5703125" style="31" customWidth="1"/>
    <col min="9" max="9" width="8.42578125" style="30" bestFit="1" customWidth="1"/>
    <col min="10" max="10" width="14.85546875" style="30" bestFit="1" customWidth="1"/>
    <col min="11" max="11" width="11.7109375" style="30" bestFit="1" customWidth="1"/>
    <col min="12" max="12" width="9.140625" style="30"/>
    <col min="13" max="15" width="14.5703125" customWidth="1"/>
    <col min="16" max="16" width="6.28515625" customWidth="1"/>
    <col min="17" max="19" width="14.5703125" style="21" customWidth="1"/>
    <col min="20" max="20" width="6.28515625" style="21" customWidth="1"/>
    <col min="21" max="23" width="14.5703125" customWidth="1"/>
    <col min="24" max="24" width="6.28515625" customWidth="1"/>
    <col min="25" max="28" width="14.5703125" style="21" customWidth="1"/>
    <col min="29" max="29" width="14.5703125" customWidth="1"/>
    <col min="30" max="31" width="14.5703125" style="30" customWidth="1"/>
    <col min="32" max="16384" width="9.140625" style="30"/>
  </cols>
  <sheetData>
    <row r="1" spans="1:31" x14ac:dyDescent="0.25">
      <c r="B1" s="108" t="s">
        <v>80</v>
      </c>
      <c r="C1" s="108"/>
      <c r="D1" s="108"/>
      <c r="E1" s="108"/>
      <c r="F1" s="108"/>
      <c r="G1" s="108"/>
      <c r="H1" s="108"/>
      <c r="I1" s="108"/>
      <c r="L1" s="51"/>
      <c r="M1" s="108" t="s">
        <v>81</v>
      </c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</row>
    <row r="2" spans="1:31" s="5" customFormat="1" ht="60" x14ac:dyDescent="0.25">
      <c r="A2" s="70"/>
      <c r="B2" s="71" t="s">
        <v>44</v>
      </c>
      <c r="C2" s="71" t="s">
        <v>45</v>
      </c>
      <c r="D2" s="71" t="s">
        <v>46</v>
      </c>
      <c r="E2" s="71" t="s">
        <v>50</v>
      </c>
      <c r="F2" s="72" t="s">
        <v>79</v>
      </c>
      <c r="G2" s="27"/>
      <c r="H2" s="35" t="s">
        <v>78</v>
      </c>
      <c r="M2" s="70" t="s">
        <v>44</v>
      </c>
      <c r="N2" s="71" t="s">
        <v>131</v>
      </c>
      <c r="O2" s="71" t="s">
        <v>47</v>
      </c>
      <c r="P2" s="71"/>
      <c r="Q2" s="70" t="s">
        <v>45</v>
      </c>
      <c r="R2" s="71" t="s">
        <v>136</v>
      </c>
      <c r="S2" s="71" t="s">
        <v>47</v>
      </c>
      <c r="T2" s="71"/>
      <c r="U2" s="70" t="s">
        <v>46</v>
      </c>
      <c r="V2" s="71" t="s">
        <v>48</v>
      </c>
      <c r="W2" s="71" t="s">
        <v>47</v>
      </c>
      <c r="X2" s="71"/>
      <c r="Y2" s="70" t="s">
        <v>50</v>
      </c>
      <c r="Z2" s="71" t="s">
        <v>49</v>
      </c>
      <c r="AA2" s="71" t="s">
        <v>47</v>
      </c>
      <c r="AB2" s="36"/>
      <c r="AC2" s="36"/>
      <c r="AD2" s="36"/>
      <c r="AE2" s="36"/>
    </row>
    <row r="3" spans="1:31" x14ac:dyDescent="0.25">
      <c r="A3" s="73">
        <v>37773</v>
      </c>
      <c r="B3" s="74">
        <v>42128</v>
      </c>
      <c r="C3" s="74">
        <v>174247.85692652466</v>
      </c>
      <c r="D3" s="74">
        <v>77841</v>
      </c>
      <c r="E3" s="74">
        <v>285927.06999605289</v>
      </c>
      <c r="F3" s="68">
        <f t="shared" ref="F3:F22" si="0">SUM(B3:E3)</f>
        <v>580143.92692257755</v>
      </c>
      <c r="H3" s="34">
        <v>577181</v>
      </c>
      <c r="K3" s="50"/>
      <c r="L3" s="50">
        <f t="shared" ref="L3:L19" si="1">LN(D3)</f>
        <v>11.262423563642731</v>
      </c>
      <c r="M3" s="75">
        <f t="shared" ref="M3:M18" si="2">LN(B3)</f>
        <v>10.64846788173609</v>
      </c>
      <c r="N3" s="76">
        <f>LN(INDEX([6]Quarterly_drivers!$B:$B,MATCH(A3,[6]Quarterly_drivers!$A:$A,0)))</f>
        <v>16.797062818658485</v>
      </c>
      <c r="O3" s="82">
        <f>M3-N3</f>
        <v>-6.1485949369223949</v>
      </c>
      <c r="P3" s="77"/>
      <c r="Q3" s="75">
        <f t="shared" ref="Q3:Q18" si="3">LN(C3)</f>
        <v>12.068234029703666</v>
      </c>
      <c r="R3" s="76">
        <f>LN(INDEX([6]Quarterly_drivers!$AK:$AK,MATCH(A3,[6]Quarterly_drivers!$A:$A,0)))</f>
        <v>12.193124174743746</v>
      </c>
      <c r="S3" s="82">
        <f>Q3-R3</f>
        <v>-0.12489014504008011</v>
      </c>
      <c r="T3" s="38"/>
      <c r="U3" s="75">
        <f t="shared" ref="U3:U18" si="4">LN(D3)</f>
        <v>11.262423563642731</v>
      </c>
      <c r="V3" s="76">
        <f>LN(INDEX([6]Quarterly_drivers!$S:$S,MATCH(A3,[6]Quarterly_drivers!$A:$A,0)))</f>
        <v>7.2800082528841878</v>
      </c>
      <c r="W3" s="82">
        <f>U3-V3</f>
        <v>3.9824153107585429</v>
      </c>
      <c r="X3" s="77"/>
      <c r="Y3" s="75">
        <f>LN(E3)</f>
        <v>12.563492057270157</v>
      </c>
      <c r="Z3" s="76">
        <f>LN(INDEX([6]Quarterly_drivers!$N:$N,MATCH(A3,[6]Quarterly_drivers!$A:$A,0)))+LN(INDEX([6]Quarterly_drivers!$U:$U,MATCH(A3,[6]Quarterly_drivers!$A:$A,0)))</f>
        <v>22.056428786261698</v>
      </c>
      <c r="AA3" s="82">
        <f>Y3-Z3</f>
        <v>-9.4929367289915412</v>
      </c>
      <c r="AB3" s="22"/>
      <c r="AC3" s="23"/>
      <c r="AD3" s="25"/>
      <c r="AE3" s="25"/>
    </row>
    <row r="4" spans="1:31" x14ac:dyDescent="0.25">
      <c r="A4" s="73">
        <v>38139</v>
      </c>
      <c r="B4" s="74">
        <v>47317</v>
      </c>
      <c r="C4" s="74">
        <v>203788.34934251205</v>
      </c>
      <c r="D4" s="74">
        <v>88563</v>
      </c>
      <c r="E4" s="74">
        <v>312139.56487702846</v>
      </c>
      <c r="F4" s="68">
        <f t="shared" si="0"/>
        <v>651807.91421954054</v>
      </c>
      <c r="H4" s="34">
        <v>640537</v>
      </c>
      <c r="I4" s="8">
        <f t="shared" ref="I4:I21" si="5">H4/H3-1</f>
        <v>0.10976799305590457</v>
      </c>
      <c r="K4" s="50"/>
      <c r="L4" s="50">
        <f t="shared" si="1"/>
        <v>11.391469442147516</v>
      </c>
      <c r="M4" s="75">
        <f t="shared" si="2"/>
        <v>10.764624917942255</v>
      </c>
      <c r="N4" s="76">
        <f>LN(INDEX([6]Quarterly_drivers!$B:$B,MATCH(A4,[6]Quarterly_drivers!$A:$A,0)))</f>
        <v>16.807755056295317</v>
      </c>
      <c r="O4" s="82">
        <f t="shared" ref="O4:O18" si="6">M4-N4</f>
        <v>-6.043130138353062</v>
      </c>
      <c r="P4" s="77"/>
      <c r="Q4" s="75">
        <f t="shared" si="3"/>
        <v>12.224837231024354</v>
      </c>
      <c r="R4" s="76">
        <f>LN(INDEX([6]Quarterly_drivers!$AK:$AK,MATCH(A4,[6]Quarterly_drivers!$A:$A,0)))</f>
        <v>12.275750748858821</v>
      </c>
      <c r="S4" s="82">
        <f t="shared" ref="S4:S18" si="7">Q4-R4</f>
        <v>-5.0913517834466404E-2</v>
      </c>
      <c r="T4" s="38"/>
      <c r="U4" s="75">
        <f t="shared" si="4"/>
        <v>11.391469442147516</v>
      </c>
      <c r="V4" s="76">
        <f>LN(INDEX([6]Quarterly_drivers!$S:$S,MATCH(A4,[6]Quarterly_drivers!$A:$A,0)))</f>
        <v>7.2513449833722143</v>
      </c>
      <c r="W4" s="82">
        <f t="shared" ref="W4:W18" si="8">U4-V4</f>
        <v>4.1401244587753014</v>
      </c>
      <c r="X4" s="77"/>
      <c r="Y4" s="75">
        <f t="shared" ref="Y4:Y18" si="9">LN(E4)</f>
        <v>12.651205690096177</v>
      </c>
      <c r="Z4" s="76">
        <f>LN(INDEX([6]Quarterly_drivers!$N:$N,MATCH(A4,[6]Quarterly_drivers!$A:$A,0)))+LN(INDEX([6]Quarterly_drivers!$U:$U,MATCH(A4,[6]Quarterly_drivers!$A:$A,0)))</f>
        <v>22.146648279582251</v>
      </c>
      <c r="AA4" s="82">
        <f t="shared" ref="AA4:AA20" si="10">Y4-Z4</f>
        <v>-9.4954425894860748</v>
      </c>
      <c r="AB4" s="22"/>
      <c r="AC4" s="23"/>
      <c r="AD4" s="25"/>
      <c r="AE4" s="25"/>
    </row>
    <row r="5" spans="1:31" x14ac:dyDescent="0.25">
      <c r="A5" s="73">
        <v>38504</v>
      </c>
      <c r="B5" s="74">
        <v>53581</v>
      </c>
      <c r="C5" s="74">
        <v>229490.5251123973</v>
      </c>
      <c r="D5" s="74">
        <v>104063</v>
      </c>
      <c r="E5" s="74">
        <v>342232.39532480249</v>
      </c>
      <c r="F5" s="68">
        <f t="shared" si="0"/>
        <v>729366.92043719976</v>
      </c>
      <c r="H5" s="34">
        <v>707329</v>
      </c>
      <c r="I5" s="8">
        <f t="shared" si="5"/>
        <v>0.10427500675214696</v>
      </c>
      <c r="K5" s="50"/>
      <c r="L5" s="50">
        <f t="shared" si="1"/>
        <v>11.552751763950162</v>
      </c>
      <c r="M5" s="75">
        <f t="shared" si="2"/>
        <v>10.888949806604913</v>
      </c>
      <c r="N5" s="76">
        <f>LN(INDEX([6]Quarterly_drivers!$B:$B,MATCH(A5,[6]Quarterly_drivers!$A:$A,0)))</f>
        <v>16.819928154665675</v>
      </c>
      <c r="O5" s="82">
        <f t="shared" si="6"/>
        <v>-5.9309783480607621</v>
      </c>
      <c r="P5" s="77"/>
      <c r="Q5" s="75">
        <f t="shared" si="3"/>
        <v>12.34361702271719</v>
      </c>
      <c r="R5" s="76">
        <f>LN(INDEX([6]Quarterly_drivers!$AK:$AK,MATCH(A5,[6]Quarterly_drivers!$A:$A,0)))</f>
        <v>12.312615861522156</v>
      </c>
      <c r="S5" s="82">
        <f t="shared" si="7"/>
        <v>3.1001161195034044E-2</v>
      </c>
      <c r="T5" s="38"/>
      <c r="U5" s="75">
        <f t="shared" si="4"/>
        <v>11.552751763950162</v>
      </c>
      <c r="V5" s="76">
        <f>LN(INDEX([6]Quarterly_drivers!$S:$S,MATCH(A5,[6]Quarterly_drivers!$A:$A,0)))</f>
        <v>7.534762657037537</v>
      </c>
      <c r="W5" s="82">
        <f t="shared" si="8"/>
        <v>4.0179891069126255</v>
      </c>
      <c r="X5" s="77"/>
      <c r="Y5" s="75">
        <f t="shared" si="9"/>
        <v>12.743245303770161</v>
      </c>
      <c r="Z5" s="76">
        <f>LN(INDEX([6]Quarterly_drivers!$N:$N,MATCH(A5,[6]Quarterly_drivers!$A:$A,0)))+LN(INDEX([6]Quarterly_drivers!$U:$U,MATCH(A5,[6]Quarterly_drivers!$A:$A,0)))</f>
        <v>22.173873961019112</v>
      </c>
      <c r="AA5" s="82">
        <f t="shared" si="10"/>
        <v>-9.4306286572489508</v>
      </c>
      <c r="AB5" s="22"/>
      <c r="AC5" s="23"/>
      <c r="AD5" s="25"/>
      <c r="AE5" s="25"/>
    </row>
    <row r="6" spans="1:31" x14ac:dyDescent="0.25">
      <c r="A6" s="73">
        <v>38869</v>
      </c>
      <c r="B6" s="74">
        <f>[6]TEU_Inwards!$H6</f>
        <v>64602.711999999992</v>
      </c>
      <c r="C6" s="74">
        <f>[6]TEU_Inwards!$G6</f>
        <v>258932.85700000019</v>
      </c>
      <c r="D6" s="74">
        <f>[6]TEU_Inwards!$J6</f>
        <v>82030.325000000026</v>
      </c>
      <c r="E6" s="74">
        <f>SUM([6]TEU_Inwards!$K6:$N6,[6]TEU_Inwards!$I6)</f>
        <v>327461.70799999993</v>
      </c>
      <c r="F6" s="68">
        <f t="shared" si="0"/>
        <v>733027.60200000019</v>
      </c>
      <c r="H6" s="33">
        <f>[6]TEU_Inwards!$C6</f>
        <v>733029.60200000007</v>
      </c>
      <c r="I6" s="8">
        <f t="shared" si="5"/>
        <v>3.6334721183494567E-2</v>
      </c>
      <c r="K6" s="50"/>
      <c r="L6" s="50">
        <f t="shared" si="1"/>
        <v>11.314844274954082</v>
      </c>
      <c r="M6" s="75">
        <f t="shared" si="2"/>
        <v>11.076011670313646</v>
      </c>
      <c r="N6" s="76">
        <f>LN(INDEX([6]Quarterly_drivers!$B:$B,MATCH(A6,[6]Quarterly_drivers!$A:$A,0)))</f>
        <v>16.833424342711368</v>
      </c>
      <c r="O6" s="82">
        <f t="shared" si="6"/>
        <v>-5.7574126723977219</v>
      </c>
      <c r="P6" s="77"/>
      <c r="Q6" s="75">
        <f t="shared" si="3"/>
        <v>12.464324067691098</v>
      </c>
      <c r="R6" s="76">
        <f>LN(INDEX([6]Quarterly_drivers!$AK:$AK,MATCH(A6,[6]Quarterly_drivers!$A:$A,0)))</f>
        <v>12.334865076995001</v>
      </c>
      <c r="S6" s="82">
        <f t="shared" si="7"/>
        <v>0.12945899069609723</v>
      </c>
      <c r="T6" s="38"/>
      <c r="U6" s="75">
        <f t="shared" si="4"/>
        <v>11.314844274954082</v>
      </c>
      <c r="V6" s="76">
        <f>LN(INDEX([6]Quarterly_drivers!$S:$S,MATCH(A6,[6]Quarterly_drivers!$A:$A,0)))</f>
        <v>7.4781696941597851</v>
      </c>
      <c r="W6" s="82">
        <f t="shared" si="8"/>
        <v>3.8366745807942966</v>
      </c>
      <c r="X6" s="77"/>
      <c r="Y6" s="75">
        <f t="shared" si="9"/>
        <v>12.699126405084114</v>
      </c>
      <c r="Z6" s="76">
        <f>LN(INDEX([6]Quarterly_drivers!$N:$N,MATCH(A6,[6]Quarterly_drivers!$A:$A,0)))+LN(INDEX([6]Quarterly_drivers!$U:$U,MATCH(A6,[6]Quarterly_drivers!$A:$A,0)))</f>
        <v>22.168567318622298</v>
      </c>
      <c r="AA6" s="82">
        <f t="shared" si="10"/>
        <v>-9.4694409135381843</v>
      </c>
      <c r="AB6" s="22"/>
      <c r="AC6" s="23"/>
      <c r="AD6" s="25"/>
      <c r="AE6" s="25"/>
    </row>
    <row r="7" spans="1:31" x14ac:dyDescent="0.25">
      <c r="A7" s="73">
        <v>39234</v>
      </c>
      <c r="B7" s="74">
        <f>[6]TEU_Inwards!$H7</f>
        <v>75686.042000000001</v>
      </c>
      <c r="C7" s="74">
        <f>[6]TEU_Inwards!$G7</f>
        <v>277756.87700000015</v>
      </c>
      <c r="D7" s="74">
        <f>[6]TEU_Inwards!$J7</f>
        <v>85466.226999999883</v>
      </c>
      <c r="E7" s="74">
        <f>SUM([6]TEU_Inwards!$K7:$N7,[6]TEU_Inwards!$I7)</f>
        <v>363404.64099999971</v>
      </c>
      <c r="F7" s="68">
        <f t="shared" si="0"/>
        <v>802313.78699999978</v>
      </c>
      <c r="H7" s="33">
        <f>[6]TEU_Inwards!$C7</f>
        <v>802321.78699999978</v>
      </c>
      <c r="I7" s="8">
        <f t="shared" si="5"/>
        <v>9.4528494907903715E-2</v>
      </c>
      <c r="K7" s="50"/>
      <c r="L7" s="50">
        <f t="shared" si="1"/>
        <v>11.355876571041536</v>
      </c>
      <c r="M7" s="75">
        <f t="shared" si="2"/>
        <v>11.234349036691244</v>
      </c>
      <c r="N7" s="76">
        <f>LN(INDEX([6]Quarterly_drivers!$B:$B,MATCH(A7,[6]Quarterly_drivers!$A:$A,0)))</f>
        <v>16.851669932078163</v>
      </c>
      <c r="O7" s="82">
        <f t="shared" si="6"/>
        <v>-5.6173208953869196</v>
      </c>
      <c r="P7" s="77"/>
      <c r="Q7" s="75">
        <f t="shared" si="3"/>
        <v>12.53450146687133</v>
      </c>
      <c r="R7" s="76">
        <f>LN(INDEX([6]Quarterly_drivers!$AK:$AK,MATCH(A7,[6]Quarterly_drivers!$A:$A,0)))</f>
        <v>12.380665663961082</v>
      </c>
      <c r="S7" s="82">
        <f t="shared" si="7"/>
        <v>0.15383580291024757</v>
      </c>
      <c r="T7" s="38"/>
      <c r="U7" s="75">
        <f t="shared" si="4"/>
        <v>11.355876571041536</v>
      </c>
      <c r="V7" s="76">
        <f>LN(INDEX([6]Quarterly_drivers!$S:$S,MATCH(A7,[6]Quarterly_drivers!$A:$A,0)))</f>
        <v>7.5968944381445436</v>
      </c>
      <c r="W7" s="82">
        <f t="shared" si="8"/>
        <v>3.7589821328969926</v>
      </c>
      <c r="X7" s="77"/>
      <c r="Y7" s="75">
        <f t="shared" si="9"/>
        <v>12.80327220591384</v>
      </c>
      <c r="Z7" s="76">
        <f>LN(INDEX([6]Quarterly_drivers!$N:$N,MATCH(A7,[6]Quarterly_drivers!$A:$A,0)))+LN(INDEX([6]Quarterly_drivers!$U:$U,MATCH(A7,[6]Quarterly_drivers!$A:$A,0)))</f>
        <v>22.211827719657666</v>
      </c>
      <c r="AA7" s="82">
        <f t="shared" si="10"/>
        <v>-9.4085555137438259</v>
      </c>
      <c r="AB7" s="22"/>
      <c r="AC7" s="23"/>
      <c r="AD7" s="25"/>
      <c r="AE7" s="25"/>
    </row>
    <row r="8" spans="1:31" x14ac:dyDescent="0.25">
      <c r="A8" s="73">
        <v>39600</v>
      </c>
      <c r="B8" s="74">
        <f>[6]TEU_Inwards!$H8</f>
        <v>88754.136000000013</v>
      </c>
      <c r="C8" s="74">
        <f>[6]TEU_Inwards!$G8</f>
        <v>313145.2690000002</v>
      </c>
      <c r="D8" s="74">
        <f>[6]TEU_Inwards!$J8</f>
        <v>97827.370000000097</v>
      </c>
      <c r="E8" s="74">
        <f>SUM([6]TEU_Inwards!$K8:$N8,[6]TEU_Inwards!$I8)</f>
        <v>390484.50899999985</v>
      </c>
      <c r="F8" s="68">
        <f t="shared" si="0"/>
        <v>890211.28400000022</v>
      </c>
      <c r="H8" s="33">
        <f>[6]TEU_Inwards!$C8</f>
        <v>890216.2840000001</v>
      </c>
      <c r="I8" s="8">
        <f t="shared" si="5"/>
        <v>0.10955018101733338</v>
      </c>
      <c r="K8" s="50"/>
      <c r="L8" s="50">
        <f t="shared" si="1"/>
        <v>11.490959673721001</v>
      </c>
      <c r="M8" s="75">
        <f t="shared" si="2"/>
        <v>11.393625309068685</v>
      </c>
      <c r="N8" s="76">
        <f>LN(INDEX([6]Quarterly_drivers!$B:$B,MATCH(A8,[6]Quarterly_drivers!$A:$A,0)))</f>
        <v>16.87170348695177</v>
      </c>
      <c r="O8" s="82">
        <f t="shared" si="6"/>
        <v>-5.4780781778830843</v>
      </c>
      <c r="P8" s="77"/>
      <c r="Q8" s="75">
        <f t="shared" si="3"/>
        <v>12.65442248006361</v>
      </c>
      <c r="R8" s="76">
        <f>LN(INDEX([6]Quarterly_drivers!$AK:$AK,MATCH(A8,[6]Quarterly_drivers!$A:$A,0)))</f>
        <v>12.425681958776126</v>
      </c>
      <c r="S8" s="82">
        <f t="shared" si="7"/>
        <v>0.22874052128748446</v>
      </c>
      <c r="T8" s="38"/>
      <c r="U8" s="75">
        <f t="shared" si="4"/>
        <v>11.490959673721001</v>
      </c>
      <c r="V8" s="76">
        <f>LN(INDEX([6]Quarterly_drivers!$S:$S,MATCH(A8,[6]Quarterly_drivers!$A:$A,0)))</f>
        <v>7.357556200910353</v>
      </c>
      <c r="W8" s="82">
        <f t="shared" si="8"/>
        <v>4.1334034728106479</v>
      </c>
      <c r="X8" s="77"/>
      <c r="Y8" s="75">
        <f t="shared" si="9"/>
        <v>12.875143577820726</v>
      </c>
      <c r="Z8" s="76">
        <f>LN(INDEX([6]Quarterly_drivers!$N:$N,MATCH(A8,[6]Quarterly_drivers!$A:$A,0)))+LN(INDEX([6]Quarterly_drivers!$U:$U,MATCH(A8,[6]Quarterly_drivers!$A:$A,0)))</f>
        <v>22.343304736353307</v>
      </c>
      <c r="AA8" s="82">
        <f t="shared" si="10"/>
        <v>-9.4681611585325811</v>
      </c>
      <c r="AB8" s="22"/>
      <c r="AC8" s="23"/>
      <c r="AD8" s="25"/>
      <c r="AE8" s="25"/>
    </row>
    <row r="9" spans="1:31" x14ac:dyDescent="0.25">
      <c r="A9" s="73">
        <v>39965</v>
      </c>
      <c r="B9" s="74">
        <f>[6]TEU_Inwards!$H9</f>
        <v>91327.264999999956</v>
      </c>
      <c r="C9" s="74">
        <f>[6]TEU_Inwards!$G9</f>
        <v>292844.79499999998</v>
      </c>
      <c r="D9" s="74">
        <f>[6]TEU_Inwards!$J9</f>
        <v>86275.162000000011</v>
      </c>
      <c r="E9" s="74">
        <f>SUM([6]TEU_Inwards!$K9:$N9,[6]TEU_Inwards!$I9)</f>
        <v>351323.38799999974</v>
      </c>
      <c r="F9" s="68">
        <f t="shared" si="0"/>
        <v>821770.60999999964</v>
      </c>
      <c r="H9" s="33">
        <f>[6]TEU_Inwards!$C9</f>
        <v>821784.60999999964</v>
      </c>
      <c r="I9" s="8">
        <f t="shared" si="5"/>
        <v>-7.6870840524863371E-2</v>
      </c>
      <c r="K9" s="50"/>
      <c r="L9" s="50">
        <f t="shared" si="1"/>
        <v>11.365297025681045</v>
      </c>
      <c r="M9" s="75">
        <f t="shared" si="2"/>
        <v>11.422204652888917</v>
      </c>
      <c r="N9" s="76">
        <f>LN(INDEX([6]Quarterly_drivers!$B:$B,MATCH(A9,[6]Quarterly_drivers!$A:$A,0)))</f>
        <v>16.892305495782264</v>
      </c>
      <c r="O9" s="82">
        <f t="shared" si="6"/>
        <v>-5.4701008428933466</v>
      </c>
      <c r="P9" s="77"/>
      <c r="Q9" s="75">
        <f t="shared" si="3"/>
        <v>12.587398037755742</v>
      </c>
      <c r="R9" s="76">
        <f>LN(INDEX([6]Quarterly_drivers!$AK:$AK,MATCH(A9,[6]Quarterly_drivers!$A:$A,0)))</f>
        <v>12.441740637574773</v>
      </c>
      <c r="S9" s="82">
        <f t="shared" si="7"/>
        <v>0.14565740018096918</v>
      </c>
      <c r="T9" s="38"/>
      <c r="U9" s="75">
        <f t="shared" si="4"/>
        <v>11.365297025681045</v>
      </c>
      <c r="V9" s="76">
        <f>LN(INDEX([6]Quarterly_drivers!$S:$S,MATCH(A9,[6]Quarterly_drivers!$A:$A,0)))</f>
        <v>7.5908521236885811</v>
      </c>
      <c r="W9" s="82">
        <f t="shared" si="8"/>
        <v>3.7744449019924637</v>
      </c>
      <c r="X9" s="77"/>
      <c r="Y9" s="75">
        <f t="shared" si="9"/>
        <v>12.769462411614294</v>
      </c>
      <c r="Z9" s="76">
        <f>LN(INDEX([6]Quarterly_drivers!$N:$N,MATCH(A9,[6]Quarterly_drivers!$A:$A,0)))+LN(INDEX([6]Quarterly_drivers!$U:$U,MATCH(A9,[6]Quarterly_drivers!$A:$A,0)))</f>
        <v>22.389754622424192</v>
      </c>
      <c r="AA9" s="82">
        <f t="shared" si="10"/>
        <v>-9.6202922108098985</v>
      </c>
      <c r="AB9" s="22"/>
      <c r="AC9" s="23"/>
      <c r="AD9" s="25"/>
      <c r="AE9" s="25"/>
    </row>
    <row r="10" spans="1:31" x14ac:dyDescent="0.25">
      <c r="A10" s="73">
        <v>40330</v>
      </c>
      <c r="B10" s="74">
        <f>[6]TEU_Inwards!$H10</f>
        <v>92706.734999999986</v>
      </c>
      <c r="C10" s="74">
        <f>[6]TEU_Inwards!$G10</f>
        <v>322606.25700000004</v>
      </c>
      <c r="D10" s="74">
        <f>[6]TEU_Inwards!$J10</f>
        <v>82057.628999999972</v>
      </c>
      <c r="E10" s="74">
        <f>SUM([6]TEU_Inwards!$K10:$N10,[6]TEU_Inwards!$I10)</f>
        <v>381221.63499999966</v>
      </c>
      <c r="F10" s="68">
        <f t="shared" si="0"/>
        <v>878592.25599999959</v>
      </c>
      <c r="H10" s="33">
        <f>[6]TEU_Inwards!$C10</f>
        <v>878616.30399999965</v>
      </c>
      <c r="I10" s="8">
        <f t="shared" si="5"/>
        <v>6.9156435042023956E-2</v>
      </c>
      <c r="K10" s="50"/>
      <c r="L10" s="50">
        <f t="shared" si="1"/>
        <v>11.315177072086186</v>
      </c>
      <c r="M10" s="75">
        <f t="shared" si="2"/>
        <v>11.437196402636475</v>
      </c>
      <c r="N10" s="76">
        <f>LN(INDEX([6]Quarterly_drivers!$B:$B,MATCH(A10,[6]Quarterly_drivers!$A:$A,0)))</f>
        <v>16.907856479620381</v>
      </c>
      <c r="O10" s="82">
        <f t="shared" si="6"/>
        <v>-5.470660076983906</v>
      </c>
      <c r="P10" s="77"/>
      <c r="Q10" s="75">
        <f t="shared" si="3"/>
        <v>12.684187840021423</v>
      </c>
      <c r="R10" s="76">
        <f>LN(INDEX([6]Quarterly_drivers!$AK:$AK,MATCH(A10,[6]Quarterly_drivers!$A:$A,0)))</f>
        <v>12.466711961590747</v>
      </c>
      <c r="S10" s="82">
        <f t="shared" si="7"/>
        <v>0.21747587843067606</v>
      </c>
      <c r="T10" s="38"/>
      <c r="U10" s="75">
        <f t="shared" si="4"/>
        <v>11.315177072086186</v>
      </c>
      <c r="V10" s="76">
        <f>LN(INDEX([6]Quarterly_drivers!$S:$S,MATCH(A10,[6]Quarterly_drivers!$A:$A,0)))</f>
        <v>7.6638772587034705</v>
      </c>
      <c r="W10" s="82">
        <f t="shared" si="8"/>
        <v>3.6512998133827157</v>
      </c>
      <c r="X10" s="77"/>
      <c r="Y10" s="75">
        <f t="shared" si="9"/>
        <v>12.85113620413594</v>
      </c>
      <c r="Z10" s="76">
        <f>LN(INDEX([6]Quarterly_drivers!$N:$N,MATCH(A10,[6]Quarterly_drivers!$A:$A,0)))+LN(INDEX([6]Quarterly_drivers!$U:$U,MATCH(A10,[6]Quarterly_drivers!$A:$A,0)))</f>
        <v>22.394147960776692</v>
      </c>
      <c r="AA10" s="82">
        <f t="shared" si="10"/>
        <v>-9.5430117566407517</v>
      </c>
      <c r="AB10" s="22"/>
      <c r="AC10" s="23"/>
      <c r="AD10" s="25"/>
      <c r="AE10" s="25"/>
    </row>
    <row r="11" spans="1:31" x14ac:dyDescent="0.25">
      <c r="A11" s="73">
        <v>40695</v>
      </c>
      <c r="B11" s="74">
        <f>[6]TEU_Inwards!$H11</f>
        <v>97389.22000000003</v>
      </c>
      <c r="C11" s="74">
        <f>[6]TEU_Inwards!$G11</f>
        <v>352493.76700000028</v>
      </c>
      <c r="D11" s="74">
        <f>[6]TEU_Inwards!$J11</f>
        <v>94550.985999999975</v>
      </c>
      <c r="E11" s="74">
        <f>SUM([6]TEU_Inwards!$K11:$N11,[6]TEU_Inwards!$I11)</f>
        <v>384765.52600000007</v>
      </c>
      <c r="F11" s="68">
        <f t="shared" si="0"/>
        <v>929199.4990000003</v>
      </c>
      <c r="H11" s="33">
        <f>[6]TEU_Inwards!$C11</f>
        <v>929236.56200000027</v>
      </c>
      <c r="I11" s="8">
        <f t="shared" si="5"/>
        <v>5.7613611049039504E-2</v>
      </c>
      <c r="K11" s="50"/>
      <c r="L11" s="50">
        <f t="shared" si="1"/>
        <v>11.45689450237702</v>
      </c>
      <c r="M11" s="75">
        <f t="shared" si="2"/>
        <v>11.486470805887338</v>
      </c>
      <c r="N11" s="76">
        <f>LN(INDEX([6]Quarterly_drivers!$B:$B,MATCH(A11,[6]Quarterly_drivers!$A:$A,0)))</f>
        <v>16.921750890811481</v>
      </c>
      <c r="O11" s="82">
        <f t="shared" si="6"/>
        <v>-5.4352800849241429</v>
      </c>
      <c r="P11" s="77"/>
      <c r="Q11" s="75">
        <f t="shared" si="3"/>
        <v>12.772788218808625</v>
      </c>
      <c r="R11" s="76">
        <f>LN(INDEX([6]Quarterly_drivers!$AK:$AK,MATCH(A11,[6]Quarterly_drivers!$A:$A,0)))</f>
        <v>12.481227073708034</v>
      </c>
      <c r="S11" s="82">
        <f t="shared" si="7"/>
        <v>0.29156114510059083</v>
      </c>
      <c r="T11" s="38"/>
      <c r="U11" s="75">
        <f t="shared" si="4"/>
        <v>11.45689450237702</v>
      </c>
      <c r="V11" s="76">
        <f>LN(INDEX([6]Quarterly_drivers!$S:$S,MATCH(A11,[6]Quarterly_drivers!$A:$A,0)))</f>
        <v>7.6558640176160564</v>
      </c>
      <c r="W11" s="82">
        <f t="shared" si="8"/>
        <v>3.8010304847609637</v>
      </c>
      <c r="X11" s="77"/>
      <c r="Y11" s="75">
        <f t="shared" si="9"/>
        <v>12.860389404363229</v>
      </c>
      <c r="Z11" s="76">
        <f>LN(INDEX([6]Quarterly_drivers!$N:$N,MATCH(A11,[6]Quarterly_drivers!$A:$A,0)))+LN(INDEX([6]Quarterly_drivers!$U:$U,MATCH(A11,[6]Quarterly_drivers!$A:$A,0)))</f>
        <v>22.418164032300908</v>
      </c>
      <c r="AA11" s="82">
        <f t="shared" si="10"/>
        <v>-9.557774627937679</v>
      </c>
      <c r="AB11" s="22"/>
      <c r="AC11" s="23"/>
      <c r="AD11" s="25"/>
      <c r="AE11" s="25"/>
    </row>
    <row r="12" spans="1:31" x14ac:dyDescent="0.25">
      <c r="A12" s="73">
        <v>41061</v>
      </c>
      <c r="B12" s="74">
        <f>[6]TEU_Inwards!$H12</f>
        <v>110369.64299999998</v>
      </c>
      <c r="C12" s="74">
        <f>[6]TEU_Inwards!$G12</f>
        <v>314428.59000000008</v>
      </c>
      <c r="D12" s="74">
        <f>[6]TEU_Inwards!$J12</f>
        <v>115748.76499999994</v>
      </c>
      <c r="E12" s="74">
        <f>SUM([6]TEU_Inwards!$K12:$N12,[6]TEU_Inwards!$I12)</f>
        <v>433627.34400000016</v>
      </c>
      <c r="F12" s="68">
        <f t="shared" si="0"/>
        <v>974174.34200000018</v>
      </c>
      <c r="H12" s="33">
        <f>[6]TEU_Inwards!$C12</f>
        <v>974207.34200000006</v>
      </c>
      <c r="I12" s="8">
        <f t="shared" si="5"/>
        <v>4.8395405259570312E-2</v>
      </c>
      <c r="K12" s="50"/>
      <c r="L12" s="50">
        <f t="shared" si="1"/>
        <v>11.659177302345123</v>
      </c>
      <c r="M12" s="75">
        <f t="shared" si="2"/>
        <v>11.611590402187085</v>
      </c>
      <c r="N12" s="76">
        <f>LN(INDEX([6]Quarterly_drivers!$B:$B,MATCH(A12,[6]Quarterly_drivers!$A:$A,0)))</f>
        <v>16.939215201367432</v>
      </c>
      <c r="O12" s="82">
        <f t="shared" si="6"/>
        <v>-5.3276247991803469</v>
      </c>
      <c r="P12" s="77"/>
      <c r="Q12" s="75">
        <f t="shared" si="3"/>
        <v>12.658512270517345</v>
      </c>
      <c r="R12" s="76">
        <f>LN(INDEX([6]Quarterly_drivers!$AK:$AK,MATCH(A12,[6]Quarterly_drivers!$A:$A,0)))</f>
        <v>12.506507553790607</v>
      </c>
      <c r="S12" s="82">
        <f t="shared" si="7"/>
        <v>0.15200471672673821</v>
      </c>
      <c r="T12" s="38"/>
      <c r="U12" s="75">
        <f t="shared" si="4"/>
        <v>11.659177302345123</v>
      </c>
      <c r="V12" s="76">
        <f>LN(INDEX([6]Quarterly_drivers!$S:$S,MATCH(A12,[6]Quarterly_drivers!$A:$A,0)))</f>
        <v>7.6861623034929059</v>
      </c>
      <c r="W12" s="82">
        <f t="shared" si="8"/>
        <v>3.973014998852217</v>
      </c>
      <c r="X12" s="77"/>
      <c r="Y12" s="75">
        <f t="shared" si="9"/>
        <v>12.979940789849831</v>
      </c>
      <c r="Z12" s="76">
        <f>LN(INDEX([6]Quarterly_drivers!$N:$N,MATCH(A12,[6]Quarterly_drivers!$A:$A,0)))+LN(INDEX([6]Quarterly_drivers!$U:$U,MATCH(A12,[6]Quarterly_drivers!$A:$A,0)))</f>
        <v>22.460369080030205</v>
      </c>
      <c r="AA12" s="82">
        <f t="shared" si="10"/>
        <v>-9.4804282901803738</v>
      </c>
      <c r="AB12" s="22"/>
      <c r="AC12" s="23"/>
      <c r="AD12" s="25"/>
      <c r="AE12" s="25"/>
    </row>
    <row r="13" spans="1:31" x14ac:dyDescent="0.25">
      <c r="A13" s="73">
        <v>41426</v>
      </c>
      <c r="B13" s="74">
        <f>[6]TEU_Inwards!$H13</f>
        <v>110990.40099999997</v>
      </c>
      <c r="C13" s="74">
        <f>[6]TEU_Inwards!$G13</f>
        <v>316412.35099999979</v>
      </c>
      <c r="D13" s="74">
        <f>[6]TEU_Inwards!$J13</f>
        <v>106521.43499999997</v>
      </c>
      <c r="E13" s="74">
        <f>SUM([6]TEU_Inwards!$K13:$N13,[6]TEU_Inwards!$I13)</f>
        <v>430305.2900000001</v>
      </c>
      <c r="F13" s="68">
        <f t="shared" si="0"/>
        <v>964229.47699999972</v>
      </c>
      <c r="H13" s="33">
        <f>[6]TEU_Inwards!$C13</f>
        <v>964261.53399999975</v>
      </c>
      <c r="I13" s="8">
        <f t="shared" si="5"/>
        <v>-1.0209128561464165E-2</v>
      </c>
      <c r="K13" s="50"/>
      <c r="L13" s="50">
        <f t="shared" si="1"/>
        <v>11.576101511485643</v>
      </c>
      <c r="M13" s="75">
        <f t="shared" si="2"/>
        <v>11.617198999077601</v>
      </c>
      <c r="N13" s="76">
        <f>LN(INDEX([6]Quarterly_drivers!$B:$B,MATCH(A13,[6]Quarterly_drivers!$A:$A,0)))</f>
        <v>16.95643206295831</v>
      </c>
      <c r="O13" s="82">
        <f t="shared" si="6"/>
        <v>-5.3392330638807088</v>
      </c>
      <c r="P13" s="77"/>
      <c r="Q13" s="75">
        <f t="shared" si="3"/>
        <v>12.664801550144091</v>
      </c>
      <c r="R13" s="76">
        <f>LN(INDEX([6]Quarterly_drivers!$AK:$AK,MATCH(A13,[6]Quarterly_drivers!$A:$A,0)))</f>
        <v>12.52832714457073</v>
      </c>
      <c r="S13" s="82">
        <f t="shared" si="7"/>
        <v>0.13647440557336132</v>
      </c>
      <c r="T13" s="77"/>
      <c r="U13" s="75">
        <f t="shared" si="4"/>
        <v>11.576101511485643</v>
      </c>
      <c r="V13" s="76">
        <f>LN(INDEX([6]Quarterly_drivers!$S:$S,MATCH(A13,[6]Quarterly_drivers!$A:$A,0)))</f>
        <v>7.3852309230665734</v>
      </c>
      <c r="W13" s="82">
        <f t="shared" si="8"/>
        <v>4.1908705884190693</v>
      </c>
      <c r="X13" s="77"/>
      <c r="Y13" s="75">
        <f t="shared" si="9"/>
        <v>12.972250212499672</v>
      </c>
      <c r="Z13" s="76">
        <f>LN(INDEX([6]Quarterly_drivers!$N:$N,MATCH(A13,[6]Quarterly_drivers!$A:$A,0)))+LN(INDEX([6]Quarterly_drivers!$U:$U,MATCH(A13,[6]Quarterly_drivers!$A:$A,0)))</f>
        <v>22.513414585627256</v>
      </c>
      <c r="AA13" s="82">
        <f t="shared" si="10"/>
        <v>-9.5411643731275841</v>
      </c>
      <c r="AB13" s="23"/>
      <c r="AC13" s="23"/>
      <c r="AD13" s="25"/>
      <c r="AE13" s="25"/>
    </row>
    <row r="14" spans="1:31" x14ac:dyDescent="0.25">
      <c r="A14" s="73">
        <v>41791</v>
      </c>
      <c r="B14" s="74">
        <f>[6]TEU_Inwards!$H14</f>
        <v>119039.81799999994</v>
      </c>
      <c r="C14" s="74">
        <f>[6]TEU_Inwards!$G14</f>
        <v>320620.14299999952</v>
      </c>
      <c r="D14" s="74">
        <f>[6]TEU_Inwards!$J14</f>
        <v>104658.79999999994</v>
      </c>
      <c r="E14" s="74">
        <f>SUM([6]TEU_Inwards!$K14:$N14,[6]TEU_Inwards!$I14)</f>
        <v>452132.6509999999</v>
      </c>
      <c r="F14" s="68">
        <f t="shared" si="0"/>
        <v>996451.41199999931</v>
      </c>
      <c r="H14" s="33">
        <f>[6]TEU_Inwards!$C14</f>
        <v>996467.41199999931</v>
      </c>
      <c r="I14" s="8">
        <f t="shared" si="5"/>
        <v>3.3399525817857212E-2</v>
      </c>
      <c r="K14" s="50"/>
      <c r="L14" s="50">
        <f t="shared" si="1"/>
        <v>11.558460814162014</v>
      </c>
      <c r="M14" s="75">
        <f t="shared" si="2"/>
        <v>11.687213321167899</v>
      </c>
      <c r="N14" s="76">
        <f>LN(INDEX([6]Quarterly_drivers!$B:$B,MATCH(A14,[6]Quarterly_drivers!$A:$A,0)))</f>
        <v>16.971352435921894</v>
      </c>
      <c r="O14" s="82">
        <f t="shared" si="6"/>
        <v>-5.2841391147539944</v>
      </c>
      <c r="P14" s="77"/>
      <c r="Q14" s="75">
        <f t="shared" si="3"/>
        <v>12.678012346254418</v>
      </c>
      <c r="R14" s="76">
        <f>LN(INDEX([6]Quarterly_drivers!$AK:$AK,MATCH(A14,[6]Quarterly_drivers!$A:$A,0)))</f>
        <v>12.561658546677016</v>
      </c>
      <c r="S14" s="82">
        <f t="shared" si="7"/>
        <v>0.11635379957740177</v>
      </c>
      <c r="T14" s="77"/>
      <c r="U14" s="75">
        <f t="shared" si="4"/>
        <v>11.558460814162014</v>
      </c>
      <c r="V14" s="76">
        <f>LN(INDEX([6]Quarterly_drivers!$S:$S,MATCH(A14,[6]Quarterly_drivers!$A:$A,0)))</f>
        <v>7.5071410797276084</v>
      </c>
      <c r="W14" s="82">
        <f t="shared" si="8"/>
        <v>4.0513197344344061</v>
      </c>
      <c r="X14" s="77"/>
      <c r="Y14" s="75">
        <f t="shared" si="9"/>
        <v>13.021730891422527</v>
      </c>
      <c r="Z14" s="76">
        <f>LN(INDEX([6]Quarterly_drivers!$N:$N,MATCH(A14,[6]Quarterly_drivers!$A:$A,0)))+LN(INDEX([6]Quarterly_drivers!$U:$U,MATCH(A14,[6]Quarterly_drivers!$A:$A,0)))</f>
        <v>22.554447616177093</v>
      </c>
      <c r="AA14" s="82">
        <f t="shared" si="10"/>
        <v>-9.5327167247545663</v>
      </c>
      <c r="AB14" s="23"/>
      <c r="AC14" s="23"/>
      <c r="AD14" s="25"/>
      <c r="AE14" s="25"/>
    </row>
    <row r="15" spans="1:31" x14ac:dyDescent="0.25">
      <c r="A15" s="73">
        <v>42156</v>
      </c>
      <c r="B15" s="74">
        <f>[6]TEU_Inwards!$H15</f>
        <v>121642.55100000015</v>
      </c>
      <c r="C15" s="74">
        <f>[6]TEU_Inwards!$G15</f>
        <v>339447.57300000021</v>
      </c>
      <c r="D15" s="74">
        <f>[6]TEU_Inwards!$J15</f>
        <v>108173.47399999989</v>
      </c>
      <c r="E15" s="74">
        <f>SUM([6]TEU_Inwards!$K15:$N15,[6]TEU_Inwards!$I15)</f>
        <v>466463.30900000018</v>
      </c>
      <c r="F15" s="68">
        <f t="shared" si="0"/>
        <v>1035726.9070000004</v>
      </c>
      <c r="H15" s="33">
        <f>[6]TEU_Inwards!$C15</f>
        <v>1035769.9320000005</v>
      </c>
      <c r="I15" s="26">
        <f t="shared" si="5"/>
        <v>3.9441851812411555E-2</v>
      </c>
      <c r="K15" s="50"/>
      <c r="L15" s="50">
        <f t="shared" si="1"/>
        <v>11.591491458222148</v>
      </c>
      <c r="M15" s="75">
        <f t="shared" si="2"/>
        <v>11.708842113291228</v>
      </c>
      <c r="N15" s="76">
        <f>LN(INDEX([6]Quarterly_drivers!$B:$B,MATCH(A15,[6]Quarterly_drivers!$A:$A,0)))</f>
        <v>16.985748255104916</v>
      </c>
      <c r="O15" s="82">
        <f t="shared" si="6"/>
        <v>-5.2769061418136882</v>
      </c>
      <c r="P15" s="77"/>
      <c r="Q15" s="75">
        <f t="shared" si="3"/>
        <v>12.735074789903084</v>
      </c>
      <c r="R15" s="76">
        <f>LN(INDEX([6]Quarterly_drivers!$AK:$AK,MATCH(A15,[6]Quarterly_drivers!$A:$A,0)))</f>
        <v>12.600059462715167</v>
      </c>
      <c r="S15" s="82">
        <f t="shared" si="7"/>
        <v>0.13501532718791687</v>
      </c>
      <c r="T15" s="77"/>
      <c r="U15" s="75">
        <f t="shared" si="4"/>
        <v>11.591491458222148</v>
      </c>
      <c r="V15" s="76">
        <f>LN(INDEX([6]Quarterly_drivers!$S:$S,MATCH(A15,[6]Quarterly_drivers!$A:$A,0)))</f>
        <v>7.5973963202127948</v>
      </c>
      <c r="W15" s="82">
        <f t="shared" si="8"/>
        <v>3.994095138009353</v>
      </c>
      <c r="X15" s="77"/>
      <c r="Y15" s="75">
        <f t="shared" si="9"/>
        <v>13.052934644515025</v>
      </c>
      <c r="Z15" s="76">
        <f>LN(INDEX([6]Quarterly_drivers!$N:$N,MATCH(A15,[6]Quarterly_drivers!$A:$A,0)))+LN(INDEX([6]Quarterly_drivers!$U:$U,MATCH(A15,[6]Quarterly_drivers!$A:$A,0)))</f>
        <v>22.678135505480121</v>
      </c>
      <c r="AA15" s="82">
        <f t="shared" si="10"/>
        <v>-9.6252008609650961</v>
      </c>
      <c r="AB15" s="23"/>
      <c r="AC15" s="23"/>
      <c r="AD15" s="25"/>
      <c r="AE15" s="25"/>
    </row>
    <row r="16" spans="1:31" x14ac:dyDescent="0.25">
      <c r="A16" s="73">
        <v>42522</v>
      </c>
      <c r="B16" s="74">
        <f>[6]TEU_Inwards!$H16</f>
        <v>127788.85300000003</v>
      </c>
      <c r="C16" s="74">
        <f>[6]TEU_Inwards!$G16</f>
        <v>325923.68100000027</v>
      </c>
      <c r="D16" s="74">
        <f>[6]TEU_Inwards!$J16</f>
        <v>109466.69099999996</v>
      </c>
      <c r="E16" s="74">
        <f>SUM([6]TEU_Inwards!$K16:$N16,[6]TEU_Inwards!$I16)</f>
        <v>509277.4580000001</v>
      </c>
      <c r="F16" s="68">
        <f t="shared" si="0"/>
        <v>1072456.6830000004</v>
      </c>
      <c r="H16" s="33">
        <f>[6]TEU_Inwards!$C16</f>
        <v>1072544.6830000004</v>
      </c>
      <c r="I16" s="8">
        <f t="shared" si="5"/>
        <v>3.5504748558389254E-2</v>
      </c>
      <c r="K16" s="50"/>
      <c r="L16" s="50">
        <f t="shared" si="1"/>
        <v>11.603375590182166</v>
      </c>
      <c r="M16" s="75">
        <f t="shared" si="2"/>
        <v>11.758134594899269</v>
      </c>
      <c r="N16" s="76">
        <f>LN(INDEX([6]Quarterly_drivers!$B:$B,MATCH(A16,[6]Quarterly_drivers!$A:$A,0)))</f>
        <v>17.001296873774717</v>
      </c>
      <c r="O16" s="82">
        <f t="shared" si="6"/>
        <v>-5.2431622788754471</v>
      </c>
      <c r="P16" s="77"/>
      <c r="Q16" s="75">
        <f t="shared" si="3"/>
        <v>12.694418525579476</v>
      </c>
      <c r="R16" s="76">
        <f>LN(INDEX([6]Quarterly_drivers!$AK:$AK,MATCH(A16,[6]Quarterly_drivers!$A:$A,0)))</f>
        <v>12.636061571495874</v>
      </c>
      <c r="S16" s="82">
        <f t="shared" si="7"/>
        <v>5.8356954083601309E-2</v>
      </c>
      <c r="T16" s="77"/>
      <c r="U16" s="75">
        <f t="shared" si="4"/>
        <v>11.603375590182166</v>
      </c>
      <c r="V16" s="76">
        <f>LN(INDEX([6]Quarterly_drivers!$S:$S,MATCH(A16,[6]Quarterly_drivers!$A:$A,0)))</f>
        <v>7.5847730776121987</v>
      </c>
      <c r="W16" s="82">
        <f t="shared" si="8"/>
        <v>4.0186025125699674</v>
      </c>
      <c r="X16" s="77"/>
      <c r="Y16" s="75">
        <f t="shared" si="9"/>
        <v>13.140748251143112</v>
      </c>
      <c r="Z16" s="76">
        <f>LN(INDEX([6]Quarterly_drivers!$N:$N,MATCH(A16,[6]Quarterly_drivers!$A:$A,0)))+LN(INDEX([6]Quarterly_drivers!$U:$U,MATCH(A16,[6]Quarterly_drivers!$A:$A,0)))</f>
        <v>22.814902244446571</v>
      </c>
      <c r="AA16" s="82">
        <f t="shared" si="10"/>
        <v>-9.6741539933034595</v>
      </c>
      <c r="AB16" s="23"/>
      <c r="AC16" s="23"/>
      <c r="AD16" s="25"/>
      <c r="AE16" s="25"/>
    </row>
    <row r="17" spans="1:31" x14ac:dyDescent="0.25">
      <c r="A17" s="73">
        <v>42887</v>
      </c>
      <c r="B17" s="74">
        <f>[6]TEU_Inwards!$H17</f>
        <v>137329.43199999991</v>
      </c>
      <c r="C17" s="74">
        <f>[6]TEU_Inwards!$G17</f>
        <v>333655.35499999981</v>
      </c>
      <c r="D17" s="74">
        <f>[6]TEU_Inwards!$J17</f>
        <v>113139.67500000005</v>
      </c>
      <c r="E17" s="74">
        <f>SUM([6]TEU_Inwards!$K17:$N17,[6]TEU_Inwards!$I17)</f>
        <v>521627.27400000056</v>
      </c>
      <c r="F17" s="68">
        <f t="shared" si="0"/>
        <v>1105751.7360000005</v>
      </c>
      <c r="H17" s="33">
        <f>[6]TEU_Inwards!$C17</f>
        <v>1105827.7360000003</v>
      </c>
      <c r="I17" s="8">
        <f t="shared" si="5"/>
        <v>3.1031856786520207E-2</v>
      </c>
      <c r="K17" s="50"/>
      <c r="L17" s="50">
        <f t="shared" si="1"/>
        <v>11.636378396345735</v>
      </c>
      <c r="M17" s="75">
        <f t="shared" si="2"/>
        <v>11.830137931493054</v>
      </c>
      <c r="N17" s="76">
        <f>LN(INDEX([6]Quarterly_drivers!$B:$B,MATCH(A17,[6]Quarterly_drivers!$A:$A,0)))</f>
        <v>17.018144758831326</v>
      </c>
      <c r="O17" s="82">
        <f t="shared" si="6"/>
        <v>-5.1880068273382722</v>
      </c>
      <c r="P17" s="77"/>
      <c r="Q17" s="75">
        <f t="shared" si="3"/>
        <v>12.717863867955691</v>
      </c>
      <c r="R17" s="76">
        <f>LN(INDEX([6]Quarterly_drivers!$AK:$AK,MATCH(A17,[6]Quarterly_drivers!$A:$A,0)))</f>
        <v>12.654626616869161</v>
      </c>
      <c r="S17" s="82">
        <f t="shared" si="7"/>
        <v>6.3237251086530222E-2</v>
      </c>
      <c r="T17" s="77"/>
      <c r="U17" s="75">
        <f t="shared" si="4"/>
        <v>11.636378396345735</v>
      </c>
      <c r="V17" s="76">
        <f>LN(INDEX([6]Quarterly_drivers!$S:$S,MATCH(A17,[6]Quarterly_drivers!$A:$A,0)))</f>
        <v>7.5873105060226154</v>
      </c>
      <c r="W17" s="82">
        <f t="shared" si="8"/>
        <v>4.0490678903231201</v>
      </c>
      <c r="X17" s="77"/>
      <c r="Y17" s="75">
        <f t="shared" si="9"/>
        <v>13.164708577337983</v>
      </c>
      <c r="Z17" s="76">
        <f>LN(INDEX([6]Quarterly_drivers!$N:$N,MATCH(A17,[6]Quarterly_drivers!$A:$A,0)))+LN(INDEX([6]Quarterly_drivers!$U:$U,MATCH(A17,[6]Quarterly_drivers!$A:$A,0)))</f>
        <v>22.899605383597923</v>
      </c>
      <c r="AA17" s="82">
        <f t="shared" si="10"/>
        <v>-9.7348968062599397</v>
      </c>
      <c r="AB17" s="23"/>
      <c r="AC17" s="23"/>
      <c r="AD17" s="25"/>
      <c r="AE17" s="25"/>
    </row>
    <row r="18" spans="1:31" x14ac:dyDescent="0.25">
      <c r="A18" s="73">
        <v>43252</v>
      </c>
      <c r="B18" s="74">
        <f>[6]TEU_Inwards!$H18</f>
        <v>149758.52600000007</v>
      </c>
      <c r="C18" s="74">
        <f>[6]TEU_Inwards!$G18</f>
        <v>363162.52899999986</v>
      </c>
      <c r="D18" s="74">
        <f>[6]TEU_Inwards!$J18</f>
        <v>131257.98000000001</v>
      </c>
      <c r="E18" s="74">
        <f>SUM([6]TEU_Inwards!$K18:$N18,[6]TEU_Inwards!$I18)</f>
        <v>555529.82700000005</v>
      </c>
      <c r="F18" s="68">
        <f t="shared" si="0"/>
        <v>1199708.862</v>
      </c>
      <c r="H18" s="33">
        <f>[6]TEU_Inwards!$C18</f>
        <v>1199732.9649999999</v>
      </c>
      <c r="I18" s="8">
        <f t="shared" si="5"/>
        <v>8.4918496744957439E-2</v>
      </c>
      <c r="K18" s="50"/>
      <c r="L18" s="50">
        <f t="shared" si="1"/>
        <v>11.784919978605625</v>
      </c>
      <c r="M18" s="75">
        <f t="shared" si="2"/>
        <v>11.916779449248452</v>
      </c>
      <c r="N18" s="76">
        <f>LN(INDEX([6]Quarterly_drivers!$B:$B,MATCH(A18,[6]Quarterly_drivers!$A:$A,0)))</f>
        <v>17.033508157305306</v>
      </c>
      <c r="O18" s="82">
        <f t="shared" si="6"/>
        <v>-5.1167287080568542</v>
      </c>
      <c r="P18" s="77"/>
      <c r="Q18" s="75">
        <f t="shared" si="3"/>
        <v>12.802605751334118</v>
      </c>
      <c r="R18" s="76">
        <f>LN(INDEX([6]Quarterly_drivers!$AK:$AK,MATCH(A18,[6]Quarterly_drivers!$A:$A,0)))</f>
        <v>12.679767889872254</v>
      </c>
      <c r="S18" s="82">
        <f t="shared" si="7"/>
        <v>0.12283786146186415</v>
      </c>
      <c r="T18" s="77"/>
      <c r="U18" s="75">
        <f t="shared" si="4"/>
        <v>11.784919978605625</v>
      </c>
      <c r="V18" s="76">
        <f>LN(INDEX([6]Quarterly_drivers!$S:$S,MATCH(A18,[6]Quarterly_drivers!$A:$A,0)))</f>
        <v>7.6980291702728048</v>
      </c>
      <c r="W18" s="82">
        <f t="shared" si="8"/>
        <v>4.0868908083328206</v>
      </c>
      <c r="X18" s="77"/>
      <c r="Y18" s="75">
        <f t="shared" si="9"/>
        <v>13.227677580589749</v>
      </c>
      <c r="Z18" s="76">
        <f>LN(INDEX([6]Quarterly_drivers!$N:$N,MATCH(A18,[6]Quarterly_drivers!$A:$A,0)))+LN(INDEX([6]Quarterly_drivers!$U:$U,MATCH(A18,[6]Quarterly_drivers!$A:$A,0)))</f>
        <v>22.985877914142748</v>
      </c>
      <c r="AA18" s="82">
        <f t="shared" si="10"/>
        <v>-9.758200333552999</v>
      </c>
      <c r="AB18" s="23"/>
      <c r="AC18" s="23"/>
      <c r="AD18" s="25"/>
      <c r="AE18" s="25"/>
    </row>
    <row r="19" spans="1:31" x14ac:dyDescent="0.25">
      <c r="A19" s="73">
        <v>43617</v>
      </c>
      <c r="B19" s="74">
        <f>[6]TEU_Inwards!$H19</f>
        <v>145751.48399999994</v>
      </c>
      <c r="C19" s="74">
        <f>[6]TEU_Inwards!$G19</f>
        <v>380422.28499999939</v>
      </c>
      <c r="D19" s="74">
        <f>[6]TEU_Inwards!$J19</f>
        <v>130748.18699999995</v>
      </c>
      <c r="E19" s="74">
        <f>SUM([6]TEU_Inwards!$K19:$N19,[6]TEU_Inwards!$I19)</f>
        <v>566361.60999999964</v>
      </c>
      <c r="F19" s="68">
        <f t="shared" si="0"/>
        <v>1223283.5659999989</v>
      </c>
      <c r="H19" s="33">
        <f>[6]TEU_Inwards!$C19</f>
        <v>1223308.811999999</v>
      </c>
      <c r="I19" s="8">
        <f t="shared" si="5"/>
        <v>1.9650912067752602E-2</v>
      </c>
      <c r="K19" s="50"/>
      <c r="L19" s="50">
        <f t="shared" si="1"/>
        <v>11.781028515674246</v>
      </c>
      <c r="M19" s="75">
        <f t="shared" ref="M19:M20" si="11">LN(B19)</f>
        <v>11.889658285979086</v>
      </c>
      <c r="N19" s="76">
        <f>LN(INDEX([6]Quarterly_drivers!$B:$B,MATCH(A19,[6]Quarterly_drivers!$A:$A,0)))</f>
        <v>17.048726509960254</v>
      </c>
      <c r="O19" s="82">
        <f t="shared" ref="O19:O20" si="12">M19-N19</f>
        <v>-5.1590682239811674</v>
      </c>
      <c r="P19" s="77"/>
      <c r="Q19" s="75">
        <f t="shared" ref="Q19:Q20" si="13">LN(C19)</f>
        <v>12.849037191007902</v>
      </c>
      <c r="R19" s="76">
        <f>LN(INDEX([6]Quarterly_drivers!$AK:$AK,MATCH(A19,[6]Quarterly_drivers!$A:$A,0)))</f>
        <v>12.691990838634043</v>
      </c>
      <c r="S19" s="82">
        <f t="shared" ref="S19:S20" si="14">Q19-R19</f>
        <v>0.15704635237385922</v>
      </c>
      <c r="T19" s="77"/>
      <c r="U19" s="75">
        <f t="shared" ref="U19:U20" si="15">LN(D19)</f>
        <v>11.781028515674246</v>
      </c>
      <c r="V19" s="76">
        <f>LN(INDEX([6]Quarterly_drivers!$S:$S,MATCH(A19,[6]Quarterly_drivers!$A:$A,0)))</f>
        <v>7.7877968781811706</v>
      </c>
      <c r="W19" s="82">
        <f t="shared" ref="W19:W20" si="16">U19-V19</f>
        <v>3.993231637493075</v>
      </c>
      <c r="X19" s="77"/>
      <c r="Y19" s="75">
        <f t="shared" ref="Y19:Y20" si="17">LN(E19)</f>
        <v>13.246988040109747</v>
      </c>
      <c r="Z19" s="76">
        <f>LN(INDEX([6]Quarterly_drivers!$N:$N,MATCH(A19,[6]Quarterly_drivers!$A:$A,0)))+LN(INDEX([6]Quarterly_drivers!$U:$U,MATCH(A19,[6]Quarterly_drivers!$A:$A,0)))</f>
        <v>23.049037905360624</v>
      </c>
      <c r="AA19" s="82">
        <f t="shared" si="10"/>
        <v>-9.8020498652508774</v>
      </c>
      <c r="AB19" s="23"/>
      <c r="AC19" s="23"/>
      <c r="AD19" s="25"/>
      <c r="AE19" s="25"/>
    </row>
    <row r="20" spans="1:31" x14ac:dyDescent="0.25">
      <c r="A20" s="73">
        <v>43983</v>
      </c>
      <c r="B20" s="74">
        <f>[6]TEU_Inwards!$H20</f>
        <v>144094.87200000009</v>
      </c>
      <c r="C20" s="74">
        <f>[6]TEU_Inwards!$G20</f>
        <v>369069.77999999997</v>
      </c>
      <c r="D20" s="74">
        <f>[6]TEU_Inwards!$J20</f>
        <v>119148.63999999998</v>
      </c>
      <c r="E20" s="74">
        <f>SUM([6]TEU_Inwards!$K20:$N20,[6]TEU_Inwards!$I20)</f>
        <v>550754.65699999966</v>
      </c>
      <c r="F20" s="68">
        <f t="shared" si="0"/>
        <v>1183067.9489999996</v>
      </c>
      <c r="H20" s="33">
        <f>[6]TEU_Inwards!$C20</f>
        <v>1183095.9489999996</v>
      </c>
      <c r="I20" s="8">
        <f t="shared" si="5"/>
        <v>-3.2872209049369161E-2</v>
      </c>
      <c r="K20" s="50"/>
      <c r="L20" s="50">
        <v>13.11288513330123</v>
      </c>
      <c r="M20" s="75">
        <f t="shared" si="11"/>
        <v>11.878227194956068</v>
      </c>
      <c r="N20" s="76">
        <f>LN(INDEX([6]Quarterly_drivers!$B:$B,MATCH(A20,[6]Quarterly_drivers!$A:$A,0)))</f>
        <v>17.061714621545921</v>
      </c>
      <c r="O20" s="82">
        <f t="shared" si="12"/>
        <v>-5.1834874265898527</v>
      </c>
      <c r="P20" s="77"/>
      <c r="Q20" s="75">
        <f t="shared" si="13"/>
        <v>12.818741010835494</v>
      </c>
      <c r="R20" s="76">
        <f>LN(INDEX([6]Quarterly_drivers!$AK:$AK,MATCH(A20,[6]Quarterly_drivers!$A:$A,0)))</f>
        <v>12.692170441085731</v>
      </c>
      <c r="S20" s="82">
        <f t="shared" si="14"/>
        <v>0.126570569749763</v>
      </c>
      <c r="T20" s="77"/>
      <c r="U20" s="75">
        <f t="shared" si="15"/>
        <v>11.688127068277943</v>
      </c>
      <c r="V20" s="76">
        <f>LN(INDEX([6]Quarterly_drivers!$S:$S,MATCH(A20,[6]Quarterly_drivers!$A:$A,0)))</f>
        <v>7.7454356102743809</v>
      </c>
      <c r="W20" s="82">
        <f t="shared" si="16"/>
        <v>3.9426914580035621</v>
      </c>
      <c r="X20" s="77"/>
      <c r="Y20" s="75">
        <f t="shared" si="17"/>
        <v>13.219044720371009</v>
      </c>
      <c r="Z20" s="76">
        <f>LN(INDEX([6]Quarterly_drivers!$N:$N,MATCH(A20,[6]Quarterly_drivers!$A:$A,0)))+LN(INDEX([6]Quarterly_drivers!$U:$U,MATCH(A20,[6]Quarterly_drivers!$A:$A,0)))</f>
        <v>23.042305325515791</v>
      </c>
      <c r="AA20" s="82">
        <f t="shared" si="10"/>
        <v>-9.8232606051447817</v>
      </c>
      <c r="AB20" s="23"/>
      <c r="AC20" s="23"/>
      <c r="AD20" s="25"/>
      <c r="AE20" s="25"/>
    </row>
    <row r="21" spans="1:31" x14ac:dyDescent="0.25">
      <c r="A21" s="73">
        <v>44348</v>
      </c>
      <c r="B21" s="68">
        <f t="shared" ref="B21:B22" si="18">EXP(M21)</f>
        <v>153830.86841299021</v>
      </c>
      <c r="C21" s="68">
        <f t="shared" ref="C21:C22" si="19">EXP(Q21)</f>
        <v>461590.52065301553</v>
      </c>
      <c r="D21" s="68">
        <f t="shared" ref="D21:D22" si="20">EXP(U21)</f>
        <v>146004.20419133693</v>
      </c>
      <c r="E21" s="68">
        <f t="shared" ref="E21:E22" si="21">EXP(Y21)</f>
        <v>581311.1850475698</v>
      </c>
      <c r="F21" s="68">
        <f t="shared" si="0"/>
        <v>1342736.7783049126</v>
      </c>
      <c r="G21" s="30"/>
      <c r="H21" s="67">
        <f t="shared" ref="H21:H22" si="22">F21/F20*H20</f>
        <v>1342768.557231748</v>
      </c>
      <c r="I21" s="8">
        <f t="shared" si="5"/>
        <v>0.1349616726916445</v>
      </c>
      <c r="K21" s="50"/>
      <c r="L21" s="50">
        <f>LN(E21)</f>
        <v>13.273041494941744</v>
      </c>
      <c r="M21" s="78">
        <f t="shared" ref="M21:M22" si="23">N21+O21</f>
        <v>11.943609020811053</v>
      </c>
      <c r="N21" s="76">
        <f>LN(INDEX([6]Quarterly_drivers!$B:$B,MATCH(A21,[6]Quarterly_drivers!$A:$A,0)))</f>
        <v>17.063339020811053</v>
      </c>
      <c r="O21" s="79">
        <v>-5.1197299999999997</v>
      </c>
      <c r="P21" s="77"/>
      <c r="Q21" s="78">
        <f t="shared" ref="Q21:Q22" si="24">R21+S21</f>
        <v>13.042433458118143</v>
      </c>
      <c r="R21" s="76">
        <f>LN(INDEX([6]Quarterly_drivers!$AK:$AK,MATCH(A21,[6]Quarterly_drivers!$A:$A,0)))</f>
        <v>12.719752910926907</v>
      </c>
      <c r="S21" s="79">
        <v>0.32268054719123623</v>
      </c>
      <c r="T21" s="77"/>
      <c r="U21" s="78">
        <f t="shared" ref="U21:U22" si="25">V21+W21</f>
        <v>11.891390696106956</v>
      </c>
      <c r="V21" s="76">
        <f>LN(INDEX([6]Quarterly_drivers!$S:$S,MATCH(A21,[6]Quarterly_drivers!$A:$A,0)))</f>
        <v>7.7865759976003392</v>
      </c>
      <c r="W21" s="79">
        <v>4.1048146985066172</v>
      </c>
      <c r="X21" s="77"/>
      <c r="Y21" s="78">
        <f t="shared" ref="Y21:Y22" si="26">Z21+AA21</f>
        <v>13.273041494941744</v>
      </c>
      <c r="Z21" s="76">
        <f>LN(INDEX([6]Quarterly_drivers!$N:$N,MATCH(A21,[6]Quarterly_drivers!$A:$A,0)))+LN(INDEX([6]Quarterly_drivers!$U:$U,MATCH(A21,[6]Quarterly_drivers!$A:$A,0)))</f>
        <v>22.950717483046581</v>
      </c>
      <c r="AA21" s="79">
        <v>-9.6776759881048378</v>
      </c>
      <c r="AB21" s="23"/>
      <c r="AC21" s="23"/>
      <c r="AD21" s="25"/>
      <c r="AE21" s="25"/>
    </row>
    <row r="22" spans="1:31" x14ac:dyDescent="0.25">
      <c r="A22" s="73">
        <v>44713</v>
      </c>
      <c r="B22" s="68">
        <f t="shared" si="18"/>
        <v>162080.69646784232</v>
      </c>
      <c r="C22" s="68">
        <f t="shared" si="19"/>
        <v>447907.0988256663</v>
      </c>
      <c r="D22" s="68">
        <f t="shared" si="20"/>
        <v>131493.99234274265</v>
      </c>
      <c r="E22" s="68">
        <f t="shared" si="21"/>
        <v>578994.2907596135</v>
      </c>
      <c r="F22" s="68">
        <f t="shared" si="0"/>
        <v>1320476.0783958647</v>
      </c>
      <c r="H22" s="67">
        <f t="shared" si="22"/>
        <v>1320507.3304724901</v>
      </c>
      <c r="I22" s="8">
        <f t="shared" ref="I22" si="27">H22/H21-1</f>
        <v>-1.6578602946401788E-2</v>
      </c>
      <c r="K22" s="50"/>
      <c r="L22" s="50">
        <f>LN(E22)</f>
        <v>13.269047895987715</v>
      </c>
      <c r="M22" s="78">
        <f t="shared" si="23"/>
        <v>11.995849616535484</v>
      </c>
      <c r="N22" s="76">
        <f>LN(INDEX([6]Quarterly_drivers!$B:$B,MATCH(A22,[6]Quarterly_drivers!$A:$A,0)))</f>
        <v>17.070784616535484</v>
      </c>
      <c r="O22" s="79">
        <v>-5.074935</v>
      </c>
      <c r="P22" s="77"/>
      <c r="Q22" s="78">
        <f t="shared" si="24"/>
        <v>13.012341121200553</v>
      </c>
      <c r="R22" s="76">
        <f>LN(INDEX([6]Quarterly_drivers!$AK:$AK,MATCH(A22,[6]Quarterly_drivers!$A:$A,0)))</f>
        <v>12.725134230466944</v>
      </c>
      <c r="S22" s="79">
        <v>0.28720689073360883</v>
      </c>
      <c r="T22" s="77"/>
      <c r="U22" s="78">
        <f t="shared" si="25"/>
        <v>11.786716443949818</v>
      </c>
      <c r="V22" s="76">
        <f>LN(INDEX([6]Quarterly_drivers!$S:$S,MATCH(A22,[6]Quarterly_drivers!$A:$A,0)))</f>
        <v>7.7934319231050244</v>
      </c>
      <c r="W22" s="79">
        <v>3.9932845208447931</v>
      </c>
      <c r="X22" s="77"/>
      <c r="Y22" s="78">
        <f t="shared" si="26"/>
        <v>13.269047895987715</v>
      </c>
      <c r="Z22" s="76">
        <f>LN(INDEX([6]Quarterly_drivers!$N:$N,MATCH(A22,[6]Quarterly_drivers!$A:$A,0)))+LN(INDEX([6]Quarterly_drivers!$U:$U,MATCH(A22,[6]Quarterly_drivers!$A:$A,0)))</f>
        <v>22.896602105614143</v>
      </c>
      <c r="AA22" s="79">
        <v>-9.6275542096264282</v>
      </c>
      <c r="AB22" s="23"/>
      <c r="AC22" s="23"/>
      <c r="AD22" s="25"/>
      <c r="AE22" s="25"/>
    </row>
  </sheetData>
  <mergeCells count="2">
    <mergeCell ref="B1:I1"/>
    <mergeCell ref="M1:AA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8"/>
  <sheetViews>
    <sheetView zoomScale="85" zoomScaleNormal="85" workbookViewId="0">
      <pane xSplit="1" ySplit="2" topLeftCell="B3" activePane="bottomRight" state="frozen"/>
      <selection pane="topRight"/>
      <selection pane="bottomLeft"/>
      <selection pane="bottomRight" activeCell="AI26" sqref="AI26"/>
    </sheetView>
  </sheetViews>
  <sheetFormatPr defaultRowHeight="15" x14ac:dyDescent="0.25"/>
  <cols>
    <col min="16" max="16" width="9.140625" style="4"/>
    <col min="18" max="29" width="9.7109375" customWidth="1"/>
    <col min="31" max="31" width="12.7109375" style="24" customWidth="1"/>
    <col min="32" max="34" width="12.7109375" customWidth="1"/>
    <col min="36" max="36" width="12.85546875" customWidth="1"/>
  </cols>
  <sheetData>
    <row r="1" spans="1:45" x14ac:dyDescent="0.25">
      <c r="B1" s="108" t="s">
        <v>82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R1" s="108" t="s">
        <v>77</v>
      </c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E1" s="108" t="s">
        <v>83</v>
      </c>
      <c r="AF1" s="108"/>
      <c r="AG1" s="108"/>
      <c r="AH1" s="108"/>
    </row>
    <row r="2" spans="1:45" ht="48.75" customHeight="1" x14ac:dyDescent="0.25">
      <c r="B2" s="20" t="s">
        <v>138</v>
      </c>
      <c r="C2" s="20" t="s">
        <v>25</v>
      </c>
      <c r="D2" s="20" t="s">
        <v>137</v>
      </c>
      <c r="E2" s="20" t="s">
        <v>142</v>
      </c>
      <c r="F2" s="20" t="s">
        <v>143</v>
      </c>
      <c r="G2" s="20" t="s">
        <v>140</v>
      </c>
      <c r="H2" s="20" t="s">
        <v>24</v>
      </c>
      <c r="I2" s="20" t="s">
        <v>141</v>
      </c>
      <c r="J2" s="20" t="s">
        <v>146</v>
      </c>
      <c r="K2" s="20" t="s">
        <v>28</v>
      </c>
      <c r="L2" s="20" t="s">
        <v>147</v>
      </c>
      <c r="M2" s="20" t="s">
        <v>27</v>
      </c>
      <c r="N2" s="18" t="s">
        <v>30</v>
      </c>
      <c r="O2" s="18" t="s">
        <v>29</v>
      </c>
      <c r="P2" s="19" t="s">
        <v>60</v>
      </c>
      <c r="R2" s="20" t="s">
        <v>138</v>
      </c>
      <c r="S2" s="20" t="s">
        <v>25</v>
      </c>
      <c r="T2" s="20" t="s">
        <v>137</v>
      </c>
      <c r="U2" s="20" t="s">
        <v>142</v>
      </c>
      <c r="V2" s="20" t="s">
        <v>143</v>
      </c>
      <c r="W2" s="20" t="s">
        <v>140</v>
      </c>
      <c r="X2" s="20" t="s">
        <v>24</v>
      </c>
      <c r="Y2" s="20" t="s">
        <v>141</v>
      </c>
      <c r="Z2" s="20" t="s">
        <v>146</v>
      </c>
      <c r="AA2" s="20" t="s">
        <v>28</v>
      </c>
      <c r="AB2" s="20" t="s">
        <v>147</v>
      </c>
      <c r="AC2" s="20" t="s">
        <v>51</v>
      </c>
      <c r="AE2" s="56" t="s">
        <v>52</v>
      </c>
      <c r="AF2" s="27" t="s">
        <v>52</v>
      </c>
      <c r="AG2" s="27" t="s">
        <v>148</v>
      </c>
      <c r="AH2" s="27" t="s">
        <v>47</v>
      </c>
      <c r="AJ2" s="27" t="s">
        <v>53</v>
      </c>
      <c r="AS2" s="27"/>
    </row>
    <row r="3" spans="1:45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2"/>
      <c r="O3" s="18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45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2"/>
      <c r="O4" s="11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45" x14ac:dyDescent="0.25">
      <c r="A5" s="7">
        <v>38869</v>
      </c>
      <c r="B5" s="10">
        <v>9618.6520000000019</v>
      </c>
      <c r="C5" s="10">
        <v>29564.498</v>
      </c>
      <c r="D5" s="10">
        <v>17804.537999999993</v>
      </c>
      <c r="E5" s="10">
        <v>18883.710000000003</v>
      </c>
      <c r="F5" s="10">
        <v>959</v>
      </c>
      <c r="G5" s="10">
        <v>2849.4569999999994</v>
      </c>
      <c r="H5" s="10">
        <v>4259.0329999999994</v>
      </c>
      <c r="I5" s="10">
        <v>1073.44</v>
      </c>
      <c r="J5" s="10">
        <v>445</v>
      </c>
      <c r="K5" s="10">
        <v>87</v>
      </c>
      <c r="L5" s="10">
        <v>93</v>
      </c>
      <c r="M5" s="10">
        <f>SUM([6]TEU_BassStrait!$R6:$T6)</f>
        <v>50</v>
      </c>
      <c r="N5" s="12">
        <f t="shared" ref="N5:N19" si="0">SUM(B5:M5)</f>
        <v>85687.327999999994</v>
      </c>
      <c r="O5" s="11"/>
      <c r="P5" s="6">
        <f t="shared" ref="P5:P20" si="1">N5</f>
        <v>85687.327999999994</v>
      </c>
      <c r="R5" s="10">
        <v>100</v>
      </c>
      <c r="S5" s="10">
        <v>100</v>
      </c>
      <c r="T5" s="10">
        <v>100</v>
      </c>
      <c r="U5" s="10">
        <v>100</v>
      </c>
      <c r="V5" s="10">
        <v>100</v>
      </c>
      <c r="W5" s="10">
        <v>100</v>
      </c>
      <c r="X5" s="10">
        <v>100</v>
      </c>
      <c r="Y5" s="10">
        <v>100</v>
      </c>
      <c r="Z5" s="10">
        <v>100</v>
      </c>
      <c r="AA5" s="10">
        <v>100</v>
      </c>
      <c r="AB5" s="10">
        <v>100</v>
      </c>
      <c r="AC5" s="10">
        <v>100</v>
      </c>
      <c r="AE5" s="80">
        <f>[6]TEU_BassStrait!$F6</f>
        <v>105867.17699999998</v>
      </c>
      <c r="AF5" s="28">
        <f t="shared" ref="AF5:AF19" si="2">LN(AE5)</f>
        <v>11.569940540204357</v>
      </c>
      <c r="AG5" s="91">
        <f>LN(INDEX([6]Quarterly_drivers!$L:$L,MATCH(A5,[6]Quarterly_drivers!$A:$A,0)))</f>
        <v>10.256395409905616</v>
      </c>
      <c r="AH5" s="83">
        <f t="shared" ref="AH5:AH19" si="3">AF5-AG5</f>
        <v>1.3135451302987402</v>
      </c>
      <c r="AJ5" s="6">
        <f t="shared" ref="AJ5:AJ21" si="4">AE5+P5</f>
        <v>191554.50499999998</v>
      </c>
    </row>
    <row r="6" spans="1:45" x14ac:dyDescent="0.25">
      <c r="A6" s="7">
        <v>39234</v>
      </c>
      <c r="B6" s="10">
        <v>8718.7890000000007</v>
      </c>
      <c r="C6" s="10">
        <v>29412.249</v>
      </c>
      <c r="D6" s="10">
        <v>13904.539999999999</v>
      </c>
      <c r="E6" s="10">
        <v>19313.585999999992</v>
      </c>
      <c r="F6" s="10">
        <v>2092</v>
      </c>
      <c r="G6" s="10">
        <v>3064.7370000000001</v>
      </c>
      <c r="H6" s="10">
        <v>2608.9340000000002</v>
      </c>
      <c r="I6" s="10">
        <v>1662.0250000000001</v>
      </c>
      <c r="J6" s="10">
        <v>322</v>
      </c>
      <c r="K6" s="10">
        <v>72</v>
      </c>
      <c r="L6" s="10">
        <v>44.852000000000004</v>
      </c>
      <c r="M6" s="10">
        <f>SUM([6]TEU_BassStrait!$R7:$T7)</f>
        <v>111</v>
      </c>
      <c r="N6" s="12">
        <f t="shared" si="0"/>
        <v>81326.71199999997</v>
      </c>
      <c r="O6" s="11">
        <f t="shared" ref="O6:O19" si="5">N6/N5-1</f>
        <v>-5.0889858533108012E-2</v>
      </c>
      <c r="P6" s="6">
        <f t="shared" si="1"/>
        <v>81326.71199999997</v>
      </c>
      <c r="R6" s="10">
        <v>90.644603838458849</v>
      </c>
      <c r="S6" s="10">
        <v>99.485027616569027</v>
      </c>
      <c r="T6" s="10">
        <v>78.095483297572812</v>
      </c>
      <c r="U6" s="10">
        <v>102.27643826345559</v>
      </c>
      <c r="V6" s="10">
        <v>218.1438998957247</v>
      </c>
      <c r="W6" s="10">
        <v>107.5551236604027</v>
      </c>
      <c r="X6" s="10">
        <v>61.25648709460576</v>
      </c>
      <c r="Y6" s="10">
        <v>154.83166269190639</v>
      </c>
      <c r="Z6" s="10">
        <v>72.359550561797747</v>
      </c>
      <c r="AA6" s="10">
        <v>82.758620689655174</v>
      </c>
      <c r="AB6" s="10">
        <v>48.227956989247318</v>
      </c>
      <c r="AC6" s="10">
        <v>222.00000000000003</v>
      </c>
      <c r="AE6" s="80">
        <f>[6]TEU_BassStrait!$F7</f>
        <v>108265.91699999999</v>
      </c>
      <c r="AF6" s="28">
        <f t="shared" si="2"/>
        <v>11.592345674316494</v>
      </c>
      <c r="AG6" s="91">
        <f>LN(INDEX([6]Quarterly_drivers!$L:$L,MATCH(A6,[6]Quarterly_drivers!$A:$A,0)))</f>
        <v>10.256816906223763</v>
      </c>
      <c r="AH6" s="83">
        <f t="shared" si="3"/>
        <v>1.3355287680927308</v>
      </c>
      <c r="AI6" s="8">
        <f>AE6/AE5-1</f>
        <v>2.2658014202078913E-2</v>
      </c>
      <c r="AJ6" s="6">
        <f t="shared" si="4"/>
        <v>189592.62899999996</v>
      </c>
      <c r="AK6" s="8">
        <f t="shared" ref="AI5:AK20" si="6">AJ6/AJ5-1</f>
        <v>-1.0241868234840079E-2</v>
      </c>
    </row>
    <row r="7" spans="1:45" x14ac:dyDescent="0.25">
      <c r="A7" s="7">
        <v>39600</v>
      </c>
      <c r="B7" s="10">
        <v>9270.15</v>
      </c>
      <c r="C7" s="10">
        <v>27501.043999999998</v>
      </c>
      <c r="D7" s="10">
        <v>15227.528999999999</v>
      </c>
      <c r="E7" s="10">
        <v>20738.599000000002</v>
      </c>
      <c r="F7" s="10">
        <v>1976</v>
      </c>
      <c r="G7" s="10">
        <v>3380.7579999999998</v>
      </c>
      <c r="H7" s="10">
        <v>2246.1639999999998</v>
      </c>
      <c r="I7" s="10">
        <v>1487.825</v>
      </c>
      <c r="J7" s="10">
        <v>380</v>
      </c>
      <c r="K7" s="10">
        <v>102</v>
      </c>
      <c r="L7" s="10">
        <v>33</v>
      </c>
      <c r="M7" s="10">
        <f>SUM([6]TEU_BassStrait!$R8:$T8)</f>
        <v>118</v>
      </c>
      <c r="N7" s="12">
        <f t="shared" si="0"/>
        <v>82461.069000000003</v>
      </c>
      <c r="O7" s="11">
        <f t="shared" si="5"/>
        <v>1.3948147811509104E-2</v>
      </c>
      <c r="P7" s="6">
        <f t="shared" si="1"/>
        <v>82461.069000000003</v>
      </c>
      <c r="R7" s="10">
        <v>96.376810388815372</v>
      </c>
      <c r="S7" s="10">
        <v>93.020500466471631</v>
      </c>
      <c r="T7" s="10">
        <v>85.526111376773741</v>
      </c>
      <c r="U7" s="10">
        <v>109.82269373973652</v>
      </c>
      <c r="V7" s="10">
        <v>206.04796663190825</v>
      </c>
      <c r="W7" s="10">
        <v>118.64569284604052</v>
      </c>
      <c r="X7" s="10">
        <v>52.738825925978972</v>
      </c>
      <c r="Y7" s="10">
        <v>138.60346176777463</v>
      </c>
      <c r="Z7" s="10">
        <v>85.393258426966284</v>
      </c>
      <c r="AA7" s="10">
        <v>117.24137931034481</v>
      </c>
      <c r="AB7" s="10">
        <v>35.483870967741936</v>
      </c>
      <c r="AC7" s="10">
        <v>236</v>
      </c>
      <c r="AE7" s="80">
        <f>[6]TEU_BassStrait!$F8</f>
        <v>114886.91400000002</v>
      </c>
      <c r="AF7" s="28">
        <f t="shared" si="2"/>
        <v>11.651703567011424</v>
      </c>
      <c r="AG7" s="91">
        <f>LN(INDEX([6]Quarterly_drivers!$L:$L,MATCH(A7,[6]Quarterly_drivers!$A:$A,0)))</f>
        <v>10.315729644923316</v>
      </c>
      <c r="AH7" s="83">
        <f t="shared" si="3"/>
        <v>1.3359739220881082</v>
      </c>
      <c r="AI7" s="8">
        <f t="shared" ref="AI7:AI21" si="7">AE7/AE6-1</f>
        <v>6.1154952393744022E-2</v>
      </c>
      <c r="AJ7" s="6">
        <f t="shared" si="4"/>
        <v>197347.98300000001</v>
      </c>
      <c r="AK7" s="8">
        <f t="shared" si="6"/>
        <v>4.090535608322643E-2</v>
      </c>
    </row>
    <row r="8" spans="1:45" x14ac:dyDescent="0.25">
      <c r="A8" s="7">
        <v>39965</v>
      </c>
      <c r="B8" s="10">
        <v>10441.395999999999</v>
      </c>
      <c r="C8" s="10">
        <v>25304</v>
      </c>
      <c r="D8" s="10">
        <v>14835.169999999998</v>
      </c>
      <c r="E8" s="10">
        <v>19773.053999999993</v>
      </c>
      <c r="F8" s="10">
        <v>4523</v>
      </c>
      <c r="G8" s="10">
        <v>3553.9359999999997</v>
      </c>
      <c r="H8" s="10">
        <v>3365</v>
      </c>
      <c r="I8" s="10">
        <v>1303.0839999999998</v>
      </c>
      <c r="J8" s="10">
        <v>347</v>
      </c>
      <c r="K8" s="10">
        <v>104</v>
      </c>
      <c r="L8" s="10">
        <v>91</v>
      </c>
      <c r="M8" s="10">
        <f>SUM([6]TEU_BassStrait!$R9:$T9)</f>
        <v>113</v>
      </c>
      <c r="N8" s="12">
        <f t="shared" si="0"/>
        <v>83753.64</v>
      </c>
      <c r="O8" s="11">
        <f t="shared" si="5"/>
        <v>1.5674924126923395E-2</v>
      </c>
      <c r="P8" s="6">
        <f t="shared" si="1"/>
        <v>83753.64</v>
      </c>
      <c r="R8" s="10">
        <v>108.55363100775448</v>
      </c>
      <c r="S8" s="10">
        <v>85.589141408726093</v>
      </c>
      <c r="T8" s="10">
        <v>83.322409152093726</v>
      </c>
      <c r="U8" s="10">
        <v>104.70958302155663</v>
      </c>
      <c r="V8" s="10">
        <v>471.63712200208556</v>
      </c>
      <c r="W8" s="10">
        <v>124.72327183740623</v>
      </c>
      <c r="X8" s="10">
        <v>79.008544897398082</v>
      </c>
      <c r="Y8" s="10">
        <v>121.3932776866895</v>
      </c>
      <c r="Z8" s="10">
        <v>77.977528089887642</v>
      </c>
      <c r="AA8" s="10">
        <v>119.54022988505749</v>
      </c>
      <c r="AB8" s="10">
        <v>97.849462365591393</v>
      </c>
      <c r="AC8" s="10">
        <v>225.99999999999997</v>
      </c>
      <c r="AE8" s="80">
        <f>[6]TEU_BassStrait!$F9</f>
        <v>112364.774</v>
      </c>
      <c r="AF8" s="28">
        <f t="shared" si="2"/>
        <v>11.629505768745618</v>
      </c>
      <c r="AG8" s="91">
        <f>LN(INDEX([6]Quarterly_drivers!$L:$L,MATCH(A8,[6]Quarterly_drivers!$A:$A,0)))</f>
        <v>10.356567531252139</v>
      </c>
      <c r="AH8" s="83">
        <f t="shared" si="3"/>
        <v>1.272938237493479</v>
      </c>
      <c r="AI8" s="8">
        <f t="shared" si="7"/>
        <v>-2.1953240035675559E-2</v>
      </c>
      <c r="AJ8" s="6">
        <f t="shared" si="4"/>
        <v>196118.41399999999</v>
      </c>
      <c r="AK8" s="8">
        <f t="shared" si="6"/>
        <v>-6.2304614483950083E-3</v>
      </c>
    </row>
    <row r="9" spans="1:45" x14ac:dyDescent="0.25">
      <c r="A9" s="7">
        <v>40330</v>
      </c>
      <c r="B9" s="10">
        <v>9850.3259999999955</v>
      </c>
      <c r="C9" s="10">
        <v>22868</v>
      </c>
      <c r="D9" s="10">
        <v>12349.112000000001</v>
      </c>
      <c r="E9" s="10">
        <v>18447.338</v>
      </c>
      <c r="F9" s="10">
        <v>11619</v>
      </c>
      <c r="G9" s="10">
        <v>3767.7530000000006</v>
      </c>
      <c r="H9" s="10">
        <v>3958.114</v>
      </c>
      <c r="I9" s="10">
        <v>1552.789</v>
      </c>
      <c r="J9" s="10">
        <v>564</v>
      </c>
      <c r="K9" s="10">
        <v>31</v>
      </c>
      <c r="L9" s="10">
        <v>53</v>
      </c>
      <c r="M9" s="10">
        <f>SUM([6]TEU_BassStrait!$R10:$T10)</f>
        <v>109</v>
      </c>
      <c r="N9" s="12">
        <f t="shared" si="0"/>
        <v>85169.432000000001</v>
      </c>
      <c r="O9" s="11">
        <f t="shared" si="5"/>
        <v>1.6904244400601565E-2</v>
      </c>
      <c r="P9" s="6">
        <f t="shared" si="1"/>
        <v>85169.432000000001</v>
      </c>
      <c r="R9" s="10">
        <v>102.40859114146133</v>
      </c>
      <c r="S9" s="10">
        <v>77.349529154866758</v>
      </c>
      <c r="T9" s="10">
        <v>69.359350969960616</v>
      </c>
      <c r="U9" s="10">
        <v>97.689161716632995</v>
      </c>
      <c r="V9" s="10">
        <v>1211.5745568300313</v>
      </c>
      <c r="W9" s="10">
        <v>132.22705238226095</v>
      </c>
      <c r="X9" s="10">
        <v>92.934569889456142</v>
      </c>
      <c r="Y9" s="10">
        <v>144.65540691608288</v>
      </c>
      <c r="Z9" s="10">
        <v>126.74157303370785</v>
      </c>
      <c r="AA9" s="10">
        <v>35.632183908045981</v>
      </c>
      <c r="AB9" s="10">
        <v>56.98924731182796</v>
      </c>
      <c r="AC9" s="10">
        <v>218.00000000000003</v>
      </c>
      <c r="AE9" s="80">
        <f>[6]TEU_BassStrait!$F10</f>
        <v>113197.878</v>
      </c>
      <c r="AF9" s="28">
        <f t="shared" si="2"/>
        <v>11.636892698992479</v>
      </c>
      <c r="AG9" s="91">
        <f>LN(INDEX([6]Quarterly_drivers!$L:$L,MATCH(A9,[6]Quarterly_drivers!$A:$A,0)))</f>
        <v>10.35653574738245</v>
      </c>
      <c r="AH9" s="83">
        <f t="shared" si="3"/>
        <v>1.2803569516100293</v>
      </c>
      <c r="AI9" s="8">
        <f t="shared" si="7"/>
        <v>7.4142809204600368E-3</v>
      </c>
      <c r="AJ9" s="6">
        <f t="shared" si="4"/>
        <v>198367.31</v>
      </c>
      <c r="AK9" s="8">
        <f t="shared" si="6"/>
        <v>1.1467031341585443E-2</v>
      </c>
    </row>
    <row r="10" spans="1:45" x14ac:dyDescent="0.25">
      <c r="A10" s="7">
        <v>40695</v>
      </c>
      <c r="B10" s="10">
        <v>10155.016000000001</v>
      </c>
      <c r="C10" s="10">
        <v>14366</v>
      </c>
      <c r="D10" s="10">
        <v>18934.333999999995</v>
      </c>
      <c r="E10" s="10">
        <v>18907.241000000002</v>
      </c>
      <c r="F10" s="10">
        <v>12897.454</v>
      </c>
      <c r="G10" s="10">
        <v>2203.1239999999998</v>
      </c>
      <c r="H10" s="10">
        <v>3594.41</v>
      </c>
      <c r="I10" s="10">
        <v>1843.3130000000001</v>
      </c>
      <c r="J10" s="10">
        <v>578</v>
      </c>
      <c r="K10" s="10">
        <v>128</v>
      </c>
      <c r="L10" s="10">
        <v>63</v>
      </c>
      <c r="M10" s="10">
        <f>SUM([6]TEU_BassStrait!$R11:$T11)</f>
        <v>289</v>
      </c>
      <c r="N10" s="12">
        <f t="shared" si="0"/>
        <v>83958.891999999993</v>
      </c>
      <c r="O10" s="11">
        <f t="shared" si="5"/>
        <v>-1.4213315406400806E-2</v>
      </c>
      <c r="P10" s="6">
        <f t="shared" si="1"/>
        <v>83958.891999999993</v>
      </c>
      <c r="R10" s="10">
        <v>105.57629073179899</v>
      </c>
      <c r="S10" s="10">
        <v>48.59206471220989</v>
      </c>
      <c r="T10" s="10">
        <v>106.34555078036847</v>
      </c>
      <c r="U10" s="10">
        <v>100.12461004749595</v>
      </c>
      <c r="V10" s="10">
        <v>1344.8857142857144</v>
      </c>
      <c r="W10" s="10">
        <v>77.317327476778914</v>
      </c>
      <c r="X10" s="10">
        <v>84.394978860224853</v>
      </c>
      <c r="Y10" s="10">
        <v>171.72017066626918</v>
      </c>
      <c r="Z10" s="10">
        <v>129.88764044943821</v>
      </c>
      <c r="AA10" s="10">
        <v>147.12643678160919</v>
      </c>
      <c r="AB10" s="10">
        <v>67.741935483870961</v>
      </c>
      <c r="AC10" s="10">
        <v>578</v>
      </c>
      <c r="AE10" s="80">
        <f>[6]TEU_BassStrait!$F11</f>
        <v>111642.63500000001</v>
      </c>
      <c r="AF10" s="28">
        <f t="shared" si="2"/>
        <v>11.623058290023099</v>
      </c>
      <c r="AG10" s="91">
        <f>LN(INDEX([6]Quarterly_drivers!$L:$L,MATCH(A10,[6]Quarterly_drivers!$A:$A,0)))</f>
        <v>10.380435762266156</v>
      </c>
      <c r="AH10" s="83">
        <f t="shared" si="3"/>
        <v>1.2426225277569429</v>
      </c>
      <c r="AI10" s="8">
        <f t="shared" si="7"/>
        <v>-1.3739153308156449E-2</v>
      </c>
      <c r="AJ10" s="6">
        <f t="shared" si="4"/>
        <v>195601.527</v>
      </c>
      <c r="AK10" s="8">
        <f t="shared" si="6"/>
        <v>-1.394273582678518E-2</v>
      </c>
    </row>
    <row r="11" spans="1:45" x14ac:dyDescent="0.25">
      <c r="A11" s="7">
        <v>41061</v>
      </c>
      <c r="B11" s="10">
        <v>10009.537</v>
      </c>
      <c r="C11" s="10">
        <v>11713</v>
      </c>
      <c r="D11" s="10">
        <v>17515.413</v>
      </c>
      <c r="E11" s="10">
        <v>17888.459000000003</v>
      </c>
      <c r="F11" s="10">
        <v>10190</v>
      </c>
      <c r="G11" s="10">
        <v>3381.7839999999997</v>
      </c>
      <c r="H11" s="10">
        <v>2577.0990000000002</v>
      </c>
      <c r="I11" s="10">
        <v>2025.6319999999998</v>
      </c>
      <c r="J11" s="10">
        <v>353</v>
      </c>
      <c r="K11" s="10">
        <v>92.41</v>
      </c>
      <c r="L11" s="10">
        <v>120</v>
      </c>
      <c r="M11" s="10">
        <f>SUM([6]TEU_BassStrait!$R12:$T12)</f>
        <v>176</v>
      </c>
      <c r="N11" s="12">
        <f t="shared" si="0"/>
        <v>76042.334000000003</v>
      </c>
      <c r="O11" s="11">
        <f t="shared" si="5"/>
        <v>-9.4290882256997777E-2</v>
      </c>
      <c r="P11" s="6">
        <f t="shared" si="1"/>
        <v>76042.334000000003</v>
      </c>
      <c r="R11" s="10">
        <v>104.06382308040666</v>
      </c>
      <c r="S11" s="10">
        <v>39.618464010449287</v>
      </c>
      <c r="T11" s="10">
        <v>98.376116246318816</v>
      </c>
      <c r="U11" s="10">
        <v>94.729579092244052</v>
      </c>
      <c r="V11" s="10">
        <v>1062.5651720542232</v>
      </c>
      <c r="W11" s="10">
        <v>118.68169970629494</v>
      </c>
      <c r="X11" s="10">
        <v>60.509016952909278</v>
      </c>
      <c r="Y11" s="10">
        <v>188.70472499627365</v>
      </c>
      <c r="Z11" s="10">
        <v>79.325842696629209</v>
      </c>
      <c r="AA11" s="10">
        <v>106.21839080459769</v>
      </c>
      <c r="AB11" s="10">
        <v>129.03225806451613</v>
      </c>
      <c r="AC11" s="10">
        <v>352</v>
      </c>
      <c r="AE11" s="80">
        <f>[6]TEU_BassStrait!$F12</f>
        <v>112450.12800000001</v>
      </c>
      <c r="AF11" s="28">
        <f t="shared" si="2"/>
        <v>11.630265095670495</v>
      </c>
      <c r="AG11" s="91">
        <f>LN(INDEX([6]Quarterly_drivers!$L:$L,MATCH(A11,[6]Quarterly_drivers!$A:$A,0)))</f>
        <v>10.367378789112905</v>
      </c>
      <c r="AH11" s="83">
        <f t="shared" si="3"/>
        <v>1.2628863065575899</v>
      </c>
      <c r="AI11" s="8">
        <f t="shared" si="7"/>
        <v>7.2328371683452186E-3</v>
      </c>
      <c r="AJ11" s="6">
        <f t="shared" si="4"/>
        <v>188492.462</v>
      </c>
      <c r="AK11" s="8">
        <f t="shared" si="6"/>
        <v>-3.6344629354555069E-2</v>
      </c>
    </row>
    <row r="12" spans="1:45" x14ac:dyDescent="0.25">
      <c r="A12" s="7">
        <v>41426</v>
      </c>
      <c r="B12" s="10">
        <v>10136.244000000001</v>
      </c>
      <c r="C12" s="10">
        <v>6627</v>
      </c>
      <c r="D12" s="10">
        <v>16404.910000000003</v>
      </c>
      <c r="E12" s="10">
        <v>20399.216000000004</v>
      </c>
      <c r="F12" s="10">
        <v>11698</v>
      </c>
      <c r="G12" s="10">
        <v>4660.2959999999994</v>
      </c>
      <c r="H12" s="10">
        <v>1585</v>
      </c>
      <c r="I12" s="10">
        <v>1557.2639999999999</v>
      </c>
      <c r="J12" s="10">
        <v>231</v>
      </c>
      <c r="K12" s="10">
        <v>117</v>
      </c>
      <c r="L12" s="10">
        <v>58</v>
      </c>
      <c r="M12" s="10">
        <f>SUM([6]TEU_BassStrait!$R13:$T13)</f>
        <v>221</v>
      </c>
      <c r="N12" s="12">
        <f t="shared" si="0"/>
        <v>73694.930000000008</v>
      </c>
      <c r="O12" s="11">
        <f t="shared" si="5"/>
        <v>-3.0869699501859027E-2</v>
      </c>
      <c r="P12" s="6">
        <f t="shared" si="1"/>
        <v>73694.930000000008</v>
      </c>
      <c r="R12" s="10">
        <v>105.38112824957176</v>
      </c>
      <c r="S12" s="10">
        <v>22.415398360560697</v>
      </c>
      <c r="T12" s="10">
        <v>92.138925480683682</v>
      </c>
      <c r="U12" s="10">
        <v>108.02546745316465</v>
      </c>
      <c r="V12" s="10">
        <v>1219.8123044838374</v>
      </c>
      <c r="W12" s="10">
        <v>163.55031853437342</v>
      </c>
      <c r="X12" s="10">
        <v>37.215020404866557</v>
      </c>
      <c r="Y12" s="10">
        <v>145.07229095245191</v>
      </c>
      <c r="Z12" s="10">
        <v>51.910112359550567</v>
      </c>
      <c r="AA12" s="10">
        <v>134.48275862068965</v>
      </c>
      <c r="AB12" s="10">
        <v>62.365591397849464</v>
      </c>
      <c r="AC12" s="10">
        <v>442</v>
      </c>
      <c r="AE12" s="80">
        <f>[6]TEU_BassStrait!$F13</f>
        <v>109274.8099999999</v>
      </c>
      <c r="AF12" s="28">
        <f t="shared" si="2"/>
        <v>11.601621180997448</v>
      </c>
      <c r="AG12" s="91">
        <f>LN(INDEX([6]Quarterly_drivers!$L:$L,MATCH(A12,[6]Quarterly_drivers!$A:$A,0)))</f>
        <v>10.336016443526942</v>
      </c>
      <c r="AH12" s="83">
        <f t="shared" si="3"/>
        <v>1.2656047374705057</v>
      </c>
      <c r="AI12" s="8">
        <f t="shared" si="7"/>
        <v>-2.8237566790498603E-2</v>
      </c>
      <c r="AJ12" s="6">
        <f t="shared" si="4"/>
        <v>182969.7399999999</v>
      </c>
      <c r="AK12" s="8">
        <f t="shared" si="6"/>
        <v>-2.9299431613345361E-2</v>
      </c>
    </row>
    <row r="13" spans="1:45" x14ac:dyDescent="0.25">
      <c r="A13" s="7">
        <v>41791</v>
      </c>
      <c r="B13" s="10">
        <v>17800.739000000005</v>
      </c>
      <c r="C13" s="10">
        <v>5096</v>
      </c>
      <c r="D13" s="10">
        <v>13550.941999999997</v>
      </c>
      <c r="E13" s="10">
        <v>11929.277</v>
      </c>
      <c r="F13" s="10">
        <v>11750</v>
      </c>
      <c r="G13" s="10">
        <v>4831.6579999999985</v>
      </c>
      <c r="H13" s="10">
        <v>1154</v>
      </c>
      <c r="I13" s="10">
        <v>1355.3610000000001</v>
      </c>
      <c r="J13" s="10">
        <v>343</v>
      </c>
      <c r="K13" s="10">
        <v>199</v>
      </c>
      <c r="L13" s="10">
        <v>280.32799999999997</v>
      </c>
      <c r="M13" s="10">
        <f>SUM([6]TEU_BassStrait!$R14:$T14)</f>
        <v>184</v>
      </c>
      <c r="N13" s="12">
        <f t="shared" si="0"/>
        <v>68474.305000000008</v>
      </c>
      <c r="O13" s="11">
        <f t="shared" si="5"/>
        <v>-7.0841033433371892E-2</v>
      </c>
      <c r="P13" s="6">
        <f t="shared" si="1"/>
        <v>68474.305000000008</v>
      </c>
      <c r="R13" s="10">
        <v>185.06479910074717</v>
      </c>
      <c r="S13" s="10">
        <v>17.236890002326437</v>
      </c>
      <c r="T13" s="10">
        <v>76.109483997843711</v>
      </c>
      <c r="U13" s="10">
        <v>63.172316245059889</v>
      </c>
      <c r="V13" s="10">
        <v>1225.2346193952035</v>
      </c>
      <c r="W13" s="10">
        <v>169.56416608497688</v>
      </c>
      <c r="X13" s="10">
        <v>27.095352395719878</v>
      </c>
      <c r="Y13" s="10">
        <v>126.26332165747505</v>
      </c>
      <c r="Z13" s="10">
        <v>77.078651685393268</v>
      </c>
      <c r="AA13" s="10">
        <v>228.73563218390808</v>
      </c>
      <c r="AB13" s="10">
        <v>301.42795698924726</v>
      </c>
      <c r="AC13" s="10">
        <v>368</v>
      </c>
      <c r="AE13" s="80">
        <f>[6]TEU_BassStrait!$F14</f>
        <v>114141.37799999995</v>
      </c>
      <c r="AF13" s="28">
        <f t="shared" si="2"/>
        <v>11.645193116910761</v>
      </c>
      <c r="AG13" s="91">
        <f>LN(INDEX([6]Quarterly_drivers!$L:$L,MATCH(A13,[6]Quarterly_drivers!$A:$A,0)))</f>
        <v>10.348686062862892</v>
      </c>
      <c r="AH13" s="83">
        <f t="shared" si="3"/>
        <v>1.2965070540478685</v>
      </c>
      <c r="AI13" s="8">
        <f t="shared" si="7"/>
        <v>4.4535131198123912E-2</v>
      </c>
      <c r="AJ13" s="6">
        <f t="shared" si="4"/>
        <v>182615.68299999996</v>
      </c>
      <c r="AK13" s="8">
        <f t="shared" si="6"/>
        <v>-1.9350576767499517E-3</v>
      </c>
    </row>
    <row r="14" spans="1:45" x14ac:dyDescent="0.25">
      <c r="A14" s="7">
        <v>42156</v>
      </c>
      <c r="B14" s="10">
        <v>32250.344000000016</v>
      </c>
      <c r="C14" s="10">
        <v>8033</v>
      </c>
      <c r="D14" s="10">
        <v>11866.220999999998</v>
      </c>
      <c r="E14" s="10">
        <v>1468.8349999999998</v>
      </c>
      <c r="F14" s="10">
        <v>11862</v>
      </c>
      <c r="G14" s="10">
        <v>5706</v>
      </c>
      <c r="H14" s="10">
        <v>823</v>
      </c>
      <c r="I14" s="10">
        <v>1883.3780000000002</v>
      </c>
      <c r="J14" s="10">
        <v>271</v>
      </c>
      <c r="K14" s="10">
        <v>81.132000000000005</v>
      </c>
      <c r="L14" s="10">
        <v>13</v>
      </c>
      <c r="M14" s="10">
        <f>SUM([6]TEU_BassStrait!$R15:$T15)</f>
        <v>21</v>
      </c>
      <c r="N14" s="12">
        <f t="shared" si="0"/>
        <v>74278.91</v>
      </c>
      <c r="O14" s="11">
        <f t="shared" si="5"/>
        <v>8.4770557364547194E-2</v>
      </c>
      <c r="P14" s="6">
        <f t="shared" si="1"/>
        <v>74278.91</v>
      </c>
      <c r="R14" s="10">
        <v>335.28964349682269</v>
      </c>
      <c r="S14" s="10">
        <v>27.171102313321878</v>
      </c>
      <c r="T14" s="10">
        <v>66.647171636804075</v>
      </c>
      <c r="U14" s="10">
        <v>7.778317925873675</v>
      </c>
      <c r="V14" s="10">
        <v>1236.9134515119918</v>
      </c>
      <c r="W14" s="10">
        <v>200.24867895883327</v>
      </c>
      <c r="X14" s="10">
        <v>19.323635200760364</v>
      </c>
      <c r="Y14" s="10">
        <v>175.45256372037562</v>
      </c>
      <c r="Z14" s="10">
        <v>60.898876404494388</v>
      </c>
      <c r="AA14" s="10">
        <v>93.255172413793105</v>
      </c>
      <c r="AB14" s="10">
        <v>13.978494623655912</v>
      </c>
      <c r="AC14" s="10">
        <v>42</v>
      </c>
      <c r="AE14" s="80">
        <f>[6]TEU_BassStrait!$F15</f>
        <v>117397.59100000006</v>
      </c>
      <c r="AF14" s="28">
        <f t="shared" si="2"/>
        <v>11.673321666574463</v>
      </c>
      <c r="AG14" s="91">
        <f>LN(INDEX([6]Quarterly_drivers!$L:$L,MATCH(A14,[6]Quarterly_drivers!$A:$A,0)))</f>
        <v>10.365269980122788</v>
      </c>
      <c r="AH14" s="83">
        <f t="shared" si="3"/>
        <v>1.3080516864516749</v>
      </c>
      <c r="AI14" s="8">
        <f t="shared" si="7"/>
        <v>2.8527892838301927E-2</v>
      </c>
      <c r="AJ14" s="6">
        <f t="shared" si="4"/>
        <v>191676.50100000005</v>
      </c>
      <c r="AK14" s="8">
        <f t="shared" si="6"/>
        <v>4.9616866695945783E-2</v>
      </c>
    </row>
    <row r="15" spans="1:45" x14ac:dyDescent="0.25">
      <c r="A15" s="7">
        <v>42522</v>
      </c>
      <c r="B15" s="10">
        <v>31868.933000000001</v>
      </c>
      <c r="C15" s="10">
        <v>8141</v>
      </c>
      <c r="D15" s="10">
        <v>13539.382</v>
      </c>
      <c r="E15" s="10">
        <v>1666.038</v>
      </c>
      <c r="F15" s="10">
        <v>12326</v>
      </c>
      <c r="G15" s="10">
        <v>5712</v>
      </c>
      <c r="H15" s="10">
        <v>495</v>
      </c>
      <c r="I15" s="10">
        <v>1849.6510000000001</v>
      </c>
      <c r="J15" s="10">
        <v>231</v>
      </c>
      <c r="K15" s="10">
        <v>55</v>
      </c>
      <c r="L15" s="10">
        <v>125</v>
      </c>
      <c r="M15" s="10">
        <f>SUM([6]TEU_BassStrait!$R16:$T16)</f>
        <v>40</v>
      </c>
      <c r="N15" s="12">
        <f t="shared" si="0"/>
        <v>76049.004000000001</v>
      </c>
      <c r="O15" s="11">
        <f t="shared" si="5"/>
        <v>2.3830371231887915E-2</v>
      </c>
      <c r="P15" s="6">
        <f t="shared" si="1"/>
        <v>76049.004000000001</v>
      </c>
      <c r="R15" s="10">
        <v>331.32431654664288</v>
      </c>
      <c r="S15" s="10">
        <v>27.536405319650616</v>
      </c>
      <c r="T15" s="10">
        <v>76.044556730424588</v>
      </c>
      <c r="U15" s="10">
        <v>8.8226201313195336</v>
      </c>
      <c r="V15" s="10">
        <v>1285.2971845672575</v>
      </c>
      <c r="W15" s="10">
        <v>200.45924539306966</v>
      </c>
      <c r="X15" s="10">
        <v>11.622356530226464</v>
      </c>
      <c r="Y15" s="10">
        <v>172.3106088835892</v>
      </c>
      <c r="Z15" s="10">
        <v>51.910112359550567</v>
      </c>
      <c r="AA15" s="10">
        <v>63.218390804597703</v>
      </c>
      <c r="AB15" s="10">
        <v>134.40860215053763</v>
      </c>
      <c r="AC15" s="10">
        <v>80</v>
      </c>
      <c r="AE15" s="80">
        <f>[6]TEU_BassStrait!$F16</f>
        <v>119247.33199999995</v>
      </c>
      <c r="AF15" s="28">
        <f t="shared" si="2"/>
        <v>11.688955035334686</v>
      </c>
      <c r="AG15" s="91">
        <f>LN(INDEX([6]Quarterly_drivers!$L:$L,MATCH(A15,[6]Quarterly_drivers!$A:$A,0)))</f>
        <v>10.388595288296489</v>
      </c>
      <c r="AH15" s="83">
        <f t="shared" si="3"/>
        <v>1.3003597470381969</v>
      </c>
      <c r="AI15" s="8">
        <f t="shared" si="7"/>
        <v>1.5756209171275959E-2</v>
      </c>
      <c r="AJ15" s="6">
        <f t="shared" si="4"/>
        <v>195296.33599999995</v>
      </c>
      <c r="AK15" s="8">
        <f t="shared" si="6"/>
        <v>1.8885126664535123E-2</v>
      </c>
    </row>
    <row r="16" spans="1:45" x14ac:dyDescent="0.25">
      <c r="A16" s="7">
        <v>42887</v>
      </c>
      <c r="B16" s="10">
        <v>31173.032000000003</v>
      </c>
      <c r="C16" s="10">
        <v>8728.3029999999999</v>
      </c>
      <c r="D16" s="10">
        <v>13306.049000000001</v>
      </c>
      <c r="E16" s="10">
        <v>1606.6559999999999</v>
      </c>
      <c r="F16" s="10">
        <v>11649.147000000001</v>
      </c>
      <c r="G16" s="10">
        <v>5134.049</v>
      </c>
      <c r="H16" s="10">
        <v>514</v>
      </c>
      <c r="I16" s="10">
        <v>1836.6079999999999</v>
      </c>
      <c r="J16" s="10">
        <v>274</v>
      </c>
      <c r="K16" s="10">
        <v>25</v>
      </c>
      <c r="L16" s="10">
        <v>5</v>
      </c>
      <c r="M16" s="10">
        <f>SUM([6]TEU_BassStrait!$R17:$T17)</f>
        <v>35</v>
      </c>
      <c r="N16" s="12">
        <f t="shared" si="0"/>
        <v>74286.843999999997</v>
      </c>
      <c r="O16" s="11">
        <f t="shared" si="5"/>
        <v>-2.3171375130698668E-2</v>
      </c>
      <c r="P16" s="38">
        <f t="shared" si="1"/>
        <v>74286.843999999997</v>
      </c>
      <c r="R16" s="10">
        <v>324.08940462759227</v>
      </c>
      <c r="S16" s="10">
        <v>29.522919685631056</v>
      </c>
      <c r="T16" s="10">
        <v>74.734031290225033</v>
      </c>
      <c r="U16" s="10">
        <v>8.5081586192543721</v>
      </c>
      <c r="V16" s="10">
        <v>1214.7181438998957</v>
      </c>
      <c r="W16" s="10">
        <v>180.17639852084102</v>
      </c>
      <c r="X16" s="10">
        <v>12.068467184922024</v>
      </c>
      <c r="Y16" s="10">
        <v>171.09554330004471</v>
      </c>
      <c r="Z16" s="10">
        <v>61.573033707865164</v>
      </c>
      <c r="AA16" s="10">
        <v>28.735632183908045</v>
      </c>
      <c r="AB16" s="10">
        <v>5.376344086021505</v>
      </c>
      <c r="AC16" s="10">
        <v>70</v>
      </c>
      <c r="AE16" s="80">
        <f>[6]TEU_BassStrait!$F17</f>
        <v>115984.01299999996</v>
      </c>
      <c r="AF16" s="28">
        <f t="shared" si="2"/>
        <v>11.661207641625078</v>
      </c>
      <c r="AG16" s="91">
        <f>LN(INDEX([6]Quarterly_drivers!$L:$L,MATCH(A16,[6]Quarterly_drivers!$A:$A,0)))</f>
        <v>10.405171518384835</v>
      </c>
      <c r="AH16" s="83">
        <f t="shared" si="3"/>
        <v>1.2560361232402428</v>
      </c>
      <c r="AI16" s="8">
        <f t="shared" si="7"/>
        <v>-2.7365970753961966E-2</v>
      </c>
      <c r="AJ16" s="38">
        <f t="shared" si="4"/>
        <v>190270.85699999996</v>
      </c>
      <c r="AK16" s="8">
        <f t="shared" si="6"/>
        <v>-2.5732582100260193E-2</v>
      </c>
    </row>
    <row r="17" spans="1:37" x14ac:dyDescent="0.25">
      <c r="A17" s="7">
        <v>43252</v>
      </c>
      <c r="B17" s="10">
        <v>36057.996999999996</v>
      </c>
      <c r="C17" s="10">
        <v>8092</v>
      </c>
      <c r="D17" s="10">
        <v>9471.4419999999991</v>
      </c>
      <c r="E17" s="10">
        <v>1810.0149999999999</v>
      </c>
      <c r="F17" s="10">
        <v>11689</v>
      </c>
      <c r="G17" s="10">
        <v>6137</v>
      </c>
      <c r="H17" s="10">
        <v>778</v>
      </c>
      <c r="I17" s="10">
        <v>2211</v>
      </c>
      <c r="J17" s="10">
        <v>127</v>
      </c>
      <c r="K17" s="10">
        <v>18</v>
      </c>
      <c r="L17" s="10">
        <v>20</v>
      </c>
      <c r="M17" s="10">
        <f>SUM([6]TEU_BassStrait!$R18:$T18)</f>
        <v>32</v>
      </c>
      <c r="N17" s="12">
        <f t="shared" si="0"/>
        <v>76443.453999999998</v>
      </c>
      <c r="O17" s="11">
        <f t="shared" si="5"/>
        <v>2.9030846969350321E-2</v>
      </c>
      <c r="P17" s="38">
        <f t="shared" si="1"/>
        <v>76443.453999999998</v>
      </c>
      <c r="R17" s="10">
        <v>374.87578300992681</v>
      </c>
      <c r="S17" s="10">
        <v>27.370665992705167</v>
      </c>
      <c r="T17" s="10">
        <v>53.196786122728959</v>
      </c>
      <c r="U17" s="10">
        <v>9.5850603509585763</v>
      </c>
      <c r="V17" s="10">
        <v>1218.8738269030241</v>
      </c>
      <c r="W17" s="10">
        <v>215.37436781814927</v>
      </c>
      <c r="X17" s="10">
        <v>18.267057334376137</v>
      </c>
      <c r="Y17" s="10">
        <v>205.97331942167236</v>
      </c>
      <c r="Z17" s="10">
        <v>28.539325842696627</v>
      </c>
      <c r="AA17" s="10">
        <v>20.689655172413794</v>
      </c>
      <c r="AB17" s="10">
        <v>21.50537634408602</v>
      </c>
      <c r="AC17" s="10">
        <v>64</v>
      </c>
      <c r="AE17" s="80">
        <f>[6]TEU_BassStrait!$F18</f>
        <v>122383.32399999999</v>
      </c>
      <c r="AF17" s="28">
        <f t="shared" si="2"/>
        <v>11.714913397948536</v>
      </c>
      <c r="AG17" s="91">
        <f>LN(INDEX([6]Quarterly_drivers!$L:$L,MATCH(A17,[6]Quarterly_drivers!$A:$A,0)))</f>
        <v>10.452937557838887</v>
      </c>
      <c r="AH17" s="83">
        <f t="shared" si="3"/>
        <v>1.261975840109649</v>
      </c>
      <c r="AI17" s="8">
        <f t="shared" si="7"/>
        <v>5.5174078172308461E-2</v>
      </c>
      <c r="AJ17" s="38">
        <f t="shared" si="4"/>
        <v>198826.77799999999</v>
      </c>
      <c r="AK17" s="8">
        <f t="shared" si="6"/>
        <v>4.4967059774162044E-2</v>
      </c>
    </row>
    <row r="18" spans="1:37" x14ac:dyDescent="0.25">
      <c r="A18" s="7">
        <v>43617</v>
      </c>
      <c r="B18" s="10">
        <v>36755.765000000029</v>
      </c>
      <c r="C18" s="10">
        <v>7475</v>
      </c>
      <c r="D18" s="10">
        <v>13112.162999999999</v>
      </c>
      <c r="E18" s="10">
        <v>470.83499999999998</v>
      </c>
      <c r="F18" s="10">
        <v>11226</v>
      </c>
      <c r="G18" s="10">
        <v>5674</v>
      </c>
      <c r="H18" s="10">
        <v>520</v>
      </c>
      <c r="I18" s="10">
        <v>1527</v>
      </c>
      <c r="J18" s="10">
        <v>1368</v>
      </c>
      <c r="K18" s="10">
        <v>635.60500000000002</v>
      </c>
      <c r="L18" s="10">
        <v>60</v>
      </c>
      <c r="M18" s="10">
        <f>SUM([6]TEU_BassStrait!$R19:$T19)</f>
        <v>26</v>
      </c>
      <c r="N18" s="12">
        <f t="shared" si="0"/>
        <v>78850.368000000031</v>
      </c>
      <c r="O18" s="11">
        <f>N18/N17-1</f>
        <v>3.1486201552326953E-2</v>
      </c>
      <c r="P18" s="38">
        <f t="shared" si="1"/>
        <v>78850.368000000031</v>
      </c>
      <c r="R18" s="10">
        <v>382.13010513323508</v>
      </c>
      <c r="S18" s="10">
        <v>25.283703447290058</v>
      </c>
      <c r="T18" s="10">
        <v>73.645061725274772</v>
      </c>
      <c r="U18" s="10">
        <v>2.4933394973763097</v>
      </c>
      <c r="V18" s="10">
        <v>1170.5943691345151</v>
      </c>
      <c r="W18" s="10">
        <v>199.12565797623901</v>
      </c>
      <c r="X18" s="10">
        <v>12.209344233773255</v>
      </c>
      <c r="Y18" s="10">
        <v>142.25294380682664</v>
      </c>
      <c r="Z18" s="10">
        <v>307.41573033707863</v>
      </c>
      <c r="AA18" s="10">
        <v>730.58045977011489</v>
      </c>
      <c r="AB18" s="10">
        <v>64.516129032258064</v>
      </c>
      <c r="AC18" s="10">
        <v>52</v>
      </c>
      <c r="AE18" s="80">
        <f>[6]TEU_BassStrait!$F19</f>
        <v>123340.08900000002</v>
      </c>
      <c r="AF18" s="28">
        <f t="shared" si="2"/>
        <v>11.72270077012784</v>
      </c>
      <c r="AG18" s="91">
        <f>LN(INDEX([6]Quarterly_drivers!$L:$L,MATCH(A18,[6]Quarterly_drivers!$A:$A,0)))</f>
        <v>10.49601297178542</v>
      </c>
      <c r="AH18" s="83">
        <f t="shared" si="3"/>
        <v>1.2266877983424198</v>
      </c>
      <c r="AI18" s="8">
        <f t="shared" si="7"/>
        <v>7.8177726239894163E-3</v>
      </c>
      <c r="AJ18" s="38">
        <f t="shared" si="4"/>
        <v>202190.45700000005</v>
      </c>
      <c r="AK18" s="8">
        <f t="shared" si="6"/>
        <v>1.691763571202709E-2</v>
      </c>
    </row>
    <row r="19" spans="1:37" s="13" customFormat="1" ht="15.75" thickBot="1" x14ac:dyDescent="0.3">
      <c r="A19" s="7">
        <v>43983</v>
      </c>
      <c r="B19" s="15">
        <v>32672.009999999995</v>
      </c>
      <c r="C19" s="15">
        <v>7583</v>
      </c>
      <c r="D19" s="15">
        <v>13309.423999999995</v>
      </c>
      <c r="E19" s="15">
        <v>1005.5999999999999</v>
      </c>
      <c r="F19" s="15">
        <v>10787</v>
      </c>
      <c r="G19" s="15">
        <v>6175.0020000000004</v>
      </c>
      <c r="H19" s="15">
        <v>319</v>
      </c>
      <c r="I19" s="15">
        <v>951</v>
      </c>
      <c r="J19" s="15">
        <v>1472</v>
      </c>
      <c r="K19" s="15">
        <v>571.16199999999992</v>
      </c>
      <c r="L19" s="15">
        <v>121</v>
      </c>
      <c r="M19" s="15">
        <f>SUM([6]TEU_BassStrait!$R20:$T20)</f>
        <v>98.212999999999994</v>
      </c>
      <c r="N19" s="17">
        <f t="shared" si="0"/>
        <v>75064.410999999993</v>
      </c>
      <c r="O19" s="16">
        <f t="shared" si="5"/>
        <v>-4.8014449342836718E-2</v>
      </c>
      <c r="P19" s="52">
        <f t="shared" si="1"/>
        <v>75064.410999999993</v>
      </c>
      <c r="R19" s="15">
        <v>339.67348023402855</v>
      </c>
      <c r="S19" s="15">
        <v>25.649006453618796</v>
      </c>
      <c r="T19" s="15">
        <v>74.752987131707656</v>
      </c>
      <c r="U19" s="15">
        <v>5.3252247572113731</v>
      </c>
      <c r="V19" s="15">
        <v>1124.8175182481752</v>
      </c>
      <c r="W19" s="15">
        <v>216.70802542379133</v>
      </c>
      <c r="X19" s="15">
        <v>7.4899630972570543</v>
      </c>
      <c r="Y19" s="15">
        <v>88.593680131167091</v>
      </c>
      <c r="Z19" s="15">
        <v>330.78651685393254</v>
      </c>
      <c r="AA19" s="15">
        <v>656.50804597701142</v>
      </c>
      <c r="AB19" s="15">
        <v>130.10752688172042</v>
      </c>
      <c r="AC19" s="15">
        <v>196.42599999999999</v>
      </c>
      <c r="AE19" s="107">
        <f>[6]TEU_BassStrait!$F20</f>
        <v>127521.82099999997</v>
      </c>
      <c r="AF19" s="29">
        <f t="shared" si="2"/>
        <v>11.756042774035006</v>
      </c>
      <c r="AG19" s="92">
        <f>LN(INDEX([6]Quarterly_drivers!$L:$L,MATCH(A19,[6]Quarterly_drivers!$A:$A,0)))</f>
        <v>10.493937334857732</v>
      </c>
      <c r="AH19" s="84">
        <f t="shared" si="3"/>
        <v>1.2621054391772741</v>
      </c>
      <c r="AI19" s="111">
        <f t="shared" si="7"/>
        <v>3.390407801635309E-2</v>
      </c>
      <c r="AJ19" s="38">
        <f t="shared" si="4"/>
        <v>202586.23199999996</v>
      </c>
      <c r="AK19" s="111">
        <f t="shared" si="6"/>
        <v>1.9574365965249196E-3</v>
      </c>
    </row>
    <row r="20" spans="1:37" x14ac:dyDescent="0.25">
      <c r="A20" s="7">
        <v>44348</v>
      </c>
      <c r="B20" s="12">
        <f t="shared" ref="B20:B21" si="8">R20/R19*B19</f>
        <v>31470.378666666671</v>
      </c>
      <c r="C20" s="12">
        <f t="shared" ref="C20:C21" si="9">S20/S19*C19</f>
        <v>11822.666666666668</v>
      </c>
      <c r="D20" s="12">
        <f t="shared" ref="D20:D21" si="10">T20/T19*D19</f>
        <v>14837.527999999995</v>
      </c>
      <c r="E20" s="12">
        <f t="shared" ref="E20:E21" si="11">U20/U19*E19</f>
        <v>1232.4946666666667</v>
      </c>
      <c r="F20" s="12">
        <f t="shared" ref="F20:F21" si="12">V20/V19*F19</f>
        <v>11957.333333333334</v>
      </c>
      <c r="G20" s="12">
        <f t="shared" ref="G20:G21" si="13">W20/W19*G19</f>
        <v>5302.6666666666661</v>
      </c>
      <c r="H20" s="12">
        <f t="shared" ref="H20:H21" si="14">X20/X19*H19</f>
        <v>334.66666666666674</v>
      </c>
      <c r="I20" s="12">
        <f t="shared" ref="I20:I21" si="15">Y20/Y19*I19</f>
        <v>837.33333333333348</v>
      </c>
      <c r="J20" s="12">
        <f t="shared" ref="J20:J21" si="16">Z20/Z19*J19</f>
        <v>3408.0000000000005</v>
      </c>
      <c r="K20" s="12">
        <f t="shared" ref="K20:K21" si="17">AA20/AA19*K19</f>
        <v>600.96</v>
      </c>
      <c r="L20" s="12">
        <f t="shared" ref="L20:L21" si="18">AB20/AB19*L19</f>
        <v>35.75</v>
      </c>
      <c r="M20" s="12">
        <f t="shared" ref="M20:M21" si="19">AC20/AC19*M19</f>
        <v>50</v>
      </c>
      <c r="N20" s="12">
        <f t="shared" ref="N20" si="20">SUM(B20:M20)</f>
        <v>81889.778000000006</v>
      </c>
      <c r="O20" s="11">
        <f t="shared" ref="O20" si="21">N20/N19-1</f>
        <v>9.0926804181544973E-2</v>
      </c>
      <c r="P20" s="6">
        <f t="shared" si="1"/>
        <v>81889.778000000006</v>
      </c>
      <c r="R20" s="10">
        <v>327.18075949381125</v>
      </c>
      <c r="S20" s="10">
        <v>39.989404408851009</v>
      </c>
      <c r="T20" s="10">
        <v>83.33565296667625</v>
      </c>
      <c r="U20" s="10">
        <v>6.5267612490695237</v>
      </c>
      <c r="V20" s="10">
        <v>1246.8543621828296</v>
      </c>
      <c r="W20" s="10">
        <v>186.09393532405181</v>
      </c>
      <c r="X20" s="10">
        <v>7.8578087248130455</v>
      </c>
      <c r="Y20" s="10">
        <v>78.00467034331993</v>
      </c>
      <c r="Z20" s="10">
        <v>765.84269662921349</v>
      </c>
      <c r="AA20" s="10">
        <v>690.75862068965523</v>
      </c>
      <c r="AB20" s="10">
        <v>38.44086021505376</v>
      </c>
      <c r="AC20" s="10">
        <v>100</v>
      </c>
      <c r="AE20" s="66">
        <f t="shared" ref="AE20:AE21" si="22">EXP(AF20)</f>
        <v>139546.16133333318</v>
      </c>
      <c r="AF20" s="81">
        <f t="shared" ref="AF20:AF21" si="23">SUM(AG20:AH20)</f>
        <v>11.846150731121661</v>
      </c>
      <c r="AG20" s="91">
        <f>LN(INDEX([6]Quarterly_drivers!$L:$L,MATCH(A20,[6]Quarterly_drivers!$A:$A,0)))</f>
        <v>10.516312054984471</v>
      </c>
      <c r="AH20" s="54">
        <v>1.3298386761371894</v>
      </c>
      <c r="AI20" s="8">
        <f t="shared" si="7"/>
        <v>9.4292413949556231E-2</v>
      </c>
      <c r="AJ20" s="65">
        <f t="shared" si="4"/>
        <v>221435.93933333317</v>
      </c>
      <c r="AK20" s="8">
        <f t="shared" si="6"/>
        <v>9.3045352328450459E-2</v>
      </c>
    </row>
    <row r="21" spans="1:37" x14ac:dyDescent="0.25">
      <c r="A21" s="7">
        <v>44713</v>
      </c>
      <c r="B21" s="12">
        <f t="shared" si="8"/>
        <v>32083.965804702781</v>
      </c>
      <c r="C21" s="12">
        <f t="shared" si="9"/>
        <v>11822.666666666668</v>
      </c>
      <c r="D21" s="12">
        <f t="shared" si="10"/>
        <v>15758.669914236807</v>
      </c>
      <c r="E21" s="12">
        <f t="shared" si="11"/>
        <v>1276.5917996082223</v>
      </c>
      <c r="F21" s="12">
        <f t="shared" si="12"/>
        <v>12685.534933333334</v>
      </c>
      <c r="G21" s="12">
        <f t="shared" si="13"/>
        <v>5338.5170237186085</v>
      </c>
      <c r="H21" s="12">
        <f t="shared" si="14"/>
        <v>382.75830406104717</v>
      </c>
      <c r="I21" s="12">
        <f t="shared" si="15"/>
        <v>777.15</v>
      </c>
      <c r="J21" s="12">
        <f t="shared" si="16"/>
        <v>3588.6240000000003</v>
      </c>
      <c r="K21" s="12">
        <f t="shared" si="17"/>
        <v>650.83968000000004</v>
      </c>
      <c r="L21" s="12">
        <f t="shared" si="18"/>
        <v>36.387724261190307</v>
      </c>
      <c r="M21" s="12">
        <f t="shared" si="19"/>
        <v>59.649997316459213</v>
      </c>
      <c r="N21" s="12">
        <f t="shared" ref="N21" si="24">SUM(B21:M21)</f>
        <v>84461.355847905113</v>
      </c>
      <c r="O21" s="11">
        <f t="shared" ref="O21" si="25">N21/N20-1</f>
        <v>3.1402916343296283E-2</v>
      </c>
      <c r="P21" s="6">
        <f t="shared" ref="P21" si="26">N21</f>
        <v>84461.355847905113</v>
      </c>
      <c r="R21" s="10">
        <v>333.55989804707326</v>
      </c>
      <c r="S21" s="10">
        <v>39.989404408851009</v>
      </c>
      <c r="T21" s="10">
        <v>88.509288554619133</v>
      </c>
      <c r="U21" s="10">
        <v>6.7602806842946768</v>
      </c>
      <c r="V21" s="10">
        <v>1322.7877928397638</v>
      </c>
      <c r="W21" s="10">
        <v>187.35208229914014</v>
      </c>
      <c r="X21" s="10">
        <v>8.9869767165703394</v>
      </c>
      <c r="Y21" s="10">
        <v>72.398084662393799</v>
      </c>
      <c r="Z21" s="10">
        <v>806.43235955056184</v>
      </c>
      <c r="AA21" s="10">
        <v>748.09158620689664</v>
      </c>
      <c r="AB21" s="10">
        <v>39.126585227086345</v>
      </c>
      <c r="AC21" s="10">
        <v>119.29999463291843</v>
      </c>
      <c r="AE21" s="66">
        <f t="shared" si="22"/>
        <v>131341.82642862102</v>
      </c>
      <c r="AF21" s="81">
        <f t="shared" si="23"/>
        <v>11.785558565759292</v>
      </c>
      <c r="AG21" s="91">
        <f>LN(INDEX([6]Quarterly_drivers!$L:$L,MATCH(A21,[6]Quarterly_drivers!$A:$A,0)))</f>
        <v>10.545827846708759</v>
      </c>
      <c r="AH21" s="54">
        <v>1.2397307190505327</v>
      </c>
      <c r="AI21" s="8">
        <f t="shared" si="7"/>
        <v>-5.8792981665146016E-2</v>
      </c>
      <c r="AJ21" s="38">
        <f t="shared" si="4"/>
        <v>215803.18227652612</v>
      </c>
      <c r="AK21" s="8">
        <f>AJ21/AJ20-1</f>
        <v>-2.5437411261086784E-2</v>
      </c>
    </row>
    <row r="22" spans="1:37" x14ac:dyDescent="0.25">
      <c r="P22"/>
    </row>
    <row r="23" spans="1:37" x14ac:dyDescent="0.25">
      <c r="P23"/>
    </row>
    <row r="24" spans="1:37" x14ac:dyDescent="0.25">
      <c r="P24"/>
    </row>
    <row r="25" spans="1:37" x14ac:dyDescent="0.25">
      <c r="P25"/>
    </row>
    <row r="26" spans="1:37" x14ac:dyDescent="0.25">
      <c r="P26"/>
    </row>
    <row r="27" spans="1:37" x14ac:dyDescent="0.25">
      <c r="P27"/>
    </row>
    <row r="28" spans="1:37" x14ac:dyDescent="0.25">
      <c r="P28"/>
    </row>
  </sheetData>
  <mergeCells count="3">
    <mergeCell ref="B1:P1"/>
    <mergeCell ref="R1:AC1"/>
    <mergeCell ref="AE1:A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70" zoomScaleNormal="70" workbookViewId="0">
      <selection activeCell="I21" sqref="I6:I21"/>
    </sheetView>
  </sheetViews>
  <sheetFormatPr defaultRowHeight="15" x14ac:dyDescent="0.25"/>
  <cols>
    <col min="2" max="2" width="15.7109375" style="24" customWidth="1"/>
    <col min="3" max="3" width="15.7109375" customWidth="1"/>
    <col min="5" max="6" width="15.7109375" customWidth="1"/>
    <col min="8" max="8" width="15" customWidth="1"/>
  </cols>
  <sheetData>
    <row r="1" spans="1:11" x14ac:dyDescent="0.25">
      <c r="B1" s="108" t="s">
        <v>90</v>
      </c>
      <c r="C1" s="108"/>
      <c r="E1" s="108" t="s">
        <v>91</v>
      </c>
      <c r="F1" s="108"/>
    </row>
    <row r="2" spans="1:11" ht="45" x14ac:dyDescent="0.25">
      <c r="B2" s="27" t="s">
        <v>32</v>
      </c>
      <c r="C2" s="27" t="s">
        <v>31</v>
      </c>
      <c r="E2" s="27" t="s">
        <v>36</v>
      </c>
      <c r="F2" s="27" t="s">
        <v>33</v>
      </c>
      <c r="G2" s="27"/>
      <c r="H2" s="27" t="s">
        <v>61</v>
      </c>
    </row>
    <row r="3" spans="1:11" x14ac:dyDescent="0.25">
      <c r="B3"/>
    </row>
    <row r="4" spans="1:11" x14ac:dyDescent="0.25">
      <c r="B4"/>
    </row>
    <row r="5" spans="1:11" x14ac:dyDescent="0.25">
      <c r="A5" s="7">
        <v>38869</v>
      </c>
      <c r="B5" s="86">
        <v>1196667.0639999995</v>
      </c>
      <c r="C5" s="86">
        <v>934859.25300000014</v>
      </c>
      <c r="E5" s="86">
        <v>1173418.5509999997</v>
      </c>
      <c r="F5" s="86">
        <v>2069844.8799999994</v>
      </c>
      <c r="H5" s="4">
        <f t="shared" ref="H5:H20" si="0">SUM(B5:C5,E5:F5)</f>
        <v>5374789.7479999997</v>
      </c>
    </row>
    <row r="6" spans="1:11" x14ac:dyDescent="0.25">
      <c r="A6" s="7">
        <v>39234</v>
      </c>
      <c r="B6" s="86">
        <v>1368908.509000001</v>
      </c>
      <c r="C6" s="86">
        <v>1148232.9880000008</v>
      </c>
      <c r="E6" s="86">
        <v>1216219.9459999986</v>
      </c>
      <c r="F6" s="86">
        <v>1896651.4860000014</v>
      </c>
      <c r="H6" s="4">
        <f t="shared" si="0"/>
        <v>5630012.9290000014</v>
      </c>
      <c r="I6" s="8">
        <f t="shared" ref="I6:I20" si="1">H6/H5-1</f>
        <v>4.7485239975195714E-2</v>
      </c>
    </row>
    <row r="7" spans="1:11" x14ac:dyDescent="0.25">
      <c r="A7" s="7">
        <v>39600</v>
      </c>
      <c r="B7" s="86">
        <v>1661415.8280000011</v>
      </c>
      <c r="C7" s="86">
        <v>1366317.316000001</v>
      </c>
      <c r="E7" s="86">
        <v>1199783.4029999976</v>
      </c>
      <c r="F7" s="86">
        <v>2099649.4059999981</v>
      </c>
      <c r="H7" s="4">
        <f t="shared" si="0"/>
        <v>6327165.9529999979</v>
      </c>
      <c r="I7" s="8">
        <f t="shared" si="1"/>
        <v>0.12382796146150676</v>
      </c>
    </row>
    <row r="8" spans="1:11" x14ac:dyDescent="0.25">
      <c r="A8" s="7">
        <v>39965</v>
      </c>
      <c r="B8" s="86">
        <v>1694021.3040000009</v>
      </c>
      <c r="C8" s="86">
        <v>1373978.2589999982</v>
      </c>
      <c r="E8" s="86">
        <v>1335563.2999999975</v>
      </c>
      <c r="F8" s="86">
        <v>1907574.0740000037</v>
      </c>
      <c r="H8" s="4">
        <f t="shared" si="0"/>
        <v>6311136.9369999999</v>
      </c>
      <c r="I8" s="8">
        <f t="shared" si="1"/>
        <v>-2.5333642453929661E-3</v>
      </c>
    </row>
    <row r="9" spans="1:11" x14ac:dyDescent="0.25">
      <c r="A9" s="7">
        <v>40330</v>
      </c>
      <c r="B9" s="86">
        <v>1749748.5740000012</v>
      </c>
      <c r="C9" s="86">
        <v>1471189.5840000017</v>
      </c>
      <c r="E9" s="86">
        <v>1115794.7749999983</v>
      </c>
      <c r="F9" s="86">
        <v>1828776.2069999995</v>
      </c>
      <c r="H9" s="4">
        <f t="shared" si="0"/>
        <v>6165509.1400000006</v>
      </c>
      <c r="I9" s="8">
        <f t="shared" si="1"/>
        <v>-2.3074732564624667E-2</v>
      </c>
    </row>
    <row r="10" spans="1:11" x14ac:dyDescent="0.25">
      <c r="A10" s="7">
        <v>40695</v>
      </c>
      <c r="B10" s="86">
        <v>1821316.5260000008</v>
      </c>
      <c r="C10" s="86">
        <v>1539613.5529999989</v>
      </c>
      <c r="E10" s="86">
        <v>1255150.1870000006</v>
      </c>
      <c r="F10" s="86">
        <v>1890389.9230000027</v>
      </c>
      <c r="H10" s="4">
        <f t="shared" si="0"/>
        <v>6506470.189000003</v>
      </c>
      <c r="I10" s="8">
        <f t="shared" si="1"/>
        <v>5.5301361373053304E-2</v>
      </c>
    </row>
    <row r="11" spans="1:11" x14ac:dyDescent="0.25">
      <c r="A11" s="7">
        <v>41061</v>
      </c>
      <c r="B11" s="86">
        <v>1881188.3690000009</v>
      </c>
      <c r="C11" s="86">
        <v>1617832.0350000001</v>
      </c>
      <c r="E11" s="86">
        <v>1187042.1839999999</v>
      </c>
      <c r="F11" s="86">
        <v>2033634.4260000009</v>
      </c>
      <c r="H11" s="4">
        <f t="shared" si="0"/>
        <v>6719697.0140000023</v>
      </c>
      <c r="I11" s="8">
        <f t="shared" si="1"/>
        <v>3.2771505717567928E-2</v>
      </c>
    </row>
    <row r="12" spans="1:11" x14ac:dyDescent="0.25">
      <c r="A12" s="7">
        <v>41426</v>
      </c>
      <c r="B12" s="86">
        <v>1832653.1310000003</v>
      </c>
      <c r="C12" s="86">
        <v>1624902.7110000008</v>
      </c>
      <c r="E12" s="86">
        <v>1072551.8560000013</v>
      </c>
      <c r="F12" s="86">
        <v>1989736.412999999</v>
      </c>
      <c r="H12" s="4">
        <f t="shared" si="0"/>
        <v>6519844.1110000014</v>
      </c>
      <c r="I12" s="8">
        <f t="shared" si="1"/>
        <v>-2.9741356281930864E-2</v>
      </c>
    </row>
    <row r="13" spans="1:11" x14ac:dyDescent="0.25">
      <c r="A13" s="7">
        <v>41791</v>
      </c>
      <c r="B13" s="86">
        <v>1995652.5900000008</v>
      </c>
      <c r="C13" s="86">
        <v>1603240.6750000005</v>
      </c>
      <c r="E13" s="86">
        <v>1087715.2029999988</v>
      </c>
      <c r="F13" s="86">
        <v>1528507.6020000021</v>
      </c>
      <c r="H13" s="4">
        <f t="shared" si="0"/>
        <v>6215116.0700000022</v>
      </c>
      <c r="I13" s="8">
        <f t="shared" si="1"/>
        <v>-4.6738547089780091E-2</v>
      </c>
    </row>
    <row r="14" spans="1:11" x14ac:dyDescent="0.25">
      <c r="A14" s="7">
        <v>42156</v>
      </c>
      <c r="B14" s="86">
        <v>2049236.1950000015</v>
      </c>
      <c r="C14" s="86">
        <v>1796085.4320000014</v>
      </c>
      <c r="E14" s="86">
        <v>1094959.9440000022</v>
      </c>
      <c r="F14" s="86">
        <v>1566380.3439999963</v>
      </c>
      <c r="H14" s="4">
        <f t="shared" si="0"/>
        <v>6506661.915000001</v>
      </c>
      <c r="I14" s="8">
        <f t="shared" si="1"/>
        <v>4.6909155310433048E-2</v>
      </c>
    </row>
    <row r="15" spans="1:11" x14ac:dyDescent="0.25">
      <c r="A15" s="7">
        <v>42522</v>
      </c>
      <c r="B15" s="86">
        <v>2152191.1409999994</v>
      </c>
      <c r="C15" s="86">
        <v>1836746.8880000017</v>
      </c>
      <c r="E15" s="86">
        <v>1119884.2699999986</v>
      </c>
      <c r="F15" s="86">
        <v>1712731.2669999977</v>
      </c>
      <c r="H15" s="4">
        <f t="shared" si="0"/>
        <v>6821553.5659999978</v>
      </c>
      <c r="I15" s="8">
        <f t="shared" si="1"/>
        <v>4.8395268589884521E-2</v>
      </c>
    </row>
    <row r="16" spans="1:11" x14ac:dyDescent="0.25">
      <c r="A16" s="7">
        <v>42887</v>
      </c>
      <c r="B16" s="86">
        <v>1051338.2339999995</v>
      </c>
      <c r="C16" s="86">
        <v>846840.48299999989</v>
      </c>
      <c r="E16" s="86">
        <v>74168.917000000132</v>
      </c>
      <c r="F16" s="86">
        <v>720223.79399999988</v>
      </c>
      <c r="H16" s="4">
        <f t="shared" si="0"/>
        <v>2692571.4279999994</v>
      </c>
      <c r="I16" s="8">
        <f t="shared" si="1"/>
        <v>-0.60528471968316433</v>
      </c>
      <c r="K16" s="4"/>
    </row>
    <row r="17" spans="1:11" x14ac:dyDescent="0.25">
      <c r="A17" s="7">
        <v>43252</v>
      </c>
      <c r="B17" s="86">
        <v>1318908.1300000004</v>
      </c>
      <c r="C17" s="86">
        <v>1011595.8200000002</v>
      </c>
      <c r="E17" s="86">
        <v>153226.95399999968</v>
      </c>
      <c r="F17" s="86">
        <v>919374.65600000008</v>
      </c>
      <c r="H17" s="4">
        <f t="shared" si="0"/>
        <v>3403105.56</v>
      </c>
      <c r="I17" s="8">
        <f t="shared" si="1"/>
        <v>0.26388682751780301</v>
      </c>
      <c r="K17" s="4"/>
    </row>
    <row r="18" spans="1:11" x14ac:dyDescent="0.25">
      <c r="A18" s="7">
        <v>43617</v>
      </c>
      <c r="B18" s="86">
        <v>1415046.5889999997</v>
      </c>
      <c r="C18" s="86">
        <v>1179945.243999999</v>
      </c>
      <c r="E18" s="86">
        <v>148710.2089999998</v>
      </c>
      <c r="F18" s="86">
        <v>947862.93399999989</v>
      </c>
      <c r="H18" s="4">
        <f t="shared" si="0"/>
        <v>3691564.9759999984</v>
      </c>
      <c r="I18" s="8">
        <f t="shared" si="1"/>
        <v>8.4763581650402431E-2</v>
      </c>
      <c r="K18" s="4"/>
    </row>
    <row r="19" spans="1:11" ht="15.75" thickBot="1" x14ac:dyDescent="0.3">
      <c r="A19" s="7">
        <v>43983</v>
      </c>
      <c r="B19" s="86">
        <v>1138262.1609999991</v>
      </c>
      <c r="C19" s="86">
        <v>972488.07599999954</v>
      </c>
      <c r="D19" s="13"/>
      <c r="E19" s="86">
        <v>162606.08599999989</v>
      </c>
      <c r="F19" s="86">
        <v>715399.75700000057</v>
      </c>
      <c r="G19" s="13"/>
      <c r="H19" s="4">
        <f t="shared" si="0"/>
        <v>2988756.0799999996</v>
      </c>
      <c r="I19" s="8">
        <f t="shared" si="1"/>
        <v>-0.19038237185832463</v>
      </c>
      <c r="K19" s="4"/>
    </row>
    <row r="20" spans="1:11" x14ac:dyDescent="0.25">
      <c r="A20" s="7">
        <v>44348</v>
      </c>
      <c r="B20" s="85">
        <v>1235076.2929775156</v>
      </c>
      <c r="C20" s="85">
        <v>920239.58447031875</v>
      </c>
      <c r="E20" s="59">
        <v>210110.15235581761</v>
      </c>
      <c r="F20" s="59">
        <v>1029841.1528630148</v>
      </c>
      <c r="H20" s="53">
        <f t="shared" si="0"/>
        <v>3395267.1826666668</v>
      </c>
      <c r="I20" s="8">
        <f t="shared" si="1"/>
        <v>0.13601347576904543</v>
      </c>
      <c r="K20" s="4"/>
    </row>
    <row r="21" spans="1:11" x14ac:dyDescent="0.25">
      <c r="A21" s="7">
        <v>44713</v>
      </c>
      <c r="B21" s="69">
        <v>1179576.8717055162</v>
      </c>
      <c r="C21" s="69">
        <v>963111.50722183229</v>
      </c>
      <c r="E21" s="37">
        <v>213844.30269744387</v>
      </c>
      <c r="F21" s="37">
        <v>1069519.8116891445</v>
      </c>
      <c r="H21" s="4">
        <f t="shared" ref="H21" si="2">SUM(B21:C21,E21:F21)</f>
        <v>3426052.493313937</v>
      </c>
      <c r="I21" s="8">
        <f>H21/H20-1</f>
        <v>9.0671246152389529E-3</v>
      </c>
    </row>
    <row r="22" spans="1:11" x14ac:dyDescent="0.25">
      <c r="E22" s="4"/>
      <c r="F22" s="4"/>
    </row>
  </sheetData>
  <mergeCells count="2">
    <mergeCell ref="B1:C1"/>
    <mergeCell ref="E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85" zoomScaleNormal="85" workbookViewId="0">
      <pane xSplit="1" ySplit="2" topLeftCell="D3" activePane="bottomRight" state="frozen"/>
      <selection pane="topRight"/>
      <selection pane="bottomLeft"/>
      <selection pane="bottomRight" activeCell="I6" sqref="I6:I21"/>
    </sheetView>
  </sheetViews>
  <sheetFormatPr defaultRowHeight="15" x14ac:dyDescent="0.25"/>
  <cols>
    <col min="2" max="2" width="18.28515625" style="24" customWidth="1"/>
    <col min="3" max="4" width="18.28515625" customWidth="1"/>
    <col min="5" max="5" width="18.28515625" style="24" customWidth="1"/>
    <col min="6" max="14" width="18.28515625" customWidth="1"/>
    <col min="15" max="15" width="10.5703125" bestFit="1" customWidth="1"/>
  </cols>
  <sheetData>
    <row r="1" spans="1:16" x14ac:dyDescent="0.25">
      <c r="B1" s="108" t="s">
        <v>84</v>
      </c>
      <c r="C1" s="108"/>
      <c r="E1" s="108" t="s">
        <v>85</v>
      </c>
      <c r="F1" s="108"/>
      <c r="J1" s="108" t="s">
        <v>86</v>
      </c>
      <c r="K1" s="108"/>
      <c r="M1" s="108" t="s">
        <v>87</v>
      </c>
      <c r="N1" s="108"/>
    </row>
    <row r="2" spans="1:16" ht="48.75" customHeight="1" x14ac:dyDescent="0.25">
      <c r="B2" s="27" t="s">
        <v>55</v>
      </c>
      <c r="C2" s="27" t="s">
        <v>54</v>
      </c>
      <c r="E2" s="27" t="s">
        <v>58</v>
      </c>
      <c r="F2" s="27" t="s">
        <v>57</v>
      </c>
      <c r="H2" s="27" t="s">
        <v>37</v>
      </c>
      <c r="J2" s="27" t="s">
        <v>55</v>
      </c>
      <c r="K2" s="27" t="s">
        <v>54</v>
      </c>
      <c r="M2" s="27" t="s">
        <v>58</v>
      </c>
      <c r="N2" s="27" t="s">
        <v>57</v>
      </c>
      <c r="P2" s="27" t="s">
        <v>37</v>
      </c>
    </row>
    <row r="3" spans="1:16" x14ac:dyDescent="0.25">
      <c r="H3" s="24"/>
      <c r="J3" s="24"/>
      <c r="M3" s="24"/>
      <c r="P3" s="24"/>
    </row>
    <row r="4" spans="1:16" x14ac:dyDescent="0.25">
      <c r="H4" s="24"/>
      <c r="J4" s="24"/>
      <c r="M4" s="24"/>
      <c r="P4" s="24"/>
    </row>
    <row r="5" spans="1:16" x14ac:dyDescent="0.25">
      <c r="A5" s="7">
        <v>38869</v>
      </c>
      <c r="B5" s="4">
        <f>Full_in!H6</f>
        <v>733029.60200000007</v>
      </c>
      <c r="C5" s="86">
        <v>58985.66</v>
      </c>
      <c r="E5" s="4">
        <f>Full_out!P5</f>
        <v>517235.45599999977</v>
      </c>
      <c r="F5" s="86">
        <v>228222.23</v>
      </c>
      <c r="H5" s="6">
        <f t="shared" ref="H5:H21" si="0">F5+C5</f>
        <v>287207.89</v>
      </c>
      <c r="J5" s="4">
        <f>'Bass Strait'!P5</f>
        <v>85687.327999999994</v>
      </c>
      <c r="K5" s="86">
        <v>48720.673000000003</v>
      </c>
      <c r="M5" s="4">
        <f>'Bass Strait'!AE5</f>
        <v>105867.17699999998</v>
      </c>
      <c r="N5" s="86">
        <v>38397.289999999994</v>
      </c>
      <c r="P5" s="6">
        <f t="shared" ref="P5:P15" si="1">N5+K5</f>
        <v>87117.962999999989</v>
      </c>
    </row>
    <row r="6" spans="1:16" x14ac:dyDescent="0.25">
      <c r="A6" s="7">
        <v>39234</v>
      </c>
      <c r="B6" s="4">
        <f>Full_in!H7</f>
        <v>802321.78699999978</v>
      </c>
      <c r="C6" s="86">
        <v>56129.557000000001</v>
      </c>
      <c r="E6" s="4">
        <f>Full_out!P6</f>
        <v>534388.17500000028</v>
      </c>
      <c r="F6" s="86">
        <v>290657.75199999998</v>
      </c>
      <c r="H6" s="6">
        <f t="shared" si="0"/>
        <v>346787.30900000001</v>
      </c>
      <c r="I6" s="8"/>
      <c r="J6" s="4">
        <f>'Bass Strait'!P6</f>
        <v>81326.71199999997</v>
      </c>
      <c r="K6" s="86">
        <v>49039.056000000004</v>
      </c>
      <c r="M6" s="4">
        <f>'Bass Strait'!AE6</f>
        <v>108265.91699999999</v>
      </c>
      <c r="N6" s="86">
        <v>33415.264000000003</v>
      </c>
      <c r="P6" s="6">
        <f t="shared" si="1"/>
        <v>82454.320000000007</v>
      </c>
    </row>
    <row r="7" spans="1:16" x14ac:dyDescent="0.25">
      <c r="A7" s="7">
        <v>39600</v>
      </c>
      <c r="B7" s="4">
        <f>Full_in!H8</f>
        <v>890216.2840000001</v>
      </c>
      <c r="C7" s="86">
        <v>44178.316999999988</v>
      </c>
      <c r="E7" s="4">
        <f>Full_out!P7</f>
        <v>546356.23600000038</v>
      </c>
      <c r="F7" s="86">
        <v>330315.51399999997</v>
      </c>
      <c r="H7" s="6">
        <f t="shared" si="0"/>
        <v>374493.83099999995</v>
      </c>
      <c r="I7" s="8"/>
      <c r="J7" s="4">
        <f>'Bass Strait'!P7</f>
        <v>82461.069000000003</v>
      </c>
      <c r="K7" s="86">
        <v>48237.140000000007</v>
      </c>
      <c r="M7" s="4">
        <f>'Bass Strait'!AE7</f>
        <v>114886.91400000002</v>
      </c>
      <c r="N7" s="86">
        <v>36114.682999999997</v>
      </c>
      <c r="P7" s="6">
        <f t="shared" si="1"/>
        <v>84351.823000000004</v>
      </c>
    </row>
    <row r="8" spans="1:16" x14ac:dyDescent="0.25">
      <c r="A8" s="7">
        <v>39965</v>
      </c>
      <c r="B8" s="4">
        <f>Full_in!H9</f>
        <v>821784.60999999964</v>
      </c>
      <c r="C8" s="86">
        <v>49643.866000000002</v>
      </c>
      <c r="E8" s="4">
        <f>Full_out!P8</f>
        <v>527600.68499999994</v>
      </c>
      <c r="F8" s="86">
        <v>312292.10400000005</v>
      </c>
      <c r="H8" s="6">
        <f t="shared" si="0"/>
        <v>361935.97000000003</v>
      </c>
      <c r="I8" s="8"/>
      <c r="J8" s="4">
        <f>'Bass Strait'!P8</f>
        <v>83753.64</v>
      </c>
      <c r="K8" s="86">
        <v>52789.758999999998</v>
      </c>
      <c r="M8" s="4">
        <f>'Bass Strait'!AE8</f>
        <v>112364.774</v>
      </c>
      <c r="N8" s="86">
        <v>32442.128000000004</v>
      </c>
      <c r="P8" s="6">
        <f t="shared" si="1"/>
        <v>85231.887000000002</v>
      </c>
    </row>
    <row r="9" spans="1:16" x14ac:dyDescent="0.25">
      <c r="A9" s="7">
        <v>40330</v>
      </c>
      <c r="B9" s="4">
        <f>Full_in!H10</f>
        <v>878616.30399999965</v>
      </c>
      <c r="C9" s="86">
        <v>39898.395000000004</v>
      </c>
      <c r="E9" s="4">
        <f>Full_out!P9</f>
        <v>585164.99999999977</v>
      </c>
      <c r="F9" s="86">
        <v>291744.00100000005</v>
      </c>
      <c r="H9" s="6">
        <f t="shared" si="0"/>
        <v>331642.39600000007</v>
      </c>
      <c r="I9" s="8"/>
      <c r="J9" s="4">
        <f>'Bass Strait'!P9</f>
        <v>85169.432000000001</v>
      </c>
      <c r="K9" s="86">
        <v>50588.359000000011</v>
      </c>
      <c r="M9" s="4">
        <f>'Bass Strait'!AE9</f>
        <v>113197.878</v>
      </c>
      <c r="N9" s="86">
        <v>30801.191999999995</v>
      </c>
      <c r="P9" s="6">
        <f t="shared" si="1"/>
        <v>81389.551000000007</v>
      </c>
    </row>
    <row r="10" spans="1:16" x14ac:dyDescent="0.25">
      <c r="A10" s="7">
        <v>40695</v>
      </c>
      <c r="B10" s="4">
        <f>Full_in!H11</f>
        <v>929236.56200000027</v>
      </c>
      <c r="C10" s="86">
        <v>45326.976999999999</v>
      </c>
      <c r="E10" s="4">
        <f>Full_out!P10</f>
        <v>619111.00100000016</v>
      </c>
      <c r="F10" s="86">
        <v>328808.74600000004</v>
      </c>
      <c r="H10" s="6">
        <f t="shared" si="0"/>
        <v>374135.72300000006</v>
      </c>
      <c r="I10" s="8"/>
      <c r="J10" s="4">
        <f>'Bass Strait'!P10</f>
        <v>83958.891999999993</v>
      </c>
      <c r="K10" s="86">
        <v>56848.379000000008</v>
      </c>
      <c r="M10" s="4">
        <f>'Bass Strait'!AE10</f>
        <v>111642.63500000001</v>
      </c>
      <c r="N10" s="86">
        <v>42222.692000000003</v>
      </c>
      <c r="P10" s="6">
        <f t="shared" si="1"/>
        <v>99071.071000000011</v>
      </c>
    </row>
    <row r="11" spans="1:16" x14ac:dyDescent="0.25">
      <c r="A11" s="7">
        <v>41061</v>
      </c>
      <c r="B11" s="4">
        <f>Full_in!H12</f>
        <v>974207.34200000006</v>
      </c>
      <c r="C11" s="86">
        <v>59009.945999999996</v>
      </c>
      <c r="E11" s="4">
        <f>Full_out!P11</f>
        <v>657744.15099999995</v>
      </c>
      <c r="F11" s="86">
        <v>338649.74599999998</v>
      </c>
      <c r="H11" s="6">
        <f t="shared" si="0"/>
        <v>397659.69199999998</v>
      </c>
      <c r="I11" s="8"/>
      <c r="J11" s="4">
        <f>'Bass Strait'!P11</f>
        <v>76042.334000000003</v>
      </c>
      <c r="K11" s="86">
        <v>56668.524999999994</v>
      </c>
      <c r="M11" s="4">
        <f>'Bass Strait'!AE11</f>
        <v>112450.12800000001</v>
      </c>
      <c r="N11" s="86">
        <v>37913.195999999996</v>
      </c>
      <c r="P11" s="6">
        <f t="shared" si="1"/>
        <v>94581.72099999999</v>
      </c>
    </row>
    <row r="12" spans="1:16" x14ac:dyDescent="0.25">
      <c r="A12" s="7">
        <v>41426</v>
      </c>
      <c r="B12" s="4">
        <f>Full_in!H13</f>
        <v>964261.53399999975</v>
      </c>
      <c r="C12" s="86">
        <v>65918.743999999992</v>
      </c>
      <c r="E12" s="4">
        <f>Full_out!P12</f>
        <v>656206.21299999999</v>
      </c>
      <c r="F12" s="86">
        <v>322979.29499999993</v>
      </c>
      <c r="H12" s="6">
        <f t="shared" si="0"/>
        <v>388898.03899999993</v>
      </c>
      <c r="I12" s="8"/>
      <c r="J12" s="4">
        <f>'Bass Strait'!P12</f>
        <v>73694.930000000008</v>
      </c>
      <c r="K12" s="86">
        <v>52536.381999999998</v>
      </c>
      <c r="M12" s="4">
        <f>'Bass Strait'!AE12</f>
        <v>109274.8099999999</v>
      </c>
      <c r="N12" s="86">
        <v>39724.520000000011</v>
      </c>
      <c r="P12" s="6">
        <f t="shared" si="1"/>
        <v>92260.902000000002</v>
      </c>
    </row>
    <row r="13" spans="1:16" x14ac:dyDescent="0.25">
      <c r="A13" s="7">
        <v>41791</v>
      </c>
      <c r="B13" s="4">
        <f>Full_in!H14</f>
        <v>996467.41199999931</v>
      </c>
      <c r="C13" s="86">
        <v>70178.814000000013</v>
      </c>
      <c r="E13" s="4">
        <f>Full_out!P13</f>
        <v>693220.26900000009</v>
      </c>
      <c r="F13" s="86">
        <v>341136.52700000006</v>
      </c>
      <c r="H13" s="6">
        <f t="shared" si="0"/>
        <v>411315.34100000007</v>
      </c>
      <c r="I13" s="8"/>
      <c r="J13" s="4">
        <f>'Bass Strait'!P13</f>
        <v>68474.305000000008</v>
      </c>
      <c r="K13" s="86">
        <v>53294.880000000019</v>
      </c>
      <c r="M13" s="4">
        <f>'Bass Strait'!AE13</f>
        <v>114141.37799999995</v>
      </c>
      <c r="N13" s="86">
        <v>29692.717000000004</v>
      </c>
      <c r="P13" s="6">
        <f t="shared" si="1"/>
        <v>82987.597000000023</v>
      </c>
    </row>
    <row r="14" spans="1:16" x14ac:dyDescent="0.25">
      <c r="A14" s="7">
        <v>42156</v>
      </c>
      <c r="B14" s="4">
        <f>Full_in!H15</f>
        <v>1035769.9320000005</v>
      </c>
      <c r="C14" s="86">
        <v>62097.764999999999</v>
      </c>
      <c r="E14" s="4">
        <f>Full_out!P14</f>
        <v>665614.09200000006</v>
      </c>
      <c r="F14" s="86">
        <v>395208.86200000002</v>
      </c>
      <c r="H14" s="38">
        <f t="shared" si="0"/>
        <v>457306.62700000004</v>
      </c>
      <c r="I14" s="8"/>
      <c r="J14" s="4">
        <f>'Bass Strait'!P14</f>
        <v>74278.91</v>
      </c>
      <c r="K14" s="86">
        <v>53959.369000000021</v>
      </c>
      <c r="M14" s="4">
        <f>'Bass Strait'!AE14</f>
        <v>117397.59100000006</v>
      </c>
      <c r="N14" s="86">
        <v>27116.478999999999</v>
      </c>
      <c r="P14" s="6">
        <f t="shared" si="1"/>
        <v>81075.848000000027</v>
      </c>
    </row>
    <row r="15" spans="1:16" x14ac:dyDescent="0.25">
      <c r="A15" s="7">
        <v>42522</v>
      </c>
      <c r="B15" s="4">
        <f>Full_in!H16</f>
        <v>1072544.6830000004</v>
      </c>
      <c r="C15" s="86">
        <v>56097.392000000007</v>
      </c>
      <c r="E15" s="4">
        <f>Full_out!P15</f>
        <v>657692.51500000001</v>
      </c>
      <c r="F15" s="86">
        <v>423768.99900000001</v>
      </c>
      <c r="H15" s="38">
        <f t="shared" si="0"/>
        <v>479866.391</v>
      </c>
      <c r="I15" s="8"/>
      <c r="J15" s="4">
        <f>'Bass Strait'!P15</f>
        <v>76049.004000000001</v>
      </c>
      <c r="K15" s="86">
        <v>51057.957000000009</v>
      </c>
      <c r="M15" s="4">
        <f>'Bass Strait'!AE15</f>
        <v>119247.33199999995</v>
      </c>
      <c r="N15" s="86">
        <v>26537.444000000003</v>
      </c>
      <c r="P15" s="6">
        <f t="shared" si="1"/>
        <v>77595.401000000013</v>
      </c>
    </row>
    <row r="16" spans="1:16" x14ac:dyDescent="0.25">
      <c r="A16" s="7">
        <v>42887</v>
      </c>
      <c r="B16" s="4">
        <f>Full_in!H17</f>
        <v>1105827.7360000003</v>
      </c>
      <c r="C16" s="86">
        <v>49362.291000000005</v>
      </c>
      <c r="E16" s="4">
        <f>Full_out!P16</f>
        <v>708402.15199999965</v>
      </c>
      <c r="F16" s="86">
        <v>405563.85400000005</v>
      </c>
      <c r="H16" s="38">
        <f t="shared" si="0"/>
        <v>454926.14500000008</v>
      </c>
      <c r="I16" s="8"/>
      <c r="J16" s="4">
        <f>'Bass Strait'!P16</f>
        <v>74286.843999999997</v>
      </c>
      <c r="K16" s="86">
        <v>48761.603999999992</v>
      </c>
      <c r="M16" s="4">
        <f>'Bass Strait'!AE16</f>
        <v>115984.01299999996</v>
      </c>
      <c r="N16" s="86">
        <v>25948.615000000002</v>
      </c>
      <c r="P16" s="6">
        <f t="shared" ref="P16:P18" si="2">N16+K16</f>
        <v>74710.218999999997</v>
      </c>
    </row>
    <row r="17" spans="1:17" s="97" customFormat="1" x14ac:dyDescent="0.25">
      <c r="A17" s="99">
        <v>43252</v>
      </c>
      <c r="B17" s="100">
        <f>Full_in!H18</f>
        <v>1199732.9649999999</v>
      </c>
      <c r="C17" s="101">
        <v>54430.507000000005</v>
      </c>
      <c r="E17" s="100">
        <f>Full_out!P17</f>
        <v>759775.97899999982</v>
      </c>
      <c r="F17" s="101">
        <v>441690.15400000004</v>
      </c>
      <c r="H17" s="106">
        <f t="shared" si="0"/>
        <v>496120.66100000002</v>
      </c>
      <c r="I17" s="112"/>
      <c r="J17" s="100">
        <f>'Bass Strait'!P17</f>
        <v>76443.453999999998</v>
      </c>
      <c r="K17" s="101">
        <v>58651.508999999998</v>
      </c>
      <c r="M17" s="100">
        <f>'Bass Strait'!AE17</f>
        <v>122383.32399999999</v>
      </c>
      <c r="N17" s="101">
        <v>34330.605999999992</v>
      </c>
      <c r="P17" s="6">
        <f t="shared" si="2"/>
        <v>92982.114999999991</v>
      </c>
      <c r="Q17" s="102"/>
    </row>
    <row r="18" spans="1:17" s="97" customFormat="1" x14ac:dyDescent="0.25">
      <c r="A18" s="99">
        <v>43617</v>
      </c>
      <c r="B18" s="100">
        <f>Full_in!H19</f>
        <v>1223308.811999999</v>
      </c>
      <c r="C18" s="101">
        <v>59074.763000000006</v>
      </c>
      <c r="E18" s="100">
        <f>Full_out!P18</f>
        <v>699779.52899999963</v>
      </c>
      <c r="F18" s="101">
        <v>555719.32700000005</v>
      </c>
      <c r="H18" s="106">
        <f t="shared" si="0"/>
        <v>614794.09000000008</v>
      </c>
      <c r="I18" s="112"/>
      <c r="J18" s="100">
        <f>'Bass Strait'!P18</f>
        <v>78850.368000000031</v>
      </c>
      <c r="K18" s="101">
        <v>55995.113000000005</v>
      </c>
      <c r="M18" s="100">
        <f>'Bass Strait'!AE18</f>
        <v>123340.08900000002</v>
      </c>
      <c r="N18" s="101">
        <v>29804.477999999999</v>
      </c>
      <c r="P18" s="6">
        <f t="shared" si="2"/>
        <v>85799.591</v>
      </c>
      <c r="Q18" s="102"/>
    </row>
    <row r="19" spans="1:17" ht="15.75" thickBot="1" x14ac:dyDescent="0.3">
      <c r="A19" s="7">
        <v>43983</v>
      </c>
      <c r="B19" s="4">
        <f>Full_in!H20</f>
        <v>1183095.9489999996</v>
      </c>
      <c r="C19" s="86">
        <v>65409.638999999996</v>
      </c>
      <c r="D19" s="13"/>
      <c r="E19" s="4">
        <f>Full_out!P19</f>
        <v>684271.04699999979</v>
      </c>
      <c r="F19" s="86">
        <v>500598.19300000003</v>
      </c>
      <c r="G19" s="13"/>
      <c r="H19" s="38">
        <f t="shared" si="0"/>
        <v>566007.83200000005</v>
      </c>
      <c r="I19" s="111"/>
      <c r="J19" s="4">
        <f>'Bass Strait'!P19</f>
        <v>75064.410999999993</v>
      </c>
      <c r="K19" s="86">
        <v>64921.602999999981</v>
      </c>
      <c r="L19" s="13"/>
      <c r="M19" s="4">
        <f>'Bass Strait'!AE19</f>
        <v>127521.82099999997</v>
      </c>
      <c r="N19" s="86">
        <v>27651.977000000003</v>
      </c>
      <c r="O19" s="13"/>
      <c r="P19" s="6">
        <f>N19+K19</f>
        <v>92573.579999999987</v>
      </c>
      <c r="Q19" s="98"/>
    </row>
    <row r="20" spans="1:17" x14ac:dyDescent="0.25">
      <c r="A20" s="7">
        <v>44348</v>
      </c>
      <c r="B20" s="53">
        <f>Full_in!H21</f>
        <v>1342768.557231748</v>
      </c>
      <c r="C20" s="85">
        <v>55236.690294009808</v>
      </c>
      <c r="E20" s="53">
        <f>Full_out!P20</f>
        <v>681141.95625991351</v>
      </c>
      <c r="F20" s="85">
        <v>647665.63320396899</v>
      </c>
      <c r="H20" s="65">
        <f t="shared" si="0"/>
        <v>702902.32349797874</v>
      </c>
      <c r="I20" s="8"/>
      <c r="J20" s="53">
        <f>'Bass Strait'!P20</f>
        <v>81889.778000000006</v>
      </c>
      <c r="K20" s="85">
        <v>60764.506586360367</v>
      </c>
      <c r="M20" s="53">
        <f>'Bass Strait'!AE20</f>
        <v>139546.16133333318</v>
      </c>
      <c r="N20" s="85">
        <v>18548.490253027048</v>
      </c>
      <c r="P20" s="55">
        <f>N20+K20</f>
        <v>79312.996839387415</v>
      </c>
      <c r="Q20" s="98"/>
    </row>
    <row r="21" spans="1:17" x14ac:dyDescent="0.25">
      <c r="A21" s="7">
        <v>44713</v>
      </c>
      <c r="B21" s="4">
        <f>Full_in!H22</f>
        <v>1320507.3304724901</v>
      </c>
      <c r="C21" s="69">
        <v>54512.377851705067</v>
      </c>
      <c r="E21" s="4">
        <f>Full_out!P21</f>
        <v>743907.99983188498</v>
      </c>
      <c r="F21" s="69">
        <v>588862.64572310669</v>
      </c>
      <c r="H21" s="38">
        <f t="shared" si="0"/>
        <v>643375.02357481176</v>
      </c>
      <c r="I21" s="8"/>
      <c r="J21" s="4">
        <f>'Bass Strait'!P21</f>
        <v>84461.355847905113</v>
      </c>
      <c r="K21" s="69">
        <v>50571.070521453308</v>
      </c>
      <c r="M21" s="4">
        <f>'Bass Strait'!AE21</f>
        <v>131341.82642862102</v>
      </c>
      <c r="N21" s="69">
        <v>19130.966940737304</v>
      </c>
      <c r="P21" s="6">
        <f>N21+K21</f>
        <v>69702.037462190608</v>
      </c>
      <c r="Q21" s="98"/>
    </row>
    <row r="23" spans="1:17" x14ac:dyDescent="0.25">
      <c r="F23" s="4"/>
    </row>
  </sheetData>
  <mergeCells count="4">
    <mergeCell ref="B1:C1"/>
    <mergeCell ref="E1:F1"/>
    <mergeCell ref="J1:K1"/>
    <mergeCell ref="M1:N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zoomScale="70" zoomScaleNormal="70" workbookViewId="0">
      <selection activeCell="K5" sqref="K5:K21"/>
    </sheetView>
  </sheetViews>
  <sheetFormatPr defaultRowHeight="15" x14ac:dyDescent="0.25"/>
  <cols>
    <col min="2" max="3" width="12.7109375" style="24" customWidth="1"/>
    <col min="4" max="11" width="12.7109375" customWidth="1"/>
    <col min="12" max="13" width="11.140625" bestFit="1" customWidth="1"/>
    <col min="14" max="14" width="9.28515625" customWidth="1"/>
    <col min="15" max="15" width="25.28515625" bestFit="1" customWidth="1"/>
    <col min="16" max="16" width="25.5703125" customWidth="1"/>
    <col min="18" max="27" width="12.7109375" customWidth="1"/>
  </cols>
  <sheetData>
    <row r="1" spans="1:27" s="27" customFormat="1" ht="30" x14ac:dyDescent="0.25">
      <c r="B1" s="109" t="s">
        <v>88</v>
      </c>
      <c r="C1" s="109"/>
      <c r="D1" s="109"/>
      <c r="E1" s="109"/>
      <c r="F1" s="109"/>
      <c r="G1" s="109"/>
      <c r="H1" s="109"/>
      <c r="I1" s="109"/>
      <c r="J1" s="109"/>
      <c r="L1" s="109" t="s">
        <v>135</v>
      </c>
      <c r="M1" s="109"/>
      <c r="N1" s="109"/>
      <c r="O1" s="105" t="s">
        <v>133</v>
      </c>
      <c r="P1" s="105" t="s">
        <v>134</v>
      </c>
      <c r="R1" s="109" t="s">
        <v>89</v>
      </c>
      <c r="S1" s="109"/>
      <c r="T1" s="109"/>
      <c r="U1" s="109"/>
      <c r="V1" s="109"/>
      <c r="W1" s="109"/>
      <c r="X1" s="109"/>
      <c r="Y1" s="109"/>
      <c r="Z1" s="109"/>
      <c r="AA1" s="109"/>
    </row>
    <row r="2" spans="1:27" ht="75" x14ac:dyDescent="0.25">
      <c r="B2" s="27" t="s">
        <v>62</v>
      </c>
      <c r="C2" s="27"/>
      <c r="D2" s="27" t="s">
        <v>63</v>
      </c>
      <c r="E2" s="27" t="s">
        <v>64</v>
      </c>
      <c r="F2" s="27" t="s">
        <v>68</v>
      </c>
      <c r="G2" s="27" t="s">
        <v>65</v>
      </c>
      <c r="I2" s="27" t="s">
        <v>67</v>
      </c>
      <c r="J2" s="27" t="s">
        <v>66</v>
      </c>
      <c r="L2" s="27" t="s">
        <v>22</v>
      </c>
      <c r="M2" t="s">
        <v>33</v>
      </c>
      <c r="N2" t="s">
        <v>36</v>
      </c>
      <c r="R2" s="27" t="s">
        <v>22</v>
      </c>
      <c r="S2" s="27"/>
      <c r="T2" t="s">
        <v>33</v>
      </c>
      <c r="U2" s="27" t="s">
        <v>69</v>
      </c>
      <c r="V2" t="s">
        <v>23</v>
      </c>
      <c r="X2" t="s">
        <v>36</v>
      </c>
      <c r="Y2" t="s">
        <v>35</v>
      </c>
      <c r="Z2" t="s">
        <v>34</v>
      </c>
      <c r="AA2" t="s">
        <v>23</v>
      </c>
    </row>
    <row r="3" spans="1:27" x14ac:dyDescent="0.25">
      <c r="B3"/>
      <c r="C3"/>
    </row>
    <row r="4" spans="1:27" x14ac:dyDescent="0.25">
      <c r="B4"/>
      <c r="C4"/>
    </row>
    <row r="5" spans="1:27" x14ac:dyDescent="0.25">
      <c r="A5" s="7">
        <v>38869</v>
      </c>
      <c r="B5" s="69">
        <f t="shared" ref="B5:B20" si="0">SUM(D5,G5,I5:J5)</f>
        <v>4872119.7020000005</v>
      </c>
      <c r="C5" s="4"/>
      <c r="D5" s="86">
        <f>INDEX([6]RT_MV_q!$D:$D,MATCH(A5,[6]RT_MV_q!$A:$A,0))</f>
        <v>2407465.4610000001</v>
      </c>
      <c r="E5" s="86">
        <v>250189</v>
      </c>
      <c r="F5" s="88">
        <f>D5/E5</f>
        <v>9.6225871681009156</v>
      </c>
      <c r="G5" s="86">
        <f>SUM([6]RT_MV!$K6:$L6)</f>
        <v>808203.96799999999</v>
      </c>
      <c r="I5" s="86">
        <f>[6]RT_MV!$M6</f>
        <v>1395069.5790000001</v>
      </c>
      <c r="J5" s="86">
        <f>SUM([6]RT_MV!$N6:$O6)</f>
        <v>261380.69400000002</v>
      </c>
      <c r="K5" s="8"/>
      <c r="L5" s="69">
        <f t="shared" ref="L5:L18" si="1">SUM(M5:N5)</f>
        <v>2705497.7960000006</v>
      </c>
      <c r="M5" s="86">
        <v>2545741.4310000008</v>
      </c>
      <c r="N5" s="86">
        <v>159756.36499999996</v>
      </c>
      <c r="O5" s="86">
        <f>[6]ML!$D6</f>
        <v>2114209.2319999998</v>
      </c>
      <c r="P5" s="86">
        <f>[6]ML!$C6</f>
        <v>104349.44700000001</v>
      </c>
      <c r="R5" s="69">
        <f>SUM(T5,X5)</f>
        <v>2955197.44</v>
      </c>
      <c r="S5" s="4"/>
      <c r="T5" s="86">
        <f>[6]Tonnes_DryBulkIn!C6</f>
        <v>2463721.2599999998</v>
      </c>
      <c r="U5" s="86">
        <f>[6]Tonnes_DryBulkIn!$I6</f>
        <v>1308072</v>
      </c>
      <c r="V5" s="69">
        <f>T5-U5</f>
        <v>1155649.2599999998</v>
      </c>
      <c r="W5" s="4"/>
      <c r="X5" s="86">
        <v>491476.18</v>
      </c>
      <c r="Y5" s="86">
        <v>376437.12</v>
      </c>
      <c r="Z5" s="86">
        <v>32888.990000000005</v>
      </c>
      <c r="AA5" s="69">
        <f>X5-Y5-Z5</f>
        <v>82150.069999999992</v>
      </c>
    </row>
    <row r="6" spans="1:27" x14ac:dyDescent="0.25">
      <c r="A6" s="7">
        <v>39234</v>
      </c>
      <c r="B6" s="69">
        <f t="shared" si="0"/>
        <v>5341050.4270000001</v>
      </c>
      <c r="C6" s="8">
        <f>B6/B5-1</f>
        <v>9.6247784061525454E-2</v>
      </c>
      <c r="D6" s="86">
        <f>INDEX([6]RT_MV_q!$D:$D,MATCH(A6,[6]RT_MV_q!$A:$A,0))</f>
        <v>2544647.1</v>
      </c>
      <c r="E6" s="86">
        <v>252521</v>
      </c>
      <c r="F6" s="88">
        <f t="shared" ref="F6:F19" si="2">D6/E6</f>
        <v>10.076972212212054</v>
      </c>
      <c r="G6" s="86">
        <f>SUM([6]RT_MV!$K7:$L7)</f>
        <v>966431.42799999984</v>
      </c>
      <c r="I6" s="86">
        <f>[6]RT_MV!$M7</f>
        <v>1514064.882</v>
      </c>
      <c r="J6" s="86">
        <f>SUM([6]RT_MV!$N7:$O7)</f>
        <v>315907.01699999999</v>
      </c>
      <c r="K6" s="8"/>
      <c r="L6" s="69">
        <f t="shared" si="1"/>
        <v>2699516.9469999978</v>
      </c>
      <c r="M6" s="86">
        <v>2583308.2189999977</v>
      </c>
      <c r="N6" s="86">
        <v>116208.72799999997</v>
      </c>
      <c r="O6" s="86">
        <f>[6]ML!$D7</f>
        <v>2332947.38</v>
      </c>
      <c r="P6" s="86">
        <f>[6]ML!$C7</f>
        <v>120633.932</v>
      </c>
      <c r="Q6" s="8"/>
      <c r="R6" s="69">
        <f t="shared" ref="R6:R19" si="3">SUM(T6,X6)</f>
        <v>3196028.4109999998</v>
      </c>
      <c r="S6" s="4"/>
      <c r="T6" s="86">
        <f>[6]Tonnes_DryBulkIn!C7</f>
        <v>2874399.4209999996</v>
      </c>
      <c r="U6" s="86">
        <f>[6]Tonnes_DryBulkIn!$I7</f>
        <v>1441480.13</v>
      </c>
      <c r="V6" s="69">
        <f t="shared" ref="V6:V19" si="4">T6-U6</f>
        <v>1432919.2909999997</v>
      </c>
      <c r="W6" s="8">
        <f t="shared" ref="W6:W20" si="5">X6/X5-1</f>
        <v>-0.34558580234753178</v>
      </c>
      <c r="X6" s="86">
        <v>321628.99000000005</v>
      </c>
      <c r="Y6" s="86">
        <v>164568.69999999998</v>
      </c>
      <c r="Z6" s="86">
        <v>134857.73000000001</v>
      </c>
      <c r="AA6" s="69">
        <f t="shared" ref="AA6:AA17" si="6">X6-Y6-Z6</f>
        <v>22202.560000000056</v>
      </c>
    </row>
    <row r="7" spans="1:27" x14ac:dyDescent="0.25">
      <c r="A7" s="7">
        <v>39600</v>
      </c>
      <c r="B7" s="69">
        <f t="shared" si="0"/>
        <v>6151925.9830000009</v>
      </c>
      <c r="C7" s="8">
        <f t="shared" ref="C7:C21" si="7">B7/B6-1</f>
        <v>0.15181949076924539</v>
      </c>
      <c r="D7" s="86">
        <f>INDEX([6]RT_MV_q!$D:$D,MATCH(A7,[6]RT_MV_q!$A:$A,0))</f>
        <v>2920608.8790000007</v>
      </c>
      <c r="E7" s="86">
        <v>276891</v>
      </c>
      <c r="F7" s="88">
        <f t="shared" si="2"/>
        <v>10.547864968525523</v>
      </c>
      <c r="G7" s="86">
        <f>SUM([6]RT_MV!$K8:$L8)</f>
        <v>1152160.6249999998</v>
      </c>
      <c r="I7" s="86">
        <f>[6]RT_MV!$M8</f>
        <v>1734946.3450000004</v>
      </c>
      <c r="J7" s="86">
        <f>SUM([6]RT_MV!$N8:$O8)</f>
        <v>344210.1339999999</v>
      </c>
      <c r="K7" s="8"/>
      <c r="L7" s="69">
        <f t="shared" si="1"/>
        <v>2494159.7179999985</v>
      </c>
      <c r="M7" s="86">
        <v>2304351.8709999984</v>
      </c>
      <c r="N7" s="86">
        <v>189807.84699999995</v>
      </c>
      <c r="O7" s="86">
        <f>[6]ML!$D8</f>
        <v>2391694.1659999997</v>
      </c>
      <c r="P7" s="86">
        <f>[6]ML!$C8</f>
        <v>136649.929</v>
      </c>
      <c r="Q7" s="8"/>
      <c r="R7" s="69">
        <f t="shared" si="3"/>
        <v>3064807.7379999999</v>
      </c>
      <c r="S7" s="4"/>
      <c r="T7" s="86">
        <f>[6]Tonnes_DryBulkIn!C8</f>
        <v>3050526.0779999997</v>
      </c>
      <c r="U7" s="86">
        <f>[6]Tonnes_DryBulkIn!$I8</f>
        <v>1514194.5</v>
      </c>
      <c r="V7" s="69">
        <f t="shared" si="4"/>
        <v>1536331.5779999997</v>
      </c>
      <c r="W7" s="8">
        <f t="shared" si="5"/>
        <v>-0.95559585595813368</v>
      </c>
      <c r="X7" s="86">
        <v>14281.66</v>
      </c>
      <c r="Y7" s="86"/>
      <c r="Z7" s="86">
        <v>9979.48</v>
      </c>
      <c r="AA7" s="69">
        <f t="shared" si="6"/>
        <v>4302.18</v>
      </c>
    </row>
    <row r="8" spans="1:27" x14ac:dyDescent="0.25">
      <c r="A8" s="7">
        <v>39965</v>
      </c>
      <c r="B8" s="69">
        <f t="shared" si="0"/>
        <v>4780432.3500000006</v>
      </c>
      <c r="C8" s="8">
        <f t="shared" si="7"/>
        <v>-0.22293727798252672</v>
      </c>
      <c r="D8" s="86">
        <f>INDEX([6]RT_MV_q!$D:$D,MATCH(A8,[6]RT_MV_q!$A:$A,0))</f>
        <v>2306340.8280000002</v>
      </c>
      <c r="E8" s="86">
        <v>243378</v>
      </c>
      <c r="F8" s="88">
        <f t="shared" si="2"/>
        <v>9.4763734930848322</v>
      </c>
      <c r="G8" s="86">
        <f>SUM([6]RT_MV!$K9:$L9)</f>
        <v>888932.78700000001</v>
      </c>
      <c r="I8" s="86">
        <f>[6]RT_MV!$M9</f>
        <v>1274208.2960000001</v>
      </c>
      <c r="J8" s="86">
        <f>SUM([6]RT_MV!$N9:$O9)</f>
        <v>310950.4389999999</v>
      </c>
      <c r="K8" s="8"/>
      <c r="L8" s="69">
        <f t="shared" si="1"/>
        <v>1966869.4089999981</v>
      </c>
      <c r="M8" s="86">
        <v>1752981.822999998</v>
      </c>
      <c r="N8" s="86">
        <v>213887.5860000001</v>
      </c>
      <c r="O8" s="86">
        <f>[6]ML!$D9</f>
        <v>2414836.3460000004</v>
      </c>
      <c r="P8" s="86">
        <f>[6]ML!$C9</f>
        <v>118121.43100000001</v>
      </c>
      <c r="Q8" s="8"/>
      <c r="R8" s="69">
        <f t="shared" si="3"/>
        <v>3029158.7939999998</v>
      </c>
      <c r="S8" s="4"/>
      <c r="T8" s="86">
        <f>[6]Tonnes_DryBulkIn!C9</f>
        <v>2962356.1439999999</v>
      </c>
      <c r="U8" s="86">
        <f>[6]Tonnes_DryBulkIn!$I9</f>
        <v>1516803</v>
      </c>
      <c r="V8" s="69">
        <f t="shared" si="4"/>
        <v>1445553.1439999999</v>
      </c>
      <c r="W8" s="8">
        <f t="shared" si="5"/>
        <v>3.6775129781832083</v>
      </c>
      <c r="X8" s="86">
        <v>66802.649999999994</v>
      </c>
      <c r="Y8" s="86">
        <v>66802.649999999994</v>
      </c>
      <c r="Z8" s="86"/>
      <c r="AA8" s="69">
        <f t="shared" si="6"/>
        <v>0</v>
      </c>
    </row>
    <row r="9" spans="1:27" x14ac:dyDescent="0.25">
      <c r="A9" s="7">
        <v>40330</v>
      </c>
      <c r="B9" s="69">
        <f t="shared" si="0"/>
        <v>5628725.0529999994</v>
      </c>
      <c r="C9" s="8">
        <f t="shared" si="7"/>
        <v>0.17745104226817454</v>
      </c>
      <c r="D9" s="86">
        <f>INDEX([6]RT_MV_q!$D:$D,MATCH(A9,[6]RT_MV_q!$A:$A,0))</f>
        <v>3044946.6169999996</v>
      </c>
      <c r="E9" s="86">
        <v>272289</v>
      </c>
      <c r="F9" s="88">
        <f t="shared" si="2"/>
        <v>11.18277498172897</v>
      </c>
      <c r="G9" s="86">
        <f>SUM([6]RT_MV!$K10:$L10)</f>
        <v>910356.85400000017</v>
      </c>
      <c r="I9" s="86">
        <f>[6]RT_MV!$M10</f>
        <v>1372749.7979999997</v>
      </c>
      <c r="J9" s="86">
        <f>SUM([6]RT_MV!$N10:$O10)</f>
        <v>300671.78400000004</v>
      </c>
      <c r="K9" s="8"/>
      <c r="L9" s="69">
        <f t="shared" si="1"/>
        <v>1994263.0659999975</v>
      </c>
      <c r="M9" s="86">
        <v>1751620.8169999977</v>
      </c>
      <c r="N9" s="86">
        <v>242642.24899999992</v>
      </c>
      <c r="O9" s="86">
        <f>[6]ML!$D10</f>
        <v>2741613.5189999999</v>
      </c>
      <c r="P9" s="86">
        <f>[6]ML!$C10</f>
        <v>179638.59800000003</v>
      </c>
      <c r="Q9" s="8"/>
      <c r="R9" s="69">
        <f t="shared" si="3"/>
        <v>3014324.35</v>
      </c>
      <c r="S9" s="4"/>
      <c r="T9" s="86">
        <f>[6]Tonnes_DryBulkIn!C10</f>
        <v>2685968.5</v>
      </c>
      <c r="U9" s="86">
        <f>[6]Tonnes_DryBulkIn!$I10</f>
        <v>1479675</v>
      </c>
      <c r="V9" s="69">
        <f t="shared" si="4"/>
        <v>1206293.5</v>
      </c>
      <c r="W9" s="8">
        <f t="shared" si="5"/>
        <v>3.9153117428724764</v>
      </c>
      <c r="X9" s="86">
        <v>328355.85000000003</v>
      </c>
      <c r="Y9" s="86">
        <v>277385.46000000002</v>
      </c>
      <c r="Z9" s="86">
        <v>16390</v>
      </c>
      <c r="AA9" s="69">
        <f t="shared" si="6"/>
        <v>34580.390000000014</v>
      </c>
    </row>
    <row r="10" spans="1:27" x14ac:dyDescent="0.25">
      <c r="A10" s="7">
        <v>40695</v>
      </c>
      <c r="B10" s="69">
        <f t="shared" si="0"/>
        <v>5537218.2820000006</v>
      </c>
      <c r="C10" s="8">
        <f t="shared" si="7"/>
        <v>-1.6257104430998592E-2</v>
      </c>
      <c r="D10" s="86">
        <f>INDEX([6]RT_MV_q!$D:$D,MATCH(A10,[6]RT_MV_q!$A:$A,0))</f>
        <v>3060625.5460000001</v>
      </c>
      <c r="E10" s="86">
        <v>269288</v>
      </c>
      <c r="F10" s="88">
        <f t="shared" si="2"/>
        <v>11.365621735836726</v>
      </c>
      <c r="G10" s="86">
        <f>SUM([6]RT_MV!$K11:$L11)</f>
        <v>941490.80400000082</v>
      </c>
      <c r="I10" s="86">
        <f>[6]RT_MV!$M11</f>
        <v>1205073.4609999999</v>
      </c>
      <c r="J10" s="86">
        <f>SUM([6]RT_MV!$N11:$O11)</f>
        <v>330028.47100000002</v>
      </c>
      <c r="K10" s="8"/>
      <c r="L10" s="69">
        <f t="shared" si="1"/>
        <v>2310695.9960000003</v>
      </c>
      <c r="M10" s="86">
        <v>1853754.317</v>
      </c>
      <c r="N10" s="86">
        <v>456941.679</v>
      </c>
      <c r="O10" s="86">
        <f>[6]ML!$D11</f>
        <v>2759599.6030000006</v>
      </c>
      <c r="P10" s="86">
        <f>[6]ML!$C11</f>
        <v>163388.66399999999</v>
      </c>
      <c r="Q10" s="8"/>
      <c r="R10" s="69">
        <f t="shared" si="3"/>
        <v>3382522.98</v>
      </c>
      <c r="S10" s="4"/>
      <c r="T10" s="86">
        <f>[6]Tonnes_DryBulkIn!C11</f>
        <v>2816917.48</v>
      </c>
      <c r="U10" s="86">
        <f>[6]Tonnes_DryBulkIn!$I11</f>
        <v>1526066</v>
      </c>
      <c r="V10" s="69">
        <f t="shared" si="4"/>
        <v>1290851.48</v>
      </c>
      <c r="W10" s="8">
        <f t="shared" si="5"/>
        <v>0.72253821578022737</v>
      </c>
      <c r="X10" s="86">
        <v>565605.5</v>
      </c>
      <c r="Y10" s="86">
        <v>491999.49</v>
      </c>
      <c r="Z10" s="86">
        <v>34473.01</v>
      </c>
      <c r="AA10" s="69">
        <f t="shared" si="6"/>
        <v>39133.000000000007</v>
      </c>
    </row>
    <row r="11" spans="1:27" x14ac:dyDescent="0.25">
      <c r="A11" s="7">
        <v>41061</v>
      </c>
      <c r="B11" s="69">
        <f t="shared" si="0"/>
        <v>5766512.9210000001</v>
      </c>
      <c r="C11" s="8">
        <f t="shared" si="7"/>
        <v>4.1409716453724599E-2</v>
      </c>
      <c r="D11" s="86">
        <f>INDEX([6]RT_MV_q!$D:$D,MATCH(A11,[6]RT_MV_q!$A:$A,0))</f>
        <v>3138005.523</v>
      </c>
      <c r="E11" s="86">
        <v>280193</v>
      </c>
      <c r="F11" s="88">
        <f t="shared" si="2"/>
        <v>11.199442966098369</v>
      </c>
      <c r="G11" s="86">
        <f>SUM([6]RT_MV!$K12:$L12)</f>
        <v>1196577.675</v>
      </c>
      <c r="I11" s="86">
        <f>[6]RT_MV!$M12</f>
        <v>1085470.0850000002</v>
      </c>
      <c r="J11" s="86">
        <f>SUM([6]RT_MV!$N12:$O12)</f>
        <v>346459.63799999992</v>
      </c>
      <c r="K11" s="8"/>
      <c r="L11" s="69">
        <f t="shared" si="1"/>
        <v>3100006.6159999999</v>
      </c>
      <c r="M11" s="86">
        <v>2678573.79</v>
      </c>
      <c r="N11" s="86">
        <v>421432.826</v>
      </c>
      <c r="O11" s="86">
        <f>[6]ML!$D12</f>
        <v>3064731.3860000004</v>
      </c>
      <c r="P11" s="86">
        <f>[6]ML!$C12</f>
        <v>192339.68599999999</v>
      </c>
      <c r="Q11" s="8"/>
      <c r="R11" s="69">
        <f t="shared" si="3"/>
        <v>4012182.7650000001</v>
      </c>
      <c r="S11" s="4"/>
      <c r="T11" s="86">
        <f>[6]Tonnes_DryBulkIn!C12</f>
        <v>2875641.56</v>
      </c>
      <c r="U11" s="86">
        <f>[6]Tonnes_DryBulkIn!$I12</f>
        <v>1606387</v>
      </c>
      <c r="V11" s="69">
        <f t="shared" si="4"/>
        <v>1269254.56</v>
      </c>
      <c r="W11" s="8">
        <f t="shared" si="5"/>
        <v>1.0094238917407981</v>
      </c>
      <c r="X11" s="86">
        <v>1136541.2050000001</v>
      </c>
      <c r="Y11" s="86">
        <v>971443.13199999998</v>
      </c>
      <c r="Z11" s="86">
        <v>47679.92</v>
      </c>
      <c r="AA11" s="69">
        <f t="shared" si="6"/>
        <v>117418.15300000009</v>
      </c>
    </row>
    <row r="12" spans="1:27" x14ac:dyDescent="0.25">
      <c r="A12" s="7">
        <v>41426</v>
      </c>
      <c r="B12" s="69">
        <f t="shared" si="0"/>
        <v>6212587.5419999994</v>
      </c>
      <c r="C12" s="8">
        <f t="shared" si="7"/>
        <v>7.7356042917292811E-2</v>
      </c>
      <c r="D12" s="86">
        <f>INDEX([6]RT_MV_q!$D:$D,MATCH(A12,[6]RT_MV_q!$A:$A,0))</f>
        <v>3279673.4380000001</v>
      </c>
      <c r="E12" s="86">
        <v>302250</v>
      </c>
      <c r="F12" s="88">
        <f t="shared" si="2"/>
        <v>10.850863318444997</v>
      </c>
      <c r="G12" s="86">
        <f>SUM([6]RT_MV!$K13:$L13)</f>
        <v>1426012.1589999993</v>
      </c>
      <c r="I12" s="86">
        <f>[6]RT_MV!$M13</f>
        <v>1158926.2650000008</v>
      </c>
      <c r="J12" s="86">
        <f>SUM([6]RT_MV!$N13:$O13)</f>
        <v>347975.68000000005</v>
      </c>
      <c r="K12" s="8"/>
      <c r="L12" s="69">
        <f t="shared" si="1"/>
        <v>2445954.1199999973</v>
      </c>
      <c r="M12" s="86">
        <v>1922256.6459999969</v>
      </c>
      <c r="N12" s="86">
        <v>523697.47400000016</v>
      </c>
      <c r="O12" s="86">
        <f>[6]ML!$D13</f>
        <v>3844875.2260000007</v>
      </c>
      <c r="P12" s="86">
        <f>[6]ML!$C13</f>
        <v>243700.71699999998</v>
      </c>
      <c r="Q12" s="8"/>
      <c r="R12" s="69">
        <f t="shared" si="3"/>
        <v>4094259.4009999996</v>
      </c>
      <c r="S12" s="4"/>
      <c r="T12" s="86">
        <f>[6]Tonnes_DryBulkIn!C13</f>
        <v>2767081.3499999996</v>
      </c>
      <c r="U12" s="86">
        <f>[6]Tonnes_DryBulkIn!$I13</f>
        <v>1483529</v>
      </c>
      <c r="V12" s="69">
        <f t="shared" si="4"/>
        <v>1283552.3499999996</v>
      </c>
      <c r="W12" s="8">
        <f t="shared" si="5"/>
        <v>0.16773421426458524</v>
      </c>
      <c r="X12" s="86">
        <v>1327178.051</v>
      </c>
      <c r="Y12" s="86">
        <v>1051436.4620000001</v>
      </c>
      <c r="Z12" s="86">
        <v>92493.93</v>
      </c>
      <c r="AA12" s="69">
        <f t="shared" si="6"/>
        <v>183247.65899999993</v>
      </c>
    </row>
    <row r="13" spans="1:27" x14ac:dyDescent="0.25">
      <c r="A13" s="7">
        <v>41791</v>
      </c>
      <c r="B13" s="69">
        <f t="shared" si="0"/>
        <v>6140357.3439999968</v>
      </c>
      <c r="C13" s="8">
        <f t="shared" si="7"/>
        <v>-1.1626427396264849E-2</v>
      </c>
      <c r="D13" s="86">
        <f>INDEX([6]RT_MV_q!$D:$D,MATCH(A13,[6]RT_MV_q!$A:$A,0))</f>
        <v>3391515.7759999987</v>
      </c>
      <c r="E13" s="86">
        <v>304536</v>
      </c>
      <c r="F13" s="88">
        <f t="shared" si="2"/>
        <v>11.136666193816161</v>
      </c>
      <c r="G13" s="86">
        <f>SUM([6]RT_MV!$K14:$L14)</f>
        <v>1268757.895999999</v>
      </c>
      <c r="I13" s="86">
        <f>[6]RT_MV!$M14</f>
        <v>1126653.2589999998</v>
      </c>
      <c r="J13" s="86">
        <f>SUM([6]RT_MV!$N14:$O14)</f>
        <v>353430.41299999983</v>
      </c>
      <c r="K13" s="8"/>
      <c r="L13" s="69">
        <f t="shared" si="1"/>
        <v>2453643.9049999998</v>
      </c>
      <c r="M13" s="86">
        <v>1855454.7759999998</v>
      </c>
      <c r="N13" s="86">
        <v>598189.12899999996</v>
      </c>
      <c r="O13" s="86">
        <f>[6]ML!$D14</f>
        <v>3781970.1040000003</v>
      </c>
      <c r="P13" s="86">
        <f>[6]ML!$C14</f>
        <v>229088.18499999997</v>
      </c>
      <c r="Q13" s="8"/>
      <c r="R13" s="69">
        <f t="shared" si="3"/>
        <v>3827104.2350000003</v>
      </c>
      <c r="S13" s="4"/>
      <c r="T13" s="86">
        <f>[6]Tonnes_DryBulkIn!C14</f>
        <v>2666866.2400000002</v>
      </c>
      <c r="U13" s="86">
        <f>[6]Tonnes_DryBulkIn!$I14</f>
        <v>1468805</v>
      </c>
      <c r="V13" s="69">
        <f t="shared" si="4"/>
        <v>1198061.2400000002</v>
      </c>
      <c r="W13" s="8">
        <f t="shared" si="5"/>
        <v>-0.12578572699737944</v>
      </c>
      <c r="X13" s="86">
        <v>1160237.9949999999</v>
      </c>
      <c r="Y13" s="86">
        <v>834425.4659999999</v>
      </c>
      <c r="Z13" s="86">
        <v>78367.78</v>
      </c>
      <c r="AA13" s="69">
        <f t="shared" si="6"/>
        <v>247444.74899999998</v>
      </c>
    </row>
    <row r="14" spans="1:27" x14ac:dyDescent="0.25">
      <c r="A14" s="7">
        <v>42156</v>
      </c>
      <c r="B14" s="69">
        <f t="shared" si="0"/>
        <v>6414454.8180000009</v>
      </c>
      <c r="C14" s="8">
        <f t="shared" si="7"/>
        <v>4.4638684468068623E-2</v>
      </c>
      <c r="D14" s="86">
        <f>INDEX([6]RT_MV_q!$D:$D,MATCH(A14,[6]RT_MV_q!$A:$A,0))</f>
        <v>3565956.0109999999</v>
      </c>
      <c r="E14" s="86">
        <v>308729</v>
      </c>
      <c r="F14" s="88">
        <f t="shared" si="2"/>
        <v>11.550440713376457</v>
      </c>
      <c r="G14" s="86">
        <f>SUM([6]RT_MV!$K15:$L15)</f>
        <v>1315695.7230000009</v>
      </c>
      <c r="I14" s="86">
        <f>[6]RT_MV!$M15</f>
        <v>1119491.0869999998</v>
      </c>
      <c r="J14" s="86">
        <f>SUM([6]RT_MV!$N15:$O15)</f>
        <v>413311.99700000003</v>
      </c>
      <c r="K14" s="8"/>
      <c r="L14" s="69">
        <f t="shared" si="1"/>
        <v>2269351.8570000017</v>
      </c>
      <c r="M14" s="86">
        <v>1681960.3610000012</v>
      </c>
      <c r="N14" s="86">
        <v>587391.49600000028</v>
      </c>
      <c r="O14" s="86">
        <f>[6]ML!$D15</f>
        <v>3605219.1270000003</v>
      </c>
      <c r="P14" s="86">
        <f>[6]ML!$C15</f>
        <v>231477.12600000002</v>
      </c>
      <c r="Q14" s="8"/>
      <c r="R14" s="69">
        <f t="shared" si="3"/>
        <v>3907371.8190000001</v>
      </c>
      <c r="S14" s="4"/>
      <c r="T14" s="86">
        <f>[6]Tonnes_DryBulkIn!C15</f>
        <v>3244077.21</v>
      </c>
      <c r="U14" s="86">
        <f>[6]Tonnes_DryBulkIn!$I15</f>
        <v>1861535</v>
      </c>
      <c r="V14" s="69">
        <f t="shared" si="4"/>
        <v>1382542.21</v>
      </c>
      <c r="W14" s="8">
        <f t="shared" si="5"/>
        <v>-0.4283115948120626</v>
      </c>
      <c r="X14" s="86">
        <v>663294.60900000005</v>
      </c>
      <c r="Y14" s="86">
        <v>386470.78</v>
      </c>
      <c r="Z14" s="86">
        <v>63131.61</v>
      </c>
      <c r="AA14" s="69">
        <f t="shared" si="6"/>
        <v>213692.21900000004</v>
      </c>
    </row>
    <row r="15" spans="1:27" x14ac:dyDescent="0.25">
      <c r="A15" s="7">
        <v>42522</v>
      </c>
      <c r="B15" s="69">
        <f t="shared" si="0"/>
        <v>6867543.5450000009</v>
      </c>
      <c r="C15" s="8">
        <f t="shared" si="7"/>
        <v>7.0635578526262233E-2</v>
      </c>
      <c r="D15" s="86">
        <f>INDEX([6]RT_MV_q!$D:$D,MATCH(A15,[6]RT_MV_q!$A:$A,0))</f>
        <v>3984968.4640000002</v>
      </c>
      <c r="E15" s="86">
        <v>321182</v>
      </c>
      <c r="F15" s="88">
        <f t="shared" si="2"/>
        <v>12.407197364734014</v>
      </c>
      <c r="G15" s="86">
        <f>SUM([6]RT_MV!$K16:$L16)</f>
        <v>1335401.1410000008</v>
      </c>
      <c r="I15" s="86">
        <f>[6]RT_MV!$M16</f>
        <v>1097340.6749999998</v>
      </c>
      <c r="J15" s="86">
        <f>SUM([6]RT_MV!$N16:$O16)</f>
        <v>449833.26500000036</v>
      </c>
      <c r="K15" s="8"/>
      <c r="L15" s="69">
        <f t="shared" si="1"/>
        <v>2639465.6739999983</v>
      </c>
      <c r="M15" s="86">
        <v>1957927.342999998</v>
      </c>
      <c r="N15" s="86">
        <v>681538.33100000012</v>
      </c>
      <c r="O15" s="86">
        <f>[6]ML!$D16</f>
        <v>3444972.6810000003</v>
      </c>
      <c r="P15" s="86">
        <f>[6]ML!$C16</f>
        <v>176060.30600000001</v>
      </c>
      <c r="Q15" s="8"/>
      <c r="R15" s="69">
        <f t="shared" si="3"/>
        <v>3705274.4400000004</v>
      </c>
      <c r="S15" s="4"/>
      <c r="T15" s="86">
        <f>[6]Tonnes_DryBulkIn!C16</f>
        <v>3443631.6300000004</v>
      </c>
      <c r="U15" s="86">
        <f>[6]Tonnes_DryBulkIn!$I16</f>
        <v>2088793</v>
      </c>
      <c r="V15" s="69">
        <f t="shared" si="4"/>
        <v>1354838.6300000004</v>
      </c>
      <c r="W15" s="8">
        <f t="shared" si="5"/>
        <v>-0.60554057510815684</v>
      </c>
      <c r="X15" s="86">
        <v>261642.81</v>
      </c>
      <c r="Y15" s="86">
        <v>220982.46</v>
      </c>
      <c r="Z15" s="86">
        <v>40660.35</v>
      </c>
      <c r="AA15" s="69">
        <f t="shared" si="6"/>
        <v>0</v>
      </c>
    </row>
    <row r="16" spans="1:27" x14ac:dyDescent="0.25">
      <c r="A16" s="7">
        <v>42887</v>
      </c>
      <c r="B16" s="69">
        <f t="shared" si="0"/>
        <v>6802600.1189999999</v>
      </c>
      <c r="C16" s="8">
        <f t="shared" si="7"/>
        <v>-9.4565728741951016E-3</v>
      </c>
      <c r="D16" s="86">
        <f>INDEX([6]RT_MV_q!$D:$D,MATCH(A16,[6]RT_MV_q!$A:$A,0))</f>
        <v>4065122.6129999999</v>
      </c>
      <c r="E16" s="86">
        <f>SUMIFS([6]RT_MV_q!$X:$X,[6]RT_MV_q!$A:$A,"&gt;"&amp;$A15,[6]RT_MV_q!$A:$A,"&lt;="&amp;$A16)</f>
        <v>329626.19099999999</v>
      </c>
      <c r="F16" s="88">
        <f t="shared" si="2"/>
        <v>12.332523094319287</v>
      </c>
      <c r="G16" s="86">
        <f>SUM([6]RT_MV!$K17:$L17)</f>
        <v>1347474.549000001</v>
      </c>
      <c r="H16" s="4"/>
      <c r="I16" s="86">
        <f>[6]RT_MV!$M17</f>
        <v>975800.42999999993</v>
      </c>
      <c r="J16" s="86">
        <f>SUM([6]RT_MV!$N17:$O17)</f>
        <v>414202.527</v>
      </c>
      <c r="K16" s="8"/>
      <c r="L16" s="69">
        <f t="shared" si="1"/>
        <v>2614230.038999998</v>
      </c>
      <c r="M16" s="86">
        <v>2149662.6559999986</v>
      </c>
      <c r="N16" s="86">
        <v>464567.38299999968</v>
      </c>
      <c r="O16" s="86">
        <f>[6]ML!$D17</f>
        <v>3458707.6469999999</v>
      </c>
      <c r="P16" s="86">
        <f>[6]ML!$C17</f>
        <v>212510.30700000003</v>
      </c>
      <c r="Q16" s="8"/>
      <c r="R16" s="69">
        <f t="shared" si="3"/>
        <v>4298411.1170000006</v>
      </c>
      <c r="S16" s="4"/>
      <c r="T16" s="86">
        <f>[6]Tonnes_DryBulkIn!C17</f>
        <v>3324601.8060000003</v>
      </c>
      <c r="U16" s="86">
        <f>[6]Tonnes_DryBulkIn!$I17</f>
        <v>2057691</v>
      </c>
      <c r="V16" s="69">
        <f t="shared" si="4"/>
        <v>1266910.8060000003</v>
      </c>
      <c r="W16" s="8">
        <f t="shared" si="5"/>
        <v>2.7219035791581661</v>
      </c>
      <c r="X16" s="86">
        <v>973809.31099999999</v>
      </c>
      <c r="Y16" s="86">
        <v>581969.22</v>
      </c>
      <c r="Z16" s="86">
        <v>366319.58</v>
      </c>
      <c r="AA16" s="69">
        <f t="shared" si="6"/>
        <v>25520.510999999999</v>
      </c>
    </row>
    <row r="17" spans="1:27" x14ac:dyDescent="0.25">
      <c r="A17" s="7">
        <v>43252</v>
      </c>
      <c r="B17" s="69">
        <f t="shared" si="0"/>
        <v>7271291.5769999996</v>
      </c>
      <c r="C17" s="8">
        <f t="shared" si="7"/>
        <v>6.8898869520629402E-2</v>
      </c>
      <c r="D17" s="86">
        <f>INDEX([6]RT_MV_q!$D:$D,MATCH(A17,[6]RT_MV_q!$A:$A,0))</f>
        <v>4416104.2389999991</v>
      </c>
      <c r="E17" s="86">
        <f>SUMIFS([6]RT_MV_q!$X:$X,[6]RT_MV_q!$A:$A,"&gt;"&amp;$A16,[6]RT_MV_q!$A:$A,"&lt;="&amp;$A17)</f>
        <v>329166.62149999995</v>
      </c>
      <c r="F17" s="88">
        <f t="shared" si="2"/>
        <v>13.41601471885569</v>
      </c>
      <c r="G17" s="86">
        <f>SUM([6]RT_MV!$K18:$L18)</f>
        <v>1905936.8090000001</v>
      </c>
      <c r="H17" s="4"/>
      <c r="I17" s="86">
        <f>[6]RT_MV!$M18</f>
        <v>472212.08699999994</v>
      </c>
      <c r="J17" s="86">
        <f>SUM([6]RT_MV!$N18:$O18)</f>
        <v>477038.44199999998</v>
      </c>
      <c r="K17" s="8"/>
      <c r="L17" s="69">
        <f t="shared" si="1"/>
        <v>2868746.904000001</v>
      </c>
      <c r="M17" s="86">
        <v>2424935.648000001</v>
      </c>
      <c r="N17" s="86">
        <v>443811.25600000005</v>
      </c>
      <c r="O17" s="86">
        <f>[6]ML!$D18</f>
        <v>3197018.2850000001</v>
      </c>
      <c r="P17" s="86">
        <f>[6]ML!$C18</f>
        <v>185494.36599999998</v>
      </c>
      <c r="Q17" s="8"/>
      <c r="R17" s="69">
        <f t="shared" si="3"/>
        <v>4682100.79</v>
      </c>
      <c r="S17" s="4"/>
      <c r="T17" s="86">
        <f>[6]Tonnes_DryBulkIn!C18</f>
        <v>3770035.92</v>
      </c>
      <c r="U17" s="86">
        <f>[6]Tonnes_DryBulkIn!$I18</f>
        <v>2318382</v>
      </c>
      <c r="V17" s="69">
        <f t="shared" si="4"/>
        <v>1451653.92</v>
      </c>
      <c r="W17" s="8">
        <f t="shared" si="5"/>
        <v>-6.3405063293751951E-2</v>
      </c>
      <c r="X17" s="86">
        <v>912064.87</v>
      </c>
      <c r="Y17" s="86">
        <v>515260.38</v>
      </c>
      <c r="Z17" s="86">
        <v>391555.91</v>
      </c>
      <c r="AA17" s="69">
        <f t="shared" si="6"/>
        <v>5248.5800000000163</v>
      </c>
    </row>
    <row r="18" spans="1:27" x14ac:dyDescent="0.25">
      <c r="A18" s="7">
        <v>43617</v>
      </c>
      <c r="B18" s="69">
        <f t="shared" si="0"/>
        <v>6761429.8890000023</v>
      </c>
      <c r="C18" s="8">
        <f t="shared" si="7"/>
        <v>-7.011982432567454E-2</v>
      </c>
      <c r="D18" s="86">
        <f>INDEX([6]RT_MV_q!$D:$D,MATCH(A18,[6]RT_MV_q!$A:$A,0))</f>
        <v>4070919.7400000012</v>
      </c>
      <c r="E18" s="86">
        <f>SUMIFS([6]RT_MV_q!$X:$X,[6]RT_MV_q!$A:$A,"&gt;"&amp;$A17,[6]RT_MV_q!$A:$A,"&lt;="&amp;$A18)</f>
        <v>330204.61749999999</v>
      </c>
      <c r="F18" s="88">
        <f t="shared" si="2"/>
        <v>12.328476115268137</v>
      </c>
      <c r="G18" s="86">
        <f>SUM([6]RT_MV!$K19:$L19)</f>
        <v>1871336.8630000008</v>
      </c>
      <c r="H18" s="4"/>
      <c r="I18" s="86">
        <f>[6]RT_MV!$M19</f>
        <v>286028.51100000006</v>
      </c>
      <c r="J18" s="86">
        <f>SUM([6]RT_MV!$N19:$O19)</f>
        <v>533144.77500000002</v>
      </c>
      <c r="K18" s="8"/>
      <c r="L18" s="69">
        <f t="shared" si="1"/>
        <v>2526669.4570000013</v>
      </c>
      <c r="M18" s="86">
        <v>2098163.7890000017</v>
      </c>
      <c r="N18" s="86">
        <v>428505.66799999983</v>
      </c>
      <c r="O18" s="86">
        <f>[6]ML!$D19</f>
        <v>3802458.8919999991</v>
      </c>
      <c r="P18" s="86">
        <f>[6]ML!$C19</f>
        <v>196043.28499999997</v>
      </c>
      <c r="Q18" s="8"/>
      <c r="R18" s="69">
        <f t="shared" si="3"/>
        <v>3979318.4649999994</v>
      </c>
      <c r="S18" s="4"/>
      <c r="T18" s="86">
        <f>[6]Tonnes_DryBulkIn!C19</f>
        <v>3932321.6049999995</v>
      </c>
      <c r="U18" s="86">
        <f>[6]Tonnes_DryBulkIn!$I19</f>
        <v>2351719</v>
      </c>
      <c r="V18" s="69">
        <f t="shared" si="4"/>
        <v>1580602.6049999995</v>
      </c>
      <c r="W18" s="8">
        <f t="shared" si="5"/>
        <v>-0.94847202041670564</v>
      </c>
      <c r="X18" s="86">
        <v>46996.86</v>
      </c>
      <c r="Y18" s="86">
        <v>13998.55</v>
      </c>
      <c r="Z18" s="86">
        <v>32997.31</v>
      </c>
      <c r="AA18" s="69">
        <v>0</v>
      </c>
    </row>
    <row r="19" spans="1:27" ht="15.75" thickBot="1" x14ac:dyDescent="0.3">
      <c r="A19" s="7">
        <v>43983</v>
      </c>
      <c r="B19" s="69">
        <f t="shared" si="0"/>
        <v>5242561.3080000002</v>
      </c>
      <c r="C19" s="8">
        <f t="shared" si="7"/>
        <v>-0.22463718561528101</v>
      </c>
      <c r="D19" s="86">
        <f>INDEX([6]RT_MV_q!$D:$D,MATCH(A19,[6]RT_MV_q!$A:$A,0))</f>
        <v>3260522.92</v>
      </c>
      <c r="E19" s="86">
        <f>SUMIFS([6]RT_MV_q!$X:$X,[6]RT_MV_q!$A:$A,"&gt;"&amp;$A18,[6]RT_MV_q!$A:$A,"&lt;="&amp;$A19)</f>
        <v>309685.74499999994</v>
      </c>
      <c r="F19" s="88">
        <f t="shared" si="2"/>
        <v>10.528488871840066</v>
      </c>
      <c r="G19" s="86">
        <f>SUM([6]RT_MV!$K20:$L20)</f>
        <v>1297649.7190000003</v>
      </c>
      <c r="H19" s="4"/>
      <c r="I19" s="86">
        <f>[6]RT_MV!$M20</f>
        <v>245930.72199999995</v>
      </c>
      <c r="J19" s="86">
        <f>SUM([6]RT_MV!$N20:$O20)</f>
        <v>438457.94700000004</v>
      </c>
      <c r="K19" s="8"/>
      <c r="L19" s="69">
        <v>2831881.3789999997</v>
      </c>
      <c r="M19" s="86">
        <v>2166919.400054459</v>
      </c>
      <c r="N19" s="86">
        <v>511537.45000000013</v>
      </c>
      <c r="O19" s="86">
        <f>[6]ML!$D20</f>
        <v>3107123.1950000003</v>
      </c>
      <c r="P19" s="86">
        <f>[6]ML!$C20</f>
        <v>144140.671</v>
      </c>
      <c r="Q19" s="8"/>
      <c r="R19" s="69">
        <f>SUM(T19,X19)</f>
        <v>4052639.9600000004</v>
      </c>
      <c r="S19" s="4"/>
      <c r="T19" s="86">
        <f>[6]Tonnes_DryBulkIn!C20</f>
        <v>3972089.7900000005</v>
      </c>
      <c r="U19" s="86">
        <f>[6]Tonnes_DryBulkIn!$I20</f>
        <v>2328148</v>
      </c>
      <c r="V19" s="69">
        <f t="shared" si="4"/>
        <v>1643941.7900000005</v>
      </c>
      <c r="W19" s="8">
        <f t="shared" si="5"/>
        <v>0.71394791056253548</v>
      </c>
      <c r="X19" s="86">
        <f>SUM(Y19:AA19)</f>
        <v>80550.17</v>
      </c>
      <c r="Y19" s="86">
        <v>32312.62</v>
      </c>
      <c r="Z19" s="86">
        <v>48237.55</v>
      </c>
      <c r="AA19" s="69">
        <v>0</v>
      </c>
    </row>
    <row r="20" spans="1:27" x14ac:dyDescent="0.25">
      <c r="A20" s="7">
        <v>44348</v>
      </c>
      <c r="B20" s="85">
        <f t="shared" si="0"/>
        <v>5170706.8578387182</v>
      </c>
      <c r="C20" s="8">
        <f t="shared" si="7"/>
        <v>-1.370598185502081E-2</v>
      </c>
      <c r="D20" s="69">
        <f t="shared" ref="D20:D21" si="8">E20*F20</f>
        <v>3047500.5704134312</v>
      </c>
      <c r="E20" s="87">
        <f>SUMIFS([6]RT_MV_q!$X:$X,[6]RT_MV_q!$A:$A,"&gt;"&amp;$A19,[6]RT_MV_q!$A:$A,"&lt;="&amp;$A20)</f>
        <v>235260.28600000002</v>
      </c>
      <c r="F20" s="62">
        <v>12.953739971281982</v>
      </c>
      <c r="G20" s="59">
        <f>SUM([6]RT_MV!$K21:$L21)</f>
        <v>1297200.3629901675</v>
      </c>
      <c r="H20" s="53"/>
      <c r="I20" s="59">
        <f>[6]RT_MV!$M21</f>
        <v>277342.98752314737</v>
      </c>
      <c r="J20" s="59">
        <f>SUM([6]RT_MV!$N21:$O21)</f>
        <v>548662.93691197212</v>
      </c>
      <c r="K20" s="8"/>
      <c r="L20" s="85">
        <f>M20+N20</f>
        <v>1930057.5793938264</v>
      </c>
      <c r="M20" s="87">
        <v>1187738.8073938261</v>
      </c>
      <c r="N20" s="59">
        <v>742318.77200000023</v>
      </c>
      <c r="O20" s="87">
        <f>[6]ML!$D21</f>
        <v>3436478.9883749993</v>
      </c>
      <c r="P20" s="87">
        <f>[6]ML!$C21</f>
        <v>109139.61134999996</v>
      </c>
      <c r="Q20" s="8"/>
      <c r="R20" s="85">
        <f t="shared" ref="R20:R21" si="9">SUM(T20,X20)</f>
        <v>4465667.1732099513</v>
      </c>
      <c r="S20" s="53"/>
      <c r="T20" s="85">
        <f t="shared" ref="T20:T21" si="10">U20+V20</f>
        <v>3743015.0621468825</v>
      </c>
      <c r="U20" s="87">
        <f>[6]Tonnes_DryBulkIn!$I21</f>
        <v>2244138.6039983449</v>
      </c>
      <c r="V20" s="59">
        <v>1498876.4581485377</v>
      </c>
      <c r="W20" s="8">
        <f t="shared" si="5"/>
        <v>7.9714535805829918</v>
      </c>
      <c r="X20" s="85">
        <f>SUM(Y20:AA20)</f>
        <v>722652.11106306862</v>
      </c>
      <c r="Y20" s="87">
        <v>543051.54439640197</v>
      </c>
      <c r="Z20" s="87">
        <v>179600.56666666665</v>
      </c>
      <c r="AA20" s="59">
        <v>0</v>
      </c>
    </row>
    <row r="21" spans="1:27" x14ac:dyDescent="0.25">
      <c r="A21" s="7">
        <v>44713</v>
      </c>
      <c r="B21" s="69">
        <f t="shared" ref="B21" si="11">SUM(D21,G21,I21:J21)</f>
        <v>6030152.2761818441</v>
      </c>
      <c r="C21" s="8">
        <f t="shared" si="7"/>
        <v>0.16621429950920907</v>
      </c>
      <c r="D21" s="69">
        <f t="shared" si="8"/>
        <v>3565813.3504983443</v>
      </c>
      <c r="E21" s="86">
        <f>SUMIFS([6]RT_MV_q!$X:$X,[6]RT_MV_q!$A:$A,"&gt;"&amp;$A20,[6]RT_MV_q!$A:$A,"&lt;="&amp;$A21)</f>
        <v>278863.27649999998</v>
      </c>
      <c r="F21" s="60">
        <v>12.786959241290937</v>
      </c>
      <c r="G21" s="37">
        <f>SUM([6]RT_MV!$K22:$L22)</f>
        <v>1707610.2581763146</v>
      </c>
      <c r="H21" s="4"/>
      <c r="I21" s="37">
        <f>[6]RT_MV!$M22</f>
        <v>257562.85826894309</v>
      </c>
      <c r="J21" s="37">
        <f>SUM([6]RT_MV!$N22:$O22)</f>
        <v>499165.80923824321</v>
      </c>
      <c r="K21" s="8"/>
      <c r="L21" s="69">
        <f>M21+N21</f>
        <v>5343317.6907374999</v>
      </c>
      <c r="M21" s="86">
        <v>5343317.6907374999</v>
      </c>
      <c r="N21" s="37">
        <v>0</v>
      </c>
      <c r="O21" s="86">
        <f>[6]ML!$D22</f>
        <v>0</v>
      </c>
      <c r="P21" s="86">
        <f>[6]ML!$C22</f>
        <v>0</v>
      </c>
      <c r="Q21" s="8"/>
      <c r="R21" s="69">
        <f t="shared" si="9"/>
        <v>4382724.0588003108</v>
      </c>
      <c r="S21" s="4"/>
      <c r="T21" s="69">
        <f t="shared" si="10"/>
        <v>3539337.1663597212</v>
      </c>
      <c r="U21" s="86">
        <f>[6]Tonnes_DryBulkIn!$I22</f>
        <v>2075373.1324266619</v>
      </c>
      <c r="V21" s="37">
        <v>1463964.0339330593</v>
      </c>
      <c r="W21" s="8">
        <f>X21/X20-1</f>
        <v>0.16707178949482682</v>
      </c>
      <c r="X21" s="69">
        <f>SUM(Y21:AA21)</f>
        <v>843386.89244058984</v>
      </c>
      <c r="Y21" s="86">
        <v>733250.90744058986</v>
      </c>
      <c r="Z21" s="86">
        <v>110135.985</v>
      </c>
      <c r="AA21" s="37">
        <v>0</v>
      </c>
    </row>
    <row r="22" spans="1:27" x14ac:dyDescent="0.25">
      <c r="C22" s="4"/>
      <c r="H22" s="4"/>
      <c r="K22" s="4"/>
      <c r="W22" s="4"/>
    </row>
  </sheetData>
  <mergeCells count="3">
    <mergeCell ref="B1:J1"/>
    <mergeCell ref="L1:N1"/>
    <mergeCell ref="R1:AA1"/>
  </mergeCells>
  <pageMargins left="0.7" right="0.7" top="0.75" bottom="0.75" header="0.3" footer="0.3"/>
  <pageSetup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zoomScale="85" zoomScaleNormal="85" workbookViewId="0">
      <pane xSplit="1" ySplit="2" topLeftCell="B3" activePane="bottomRight" state="frozen"/>
      <selection pane="topRight"/>
      <selection pane="bottomLeft"/>
      <selection pane="bottomRight" activeCell="Y5" sqref="Y5:Y20"/>
    </sheetView>
  </sheetViews>
  <sheetFormatPr defaultRowHeight="15" x14ac:dyDescent="0.25"/>
  <cols>
    <col min="2" max="2" width="12.7109375" style="24" customWidth="1"/>
    <col min="3" max="4" width="12.7109375" customWidth="1"/>
    <col min="6" max="6" width="12.7109375" style="24" customWidth="1"/>
    <col min="7" max="8" width="12.7109375" customWidth="1"/>
    <col min="11" max="13" width="12.7109375" customWidth="1"/>
    <col min="15" max="17" width="12.7109375" customWidth="1"/>
    <col min="21" max="23" width="12.7109375" customWidth="1"/>
    <col min="25" max="27" width="12.7109375" customWidth="1"/>
    <col min="29" max="31" width="12.7109375" customWidth="1"/>
  </cols>
  <sheetData>
    <row r="1" spans="1:34" x14ac:dyDescent="0.25">
      <c r="B1" s="108" t="s">
        <v>92</v>
      </c>
      <c r="C1" s="108"/>
      <c r="D1" s="108"/>
      <c r="F1" s="108" t="s">
        <v>93</v>
      </c>
      <c r="G1" s="108"/>
      <c r="H1" s="108"/>
      <c r="K1" s="108" t="s">
        <v>94</v>
      </c>
      <c r="L1" s="108"/>
      <c r="M1" s="108"/>
      <c r="O1" s="108" t="s">
        <v>95</v>
      </c>
      <c r="P1" s="108"/>
      <c r="Q1" s="108"/>
      <c r="U1" s="108" t="s">
        <v>96</v>
      </c>
      <c r="V1" s="108"/>
      <c r="W1" s="108"/>
      <c r="Y1" s="108" t="s">
        <v>97</v>
      </c>
      <c r="Z1" s="108"/>
      <c r="AA1" s="108"/>
      <c r="AC1" s="108" t="s">
        <v>98</v>
      </c>
      <c r="AD1" s="108"/>
      <c r="AE1" s="108"/>
    </row>
    <row r="2" spans="1:34" ht="48.75" customHeight="1" x14ac:dyDescent="0.25">
      <c r="B2" s="27" t="s">
        <v>55</v>
      </c>
      <c r="C2" s="27" t="s">
        <v>70</v>
      </c>
      <c r="D2" s="27" t="s">
        <v>56</v>
      </c>
      <c r="F2" s="27" t="s">
        <v>55</v>
      </c>
      <c r="G2" s="27" t="s">
        <v>71</v>
      </c>
      <c r="H2" s="27" t="s">
        <v>59</v>
      </c>
      <c r="J2" s="27"/>
      <c r="K2" s="27" t="s">
        <v>55</v>
      </c>
      <c r="L2" s="27" t="s">
        <v>72</v>
      </c>
      <c r="M2" s="27" t="s">
        <v>56</v>
      </c>
      <c r="O2" s="27" t="s">
        <v>58</v>
      </c>
      <c r="P2" s="27" t="s">
        <v>71</v>
      </c>
      <c r="Q2" s="27" t="s">
        <v>59</v>
      </c>
      <c r="S2" s="27" t="s">
        <v>73</v>
      </c>
      <c r="U2" s="27" t="s">
        <v>22</v>
      </c>
      <c r="V2" s="27" t="s">
        <v>75</v>
      </c>
      <c r="W2" s="27" t="s">
        <v>74</v>
      </c>
      <c r="Y2" s="27" t="s">
        <v>22</v>
      </c>
      <c r="Z2" s="27" t="s">
        <v>75</v>
      </c>
      <c r="AA2" s="27" t="s">
        <v>74</v>
      </c>
      <c r="AC2" s="27" t="s">
        <v>22</v>
      </c>
      <c r="AD2" s="27" t="s">
        <v>75</v>
      </c>
      <c r="AE2" s="27" t="s">
        <v>74</v>
      </c>
    </row>
    <row r="3" spans="1:34" x14ac:dyDescent="0.25">
      <c r="J3" s="24"/>
      <c r="K3" s="24"/>
      <c r="O3" s="24"/>
      <c r="S3" s="24"/>
      <c r="V3" s="24"/>
      <c r="Z3" s="24"/>
      <c r="AD3" s="24"/>
    </row>
    <row r="4" spans="1:34" x14ac:dyDescent="0.25">
      <c r="J4" s="24"/>
      <c r="K4" s="24"/>
      <c r="O4" s="24"/>
      <c r="S4" s="24"/>
      <c r="V4" s="24"/>
      <c r="Z4" s="24"/>
      <c r="AD4" s="24"/>
    </row>
    <row r="5" spans="1:34" x14ac:dyDescent="0.25">
      <c r="A5" s="7">
        <v>38869</v>
      </c>
      <c r="B5" s="4">
        <f>Full_in!H6</f>
        <v>733029.60200000007</v>
      </c>
      <c r="C5" s="69">
        <v>41764.416999999979</v>
      </c>
      <c r="D5" s="89">
        <f>C5/B5</f>
        <v>5.6975075612294271E-2</v>
      </c>
      <c r="F5" s="4">
        <f>B5</f>
        <v>733029.60200000007</v>
      </c>
      <c r="G5" s="69">
        <v>29345.995999999996</v>
      </c>
      <c r="H5" s="89">
        <f t="shared" ref="H5:H19" si="0">G5/F5</f>
        <v>4.0033848455686229E-2</v>
      </c>
      <c r="J5" s="6"/>
      <c r="K5" s="4">
        <f>'Bass Strait'!P5</f>
        <v>85687.327999999994</v>
      </c>
      <c r="L5" s="69">
        <v>24602</v>
      </c>
      <c r="M5" s="89">
        <f t="shared" ref="M5:M19" si="1">L5/K5</f>
        <v>0.28711363248484073</v>
      </c>
      <c r="O5" s="4">
        <f>F5</f>
        <v>733029.60200000007</v>
      </c>
      <c r="P5" s="69">
        <f>[6]TEU_T_Out!G6</f>
        <v>5246</v>
      </c>
      <c r="Q5" s="90">
        <f t="shared" ref="Q5:Q19" si="2">P5/O5</f>
        <v>7.1566004779163063E-3</v>
      </c>
      <c r="S5" s="6">
        <f>P5+L5</f>
        <v>29848</v>
      </c>
      <c r="U5" s="69">
        <f>V5+W5</f>
        <v>8861</v>
      </c>
      <c r="V5" s="86">
        <v>3946</v>
      </c>
      <c r="W5" s="86">
        <v>4915</v>
      </c>
      <c r="Y5" s="69">
        <f>Z5+AA5</f>
        <v>328603.48200000008</v>
      </c>
      <c r="Z5" s="86">
        <v>168572.66400000002</v>
      </c>
      <c r="AA5" s="86">
        <v>160030.81800000003</v>
      </c>
      <c r="AC5" s="69">
        <f>AD5+AE5</f>
        <v>30921.993999999999</v>
      </c>
      <c r="AD5" s="86">
        <v>18298.780999999995</v>
      </c>
      <c r="AE5" s="86">
        <v>12623.213000000002</v>
      </c>
    </row>
    <row r="6" spans="1:34" x14ac:dyDescent="0.25">
      <c r="A6" s="7">
        <v>39234</v>
      </c>
      <c r="B6" s="4">
        <f>Full_in!H7</f>
        <v>802321.78699999978</v>
      </c>
      <c r="C6" s="69">
        <v>49899.997000000003</v>
      </c>
      <c r="D6" s="89">
        <f t="shared" ref="D6:D19" si="3">C6/B6</f>
        <v>6.2194493292502373E-2</v>
      </c>
      <c r="F6" s="4">
        <f t="shared" ref="F6:F17" si="4">B6</f>
        <v>802321.78699999978</v>
      </c>
      <c r="G6" s="69">
        <v>39966.021000000008</v>
      </c>
      <c r="H6" s="89">
        <f t="shared" si="0"/>
        <v>4.9812957403835303E-2</v>
      </c>
      <c r="J6" s="6"/>
      <c r="K6" s="4">
        <f>'Bass Strait'!P6</f>
        <v>81326.71199999997</v>
      </c>
      <c r="L6" s="69">
        <v>25149.077000000001</v>
      </c>
      <c r="M6" s="89">
        <f t="shared" si="1"/>
        <v>0.30923513789663609</v>
      </c>
      <c r="O6" s="4">
        <f t="shared" ref="O6:O17" si="5">F6</f>
        <v>802321.78699999978</v>
      </c>
      <c r="P6" s="69">
        <f>[6]TEU_T_Out!G7</f>
        <v>5951.0010000000002</v>
      </c>
      <c r="Q6" s="90">
        <f t="shared" si="2"/>
        <v>7.4172247300570955E-3</v>
      </c>
      <c r="S6" s="6">
        <f t="shared" ref="S6:S17" si="6">P6+L6</f>
        <v>31100.078000000001</v>
      </c>
      <c r="U6" s="69">
        <f t="shared" ref="U6:U17" si="7">V6+W6</f>
        <v>9729</v>
      </c>
      <c r="V6" s="86">
        <v>5056</v>
      </c>
      <c r="W6" s="86">
        <v>4673</v>
      </c>
      <c r="Y6" s="69">
        <f t="shared" ref="Y6:Y17" si="8">Z6+AA6</f>
        <v>319442.16599999997</v>
      </c>
      <c r="Z6" s="86">
        <v>159727.592</v>
      </c>
      <c r="AA6" s="86">
        <v>159714.57399999999</v>
      </c>
      <c r="AC6" s="69">
        <f t="shared" ref="AC6:AC17" si="9">AD6+AE6</f>
        <v>16568.730999999996</v>
      </c>
      <c r="AD6" s="86">
        <v>8105.3629999999985</v>
      </c>
      <c r="AE6" s="86">
        <v>8463.3679999999986</v>
      </c>
    </row>
    <row r="7" spans="1:34" x14ac:dyDescent="0.25">
      <c r="A7" s="7">
        <v>39600</v>
      </c>
      <c r="B7" s="4">
        <f>Full_in!H8</f>
        <v>890216.2840000001</v>
      </c>
      <c r="C7" s="69">
        <v>60203.000999999982</v>
      </c>
      <c r="D7" s="89">
        <f t="shared" si="3"/>
        <v>6.7627386829513414E-2</v>
      </c>
      <c r="F7" s="4">
        <f t="shared" si="4"/>
        <v>890216.2840000001</v>
      </c>
      <c r="G7" s="69">
        <v>46995.991000000002</v>
      </c>
      <c r="H7" s="89">
        <f t="shared" si="0"/>
        <v>5.2791655067051094E-2</v>
      </c>
      <c r="J7" s="6"/>
      <c r="K7" s="4">
        <f>'Bass Strait'!P7</f>
        <v>82461.069000000003</v>
      </c>
      <c r="L7" s="69">
        <v>30406.050999999999</v>
      </c>
      <c r="M7" s="89">
        <f t="shared" si="1"/>
        <v>0.36873219531024998</v>
      </c>
      <c r="O7" s="4">
        <f t="shared" si="5"/>
        <v>890216.2840000001</v>
      </c>
      <c r="P7" s="69">
        <f>[6]TEU_T_Out!G8</f>
        <v>5885.3770000000004</v>
      </c>
      <c r="Q7" s="90">
        <f t="shared" si="2"/>
        <v>6.6111765261755197E-3</v>
      </c>
      <c r="S7" s="6">
        <f t="shared" si="6"/>
        <v>36291.428</v>
      </c>
      <c r="U7" s="69">
        <f t="shared" si="7"/>
        <v>13004</v>
      </c>
      <c r="V7" s="86">
        <v>5972</v>
      </c>
      <c r="W7" s="86">
        <v>7032</v>
      </c>
      <c r="Y7" s="69">
        <f t="shared" si="8"/>
        <v>441540.21399999992</v>
      </c>
      <c r="Z7" s="86">
        <v>225739.80199999997</v>
      </c>
      <c r="AA7" s="86">
        <v>215800.41199999998</v>
      </c>
      <c r="AC7" s="69">
        <f t="shared" si="9"/>
        <v>29879.576000000001</v>
      </c>
      <c r="AD7" s="86">
        <v>16535.848000000002</v>
      </c>
      <c r="AE7" s="86">
        <v>13343.727999999999</v>
      </c>
    </row>
    <row r="8" spans="1:34" x14ac:dyDescent="0.25">
      <c r="A8" s="7">
        <v>39965</v>
      </c>
      <c r="B8" s="4">
        <f>Full_in!H9</f>
        <v>821784.60999999964</v>
      </c>
      <c r="C8" s="69">
        <v>66732.772999999986</v>
      </c>
      <c r="D8" s="89">
        <f t="shared" si="3"/>
        <v>8.1204700341127117E-2</v>
      </c>
      <c r="F8" s="4">
        <f t="shared" si="4"/>
        <v>821784.60999999964</v>
      </c>
      <c r="G8" s="69">
        <v>54570.27499999998</v>
      </c>
      <c r="H8" s="89">
        <f t="shared" si="0"/>
        <v>6.6404595968279329E-2</v>
      </c>
      <c r="J8" s="6"/>
      <c r="K8" s="4">
        <f>'Bass Strait'!P8</f>
        <v>83753.64</v>
      </c>
      <c r="L8" s="69">
        <v>20314</v>
      </c>
      <c r="M8" s="89">
        <f t="shared" si="1"/>
        <v>0.24254468223709441</v>
      </c>
      <c r="O8" s="4">
        <f t="shared" si="5"/>
        <v>821784.60999999964</v>
      </c>
      <c r="P8" s="69">
        <f>[6]TEU_T_Out!G9</f>
        <v>5837.0150000000003</v>
      </c>
      <c r="Q8" s="90">
        <f t="shared" si="2"/>
        <v>7.102852656245294E-3</v>
      </c>
      <c r="S8" s="6">
        <f t="shared" si="6"/>
        <v>26151.014999999999</v>
      </c>
      <c r="U8" s="69">
        <f t="shared" si="7"/>
        <v>11972</v>
      </c>
      <c r="V8" s="86">
        <v>5375</v>
      </c>
      <c r="W8" s="86">
        <v>6597</v>
      </c>
      <c r="Y8" s="69">
        <f t="shared" si="8"/>
        <v>312646.95200000005</v>
      </c>
      <c r="Z8" s="86">
        <v>163074.28600000005</v>
      </c>
      <c r="AA8" s="86">
        <v>149572.66599999997</v>
      </c>
      <c r="AC8" s="69">
        <f t="shared" si="9"/>
        <v>56452.216000000015</v>
      </c>
      <c r="AD8" s="86">
        <v>31085.127000000011</v>
      </c>
      <c r="AE8" s="86">
        <v>25367.089000000004</v>
      </c>
    </row>
    <row r="9" spans="1:34" x14ac:dyDescent="0.25">
      <c r="A9" s="7">
        <v>40330</v>
      </c>
      <c r="B9" s="4">
        <f>Full_in!H10</f>
        <v>878616.30399999965</v>
      </c>
      <c r="C9" s="69">
        <v>62917.001999999971</v>
      </c>
      <c r="D9" s="89">
        <f t="shared" si="3"/>
        <v>7.1609190170456929E-2</v>
      </c>
      <c r="F9" s="4">
        <f t="shared" si="4"/>
        <v>878616.30399999965</v>
      </c>
      <c r="G9" s="69">
        <v>54693.99500000001</v>
      </c>
      <c r="H9" s="89">
        <f t="shared" si="0"/>
        <v>6.2250148046421899E-2</v>
      </c>
      <c r="J9" s="6"/>
      <c r="K9" s="4">
        <f>'Bass Strait'!P9</f>
        <v>85169.432000000001</v>
      </c>
      <c r="L9" s="69">
        <v>16229</v>
      </c>
      <c r="M9" s="89">
        <f t="shared" si="1"/>
        <v>0.19054958591246682</v>
      </c>
      <c r="O9" s="4">
        <f t="shared" si="5"/>
        <v>878616.30399999965</v>
      </c>
      <c r="P9" s="69">
        <f>[6]TEU_T_Out!G10</f>
        <v>5343</v>
      </c>
      <c r="Q9" s="90">
        <f t="shared" si="2"/>
        <v>6.0811528031922361E-3</v>
      </c>
      <c r="S9" s="6">
        <f t="shared" si="6"/>
        <v>21572</v>
      </c>
      <c r="U9" s="69">
        <f t="shared" si="7"/>
        <v>17070</v>
      </c>
      <c r="V9" s="86">
        <v>7515</v>
      </c>
      <c r="W9" s="86">
        <v>9555</v>
      </c>
      <c r="Y9" s="69">
        <f t="shared" si="8"/>
        <v>560655.47400000016</v>
      </c>
      <c r="Z9" s="86">
        <v>287884.73900000012</v>
      </c>
      <c r="AA9" s="86">
        <v>272770.73500000004</v>
      </c>
      <c r="AC9" s="69">
        <f t="shared" si="9"/>
        <v>20145.537999999997</v>
      </c>
      <c r="AD9" s="86">
        <v>11016.036</v>
      </c>
      <c r="AE9" s="86">
        <v>9129.5019999999968</v>
      </c>
    </row>
    <row r="10" spans="1:34" x14ac:dyDescent="0.25">
      <c r="A10" s="7">
        <v>40695</v>
      </c>
      <c r="B10" s="4">
        <f>Full_in!H11</f>
        <v>929236.56200000027</v>
      </c>
      <c r="C10" s="69">
        <v>70154.000000000058</v>
      </c>
      <c r="D10" s="89">
        <f t="shared" si="3"/>
        <v>7.5496383664679825E-2</v>
      </c>
      <c r="F10" s="4">
        <f t="shared" si="4"/>
        <v>929236.56200000027</v>
      </c>
      <c r="G10" s="69">
        <v>59763.011999999988</v>
      </c>
      <c r="H10" s="89">
        <f t="shared" si="0"/>
        <v>6.4314098738615891E-2</v>
      </c>
      <c r="J10" s="6"/>
      <c r="K10" s="4">
        <f>'Bass Strait'!P10</f>
        <v>83958.891999999993</v>
      </c>
      <c r="L10" s="69">
        <v>17266</v>
      </c>
      <c r="M10" s="89">
        <f t="shared" si="1"/>
        <v>0.20564825938865416</v>
      </c>
      <c r="O10" s="4">
        <f t="shared" si="5"/>
        <v>929236.56200000027</v>
      </c>
      <c r="P10" s="69">
        <f>[6]TEU_T_Out!G11</f>
        <v>5395.3380000000006</v>
      </c>
      <c r="Q10" s="90">
        <f t="shared" si="2"/>
        <v>5.8062050296294725E-3</v>
      </c>
      <c r="S10" s="6">
        <f t="shared" si="6"/>
        <v>22661.338</v>
      </c>
      <c r="U10" s="69">
        <f t="shared" si="7"/>
        <v>20668</v>
      </c>
      <c r="V10" s="86">
        <v>10214</v>
      </c>
      <c r="W10" s="86">
        <v>10454</v>
      </c>
      <c r="Y10" s="69">
        <f t="shared" si="8"/>
        <v>505755.48699999996</v>
      </c>
      <c r="Z10" s="86">
        <v>261927.03999999992</v>
      </c>
      <c r="AA10" s="86">
        <v>243828.44700000007</v>
      </c>
      <c r="AC10" s="69">
        <f t="shared" si="9"/>
        <v>4859.5380000000005</v>
      </c>
      <c r="AD10" s="86">
        <v>2348.0039999999999</v>
      </c>
      <c r="AE10" s="86">
        <v>2511.5340000000001</v>
      </c>
    </row>
    <row r="11" spans="1:34" x14ac:dyDescent="0.25">
      <c r="A11" s="7">
        <v>41061</v>
      </c>
      <c r="B11" s="4">
        <f>Full_in!H12</f>
        <v>974207.34200000006</v>
      </c>
      <c r="C11" s="69">
        <v>103808.99899999992</v>
      </c>
      <c r="D11" s="89">
        <f t="shared" si="3"/>
        <v>0.10655739751138102</v>
      </c>
      <c r="F11" s="4">
        <f t="shared" si="4"/>
        <v>974207.34200000006</v>
      </c>
      <c r="G11" s="69">
        <v>89476.021000000008</v>
      </c>
      <c r="H11" s="89">
        <f t="shared" si="0"/>
        <v>9.1844946288651558E-2</v>
      </c>
      <c r="J11" s="6"/>
      <c r="K11" s="4">
        <f>'Bass Strait'!P11</f>
        <v>76042.334000000003</v>
      </c>
      <c r="L11" s="69">
        <v>27421.458999999999</v>
      </c>
      <c r="M11" s="89">
        <f t="shared" si="1"/>
        <v>0.36060780301667222</v>
      </c>
      <c r="O11" s="4">
        <f t="shared" si="5"/>
        <v>974207.34200000006</v>
      </c>
      <c r="P11" s="69">
        <f>[6]TEU_T_Out!G12</f>
        <v>11140.885999999999</v>
      </c>
      <c r="Q11" s="90">
        <f t="shared" si="2"/>
        <v>1.1435846887715201E-2</v>
      </c>
      <c r="S11" s="6">
        <f t="shared" si="6"/>
        <v>38562.345000000001</v>
      </c>
      <c r="U11" s="69">
        <f t="shared" si="7"/>
        <v>30288</v>
      </c>
      <c r="V11" s="86">
        <v>14819</v>
      </c>
      <c r="W11" s="86">
        <v>15469</v>
      </c>
      <c r="Y11" s="69">
        <f t="shared" si="8"/>
        <v>563786.95900000015</v>
      </c>
      <c r="Z11" s="86">
        <v>293139.55100000009</v>
      </c>
      <c r="AA11" s="86">
        <v>270647.40800000005</v>
      </c>
      <c r="AC11" s="69">
        <f t="shared" si="9"/>
        <v>32846.578000000001</v>
      </c>
      <c r="AD11" s="86">
        <v>19056.890000000003</v>
      </c>
      <c r="AE11" s="86">
        <v>13789.687999999998</v>
      </c>
    </row>
    <row r="12" spans="1:34" x14ac:dyDescent="0.25">
      <c r="A12" s="7">
        <v>41426</v>
      </c>
      <c r="B12" s="4">
        <f>Full_in!H13</f>
        <v>964261.53399999975</v>
      </c>
      <c r="C12" s="69">
        <v>86354.99</v>
      </c>
      <c r="D12" s="89">
        <f t="shared" si="3"/>
        <v>8.955556864513485E-2</v>
      </c>
      <c r="F12" s="4">
        <f t="shared" si="4"/>
        <v>964261.53399999975</v>
      </c>
      <c r="G12" s="69">
        <v>63468.794000000002</v>
      </c>
      <c r="H12" s="89">
        <f t="shared" si="0"/>
        <v>6.5821140595244382E-2</v>
      </c>
      <c r="J12" s="6"/>
      <c r="K12" s="4">
        <f>'Bass Strait'!P12</f>
        <v>73694.930000000008</v>
      </c>
      <c r="L12" s="69">
        <v>33230</v>
      </c>
      <c r="M12" s="89">
        <f t="shared" si="1"/>
        <v>0.45091297325338386</v>
      </c>
      <c r="O12" s="4">
        <f t="shared" si="5"/>
        <v>964261.53399999975</v>
      </c>
      <c r="P12" s="69">
        <f>[6]TEU_T_Out!G13</f>
        <v>11620</v>
      </c>
      <c r="Q12" s="90">
        <f t="shared" si="2"/>
        <v>1.2050672551249983E-2</v>
      </c>
      <c r="S12" s="6">
        <f t="shared" si="6"/>
        <v>44850</v>
      </c>
      <c r="U12" s="69">
        <f t="shared" si="7"/>
        <v>28962</v>
      </c>
      <c r="V12" s="86">
        <v>13984</v>
      </c>
      <c r="W12" s="86">
        <v>14978</v>
      </c>
      <c r="Y12" s="69">
        <f t="shared" si="8"/>
        <v>461644.32799999998</v>
      </c>
      <c r="Z12" s="86">
        <v>225595.69299999997</v>
      </c>
      <c r="AA12" s="86">
        <v>236048.63500000001</v>
      </c>
      <c r="AC12" s="69">
        <f t="shared" si="9"/>
        <v>38165.678</v>
      </c>
      <c r="AD12" s="86">
        <v>25709.009000000002</v>
      </c>
      <c r="AE12" s="86">
        <v>12456.669</v>
      </c>
    </row>
    <row r="13" spans="1:34" x14ac:dyDescent="0.25">
      <c r="A13" s="7">
        <v>41791</v>
      </c>
      <c r="B13" s="4">
        <f>Full_in!H14</f>
        <v>996467.41199999931</v>
      </c>
      <c r="C13" s="69">
        <v>60534.000000000007</v>
      </c>
      <c r="D13" s="89">
        <f t="shared" si="3"/>
        <v>6.0748599774580532E-2</v>
      </c>
      <c r="F13" s="4">
        <f t="shared" si="4"/>
        <v>996467.41199999931</v>
      </c>
      <c r="G13" s="69">
        <v>36835.991999999998</v>
      </c>
      <c r="H13" s="89">
        <f t="shared" si="0"/>
        <v>3.696657969583457E-2</v>
      </c>
      <c r="J13" s="6"/>
      <c r="K13" s="4">
        <f>'Bass Strait'!P13</f>
        <v>68474.305000000008</v>
      </c>
      <c r="L13" s="69">
        <v>30971</v>
      </c>
      <c r="M13" s="89">
        <f t="shared" si="1"/>
        <v>0.45230104927680531</v>
      </c>
      <c r="O13" s="4">
        <f t="shared" si="5"/>
        <v>996467.41199999931</v>
      </c>
      <c r="P13" s="69">
        <f>[6]TEU_T_Out!G14</f>
        <v>11330.723</v>
      </c>
      <c r="Q13" s="90">
        <f t="shared" si="2"/>
        <v>1.1370891675482116E-2</v>
      </c>
      <c r="S13" s="6">
        <f t="shared" si="6"/>
        <v>42301.722999999998</v>
      </c>
      <c r="U13" s="69">
        <f t="shared" si="7"/>
        <v>23818.46</v>
      </c>
      <c r="V13" s="86">
        <v>11294.262999999999</v>
      </c>
      <c r="W13" s="86">
        <v>12524.197</v>
      </c>
      <c r="Y13" s="69">
        <f t="shared" si="8"/>
        <v>404281.375</v>
      </c>
      <c r="Z13" s="86">
        <v>203761.041</v>
      </c>
      <c r="AA13" s="86">
        <v>200520.33400000003</v>
      </c>
      <c r="AC13" s="69">
        <f t="shared" si="9"/>
        <v>13856.225000000002</v>
      </c>
      <c r="AD13" s="86">
        <v>10704.835000000001</v>
      </c>
      <c r="AE13" s="86">
        <v>3151.3900000000003</v>
      </c>
    </row>
    <row r="14" spans="1:34" x14ac:dyDescent="0.25">
      <c r="A14" s="7">
        <v>42156</v>
      </c>
      <c r="B14" s="4">
        <f>Full_in!H15</f>
        <v>1035769.9320000005</v>
      </c>
      <c r="C14" s="69">
        <v>57019.99299999998</v>
      </c>
      <c r="D14" s="89">
        <f t="shared" si="3"/>
        <v>5.5050828604281163E-2</v>
      </c>
      <c r="F14" s="4">
        <f t="shared" si="4"/>
        <v>1035769.9320000005</v>
      </c>
      <c r="G14" s="69">
        <v>36296.995999999999</v>
      </c>
      <c r="H14" s="89">
        <f t="shared" si="0"/>
        <v>3.504349265083704E-2</v>
      </c>
      <c r="J14" s="6"/>
      <c r="K14" s="4">
        <f>'Bass Strait'!P14</f>
        <v>74278.91</v>
      </c>
      <c r="L14" s="69">
        <v>25400</v>
      </c>
      <c r="M14" s="89">
        <f t="shared" si="1"/>
        <v>0.34195439863078225</v>
      </c>
      <c r="O14" s="4">
        <f t="shared" si="5"/>
        <v>1035769.9320000005</v>
      </c>
      <c r="P14" s="69">
        <f>[6]TEU_T_Out!G15</f>
        <v>12915.706</v>
      </c>
      <c r="Q14" s="90">
        <f t="shared" si="2"/>
        <v>1.2469666864204738E-2</v>
      </c>
      <c r="S14" s="6">
        <f t="shared" si="6"/>
        <v>38315.705999999998</v>
      </c>
      <c r="U14" s="69">
        <f t="shared" si="7"/>
        <v>13979</v>
      </c>
      <c r="V14" s="86">
        <v>6757</v>
      </c>
      <c r="W14" s="86">
        <v>7222</v>
      </c>
      <c r="Y14" s="69">
        <f t="shared" si="8"/>
        <v>17979.280999999999</v>
      </c>
      <c r="Z14" s="86">
        <v>11616.964</v>
      </c>
      <c r="AA14" s="86">
        <v>6362.3169999999991</v>
      </c>
      <c r="AC14" s="69">
        <f t="shared" si="9"/>
        <v>7451.4429999999993</v>
      </c>
      <c r="AD14" s="86">
        <v>6203.8009999999995</v>
      </c>
      <c r="AE14" s="86">
        <v>1247.6419999999998</v>
      </c>
    </row>
    <row r="15" spans="1:34" x14ac:dyDescent="0.25">
      <c r="A15" s="7">
        <v>42522</v>
      </c>
      <c r="B15" s="4">
        <f>Full_in!H16</f>
        <v>1072544.6830000004</v>
      </c>
      <c r="C15" s="69">
        <v>57246.000999999989</v>
      </c>
      <c r="D15" s="89">
        <f t="shared" si="3"/>
        <v>5.3374001015862538E-2</v>
      </c>
      <c r="F15" s="4">
        <f t="shared" si="4"/>
        <v>1072544.6830000004</v>
      </c>
      <c r="G15" s="69">
        <v>40154.000000000007</v>
      </c>
      <c r="H15" s="89">
        <f t="shared" si="0"/>
        <v>3.7438067277239945E-2</v>
      </c>
      <c r="J15" s="6"/>
      <c r="K15" s="4">
        <f>'Bass Strait'!P15</f>
        <v>76049.004000000001</v>
      </c>
      <c r="L15" s="69">
        <v>23573</v>
      </c>
      <c r="M15" s="89">
        <f t="shared" si="1"/>
        <v>0.3099711864733955</v>
      </c>
      <c r="O15" s="4">
        <f t="shared" si="5"/>
        <v>1072544.6830000004</v>
      </c>
      <c r="P15" s="69">
        <f>[6]TEU_T_Out!G16</f>
        <v>12563.148000000001</v>
      </c>
      <c r="Q15" s="90">
        <f t="shared" si="2"/>
        <v>1.1713402899783893E-2</v>
      </c>
      <c r="S15" s="38">
        <f t="shared" si="6"/>
        <v>36136.148000000001</v>
      </c>
      <c r="U15" s="69">
        <f t="shared" si="7"/>
        <v>18570.584999999999</v>
      </c>
      <c r="V15" s="86">
        <v>8904.5849999999991</v>
      </c>
      <c r="W15" s="86">
        <v>9666</v>
      </c>
      <c r="Y15" s="69">
        <f t="shared" si="8"/>
        <v>8364.5</v>
      </c>
      <c r="Z15" s="86">
        <v>3514.0879999999997</v>
      </c>
      <c r="AA15" s="86">
        <v>4850.4120000000003</v>
      </c>
      <c r="AC15" s="69">
        <f t="shared" si="9"/>
        <v>3949.7570000000001</v>
      </c>
      <c r="AD15" s="86">
        <v>3399.4340000000002</v>
      </c>
      <c r="AE15" s="86">
        <v>550.32299999999998</v>
      </c>
    </row>
    <row r="16" spans="1:34" x14ac:dyDescent="0.25">
      <c r="A16" s="7">
        <v>42887</v>
      </c>
      <c r="B16" s="4">
        <f>Full_in!H17</f>
        <v>1105827.7360000003</v>
      </c>
      <c r="C16" s="69">
        <v>60369.411999999917</v>
      </c>
      <c r="D16" s="89">
        <f t="shared" si="3"/>
        <v>5.4592058088873893E-2</v>
      </c>
      <c r="F16" s="4">
        <f t="shared" si="4"/>
        <v>1105827.7360000003</v>
      </c>
      <c r="G16" s="69">
        <v>42083.316000000006</v>
      </c>
      <c r="H16" s="89">
        <f t="shared" si="0"/>
        <v>3.8055941834325625E-2</v>
      </c>
      <c r="J16" s="14"/>
      <c r="K16" s="4">
        <f>'Bass Strait'!P16</f>
        <v>74286.843999999997</v>
      </c>
      <c r="L16" s="69">
        <v>24254</v>
      </c>
      <c r="M16" s="89">
        <f t="shared" si="1"/>
        <v>0.32649118866861543</v>
      </c>
      <c r="O16" s="4">
        <f t="shared" si="5"/>
        <v>1105827.7360000003</v>
      </c>
      <c r="P16" s="69">
        <f>[6]TEU_T_Out!G17</f>
        <v>12951.084000000001</v>
      </c>
      <c r="Q16" s="90">
        <f t="shared" si="2"/>
        <v>1.1711665007469119E-2</v>
      </c>
      <c r="S16" s="38">
        <f t="shared" si="6"/>
        <v>37205.084000000003</v>
      </c>
      <c r="U16" s="69">
        <f t="shared" si="7"/>
        <v>19736.366000000002</v>
      </c>
      <c r="V16" s="86">
        <v>9645.9840000000004</v>
      </c>
      <c r="W16" s="86">
        <v>10090.382</v>
      </c>
      <c r="Y16" s="69">
        <f t="shared" si="8"/>
        <v>14234.401</v>
      </c>
      <c r="Z16" s="86">
        <v>11544.004000000001</v>
      </c>
      <c r="AA16" s="86">
        <v>2690.3969999999995</v>
      </c>
      <c r="AC16" s="69">
        <f t="shared" si="9"/>
        <v>1710.1320000000001</v>
      </c>
      <c r="AD16" s="86">
        <v>750</v>
      </c>
      <c r="AE16" s="86">
        <v>960.13199999999995</v>
      </c>
      <c r="AH16" s="4"/>
    </row>
    <row r="17" spans="1:34" x14ac:dyDescent="0.25">
      <c r="A17" s="7">
        <v>43252</v>
      </c>
      <c r="B17" s="4">
        <f>Full_in!H18</f>
        <v>1199732.9649999999</v>
      </c>
      <c r="C17" s="69">
        <v>71363.071000000011</v>
      </c>
      <c r="D17" s="89">
        <f t="shared" si="3"/>
        <v>5.9482462416126092E-2</v>
      </c>
      <c r="F17" s="4">
        <f t="shared" si="4"/>
        <v>1199732.9649999999</v>
      </c>
      <c r="G17" s="69">
        <v>45785.832999999999</v>
      </c>
      <c r="H17" s="89">
        <f t="shared" si="0"/>
        <v>3.8163353292538733E-2</v>
      </c>
      <c r="J17" s="14"/>
      <c r="K17" s="4">
        <f>'Bass Strait'!P17</f>
        <v>76443.453999999998</v>
      </c>
      <c r="L17" s="69">
        <v>30352</v>
      </c>
      <c r="M17" s="89">
        <f t="shared" si="1"/>
        <v>0.39705165598613584</v>
      </c>
      <c r="O17" s="4">
        <f t="shared" si="5"/>
        <v>1199732.9649999999</v>
      </c>
      <c r="P17" s="69">
        <f>[6]TEU_T_Out!G18</f>
        <v>12462.249</v>
      </c>
      <c r="Q17" s="90">
        <f t="shared" si="2"/>
        <v>1.038751902595258E-2</v>
      </c>
      <c r="S17" s="38">
        <f t="shared" si="6"/>
        <v>42814.248999999996</v>
      </c>
      <c r="U17" s="69">
        <f t="shared" si="7"/>
        <v>19605</v>
      </c>
      <c r="V17" s="86">
        <v>10256</v>
      </c>
      <c r="W17" s="86">
        <v>9349</v>
      </c>
      <c r="Y17" s="69">
        <f t="shared" si="8"/>
        <v>90423.559999999983</v>
      </c>
      <c r="Z17" s="86">
        <v>46954.476999999984</v>
      </c>
      <c r="AA17" s="86">
        <v>43469.082999999999</v>
      </c>
      <c r="AC17" s="69">
        <f t="shared" si="9"/>
        <v>9336.0439999999981</v>
      </c>
      <c r="AD17" s="86">
        <v>5403.2689999999984</v>
      </c>
      <c r="AE17" s="86">
        <v>3932.7750000000001</v>
      </c>
      <c r="AH17" s="4"/>
    </row>
    <row r="18" spans="1:34" x14ac:dyDescent="0.25">
      <c r="A18" s="7">
        <v>43617</v>
      </c>
      <c r="B18" s="4">
        <f>Full_in!H19</f>
        <v>1223308.811999999</v>
      </c>
      <c r="C18" s="69">
        <v>78454.245000000039</v>
      </c>
      <c r="D18" s="89">
        <f t="shared" si="3"/>
        <v>6.4132820944643135E-2</v>
      </c>
      <c r="F18" s="4">
        <f t="shared" ref="F18:F19" si="10">B18</f>
        <v>1223308.811999999</v>
      </c>
      <c r="G18" s="69">
        <v>52356.234999999993</v>
      </c>
      <c r="H18" s="89">
        <f t="shared" si="0"/>
        <v>4.2798870151521506E-2</v>
      </c>
      <c r="J18" s="14"/>
      <c r="K18" s="4">
        <f>'Bass Strait'!P18</f>
        <v>78850.368000000031</v>
      </c>
      <c r="L18" s="69">
        <v>28120</v>
      </c>
      <c r="M18" s="89">
        <f t="shared" si="1"/>
        <v>0.35662484162407448</v>
      </c>
      <c r="O18" s="4">
        <f t="shared" ref="O18:O19" si="11">F18</f>
        <v>1223308.811999999</v>
      </c>
      <c r="P18" s="69">
        <f>[6]TEU_T_Out!G19</f>
        <v>9721</v>
      </c>
      <c r="Q18" s="90">
        <f t="shared" si="2"/>
        <v>7.9464808106033714E-3</v>
      </c>
      <c r="S18" s="38">
        <f t="shared" ref="S18:S19" si="12">P18+L18</f>
        <v>37841</v>
      </c>
      <c r="U18" s="69">
        <f t="shared" ref="U18:U19" si="13">V18+W18</f>
        <v>23149.498</v>
      </c>
      <c r="V18" s="86">
        <v>11687.249</v>
      </c>
      <c r="W18" s="86">
        <v>11462.249</v>
      </c>
      <c r="Y18" s="69">
        <f t="shared" ref="Y18:Y19" si="14">Z18+AA18</f>
        <v>122746.79999999999</v>
      </c>
      <c r="Z18" s="86">
        <v>63974.251999999986</v>
      </c>
      <c r="AA18" s="86">
        <v>58772.548000000003</v>
      </c>
      <c r="AC18" s="69">
        <f t="shared" ref="AC18:AC19" si="15">AD18+AE18</f>
        <v>14935.748999999998</v>
      </c>
      <c r="AD18" s="86">
        <v>8515.4929999999968</v>
      </c>
      <c r="AE18" s="86">
        <v>6420.2560000000012</v>
      </c>
      <c r="AH18" s="4"/>
    </row>
    <row r="19" spans="1:34" s="13" customFormat="1" ht="15.75" thickBot="1" x14ac:dyDescent="0.3">
      <c r="A19" s="7">
        <v>43983</v>
      </c>
      <c r="B19" s="4">
        <f>Full_in!H20</f>
        <v>1183095.9489999996</v>
      </c>
      <c r="C19" s="69">
        <v>58334.995999999985</v>
      </c>
      <c r="D19" s="89">
        <f t="shared" si="3"/>
        <v>4.9307071036213991E-2</v>
      </c>
      <c r="F19" s="4">
        <f t="shared" si="10"/>
        <v>1183095.9489999996</v>
      </c>
      <c r="G19" s="69">
        <v>39557.411</v>
      </c>
      <c r="H19" s="89">
        <f t="shared" si="0"/>
        <v>3.3435505407178108E-2</v>
      </c>
      <c r="J19" s="14"/>
      <c r="K19" s="4">
        <f>'Bass Strait'!P19</f>
        <v>75064.410999999993</v>
      </c>
      <c r="L19" s="69">
        <v>24225.491999999998</v>
      </c>
      <c r="M19" s="89">
        <f t="shared" si="1"/>
        <v>0.32272939569192116</v>
      </c>
      <c r="O19" s="4">
        <f t="shared" si="11"/>
        <v>1183095.9489999996</v>
      </c>
      <c r="P19" s="69">
        <f>[6]TEU_T_Out!G20</f>
        <v>10684</v>
      </c>
      <c r="Q19" s="90">
        <f t="shared" si="2"/>
        <v>9.0305439799963378E-3</v>
      </c>
      <c r="S19" s="38">
        <f t="shared" si="12"/>
        <v>34909.491999999998</v>
      </c>
      <c r="U19" s="69">
        <f t="shared" si="13"/>
        <v>18405</v>
      </c>
      <c r="V19" s="86">
        <v>8897</v>
      </c>
      <c r="W19" s="86">
        <v>9508</v>
      </c>
      <c r="Y19" s="69">
        <f t="shared" si="14"/>
        <v>159865.55300000001</v>
      </c>
      <c r="Z19" s="86">
        <v>82791.531999999992</v>
      </c>
      <c r="AA19" s="86">
        <v>77074.021000000022</v>
      </c>
      <c r="AC19" s="69">
        <f t="shared" si="15"/>
        <v>35601.374999999985</v>
      </c>
      <c r="AD19" s="86">
        <v>16658.286999999997</v>
      </c>
      <c r="AE19" s="86">
        <v>18943.087999999992</v>
      </c>
    </row>
    <row r="20" spans="1:34" x14ac:dyDescent="0.25">
      <c r="A20" s="7">
        <v>44348</v>
      </c>
      <c r="B20" s="53">
        <f>Full_in!H21</f>
        <v>1342768.557231748</v>
      </c>
      <c r="C20" s="85">
        <f t="shared" ref="C20:C21" si="16">B20*D20</f>
        <v>73267.002692974973</v>
      </c>
      <c r="D20" s="58">
        <v>5.4564133408085039E-2</v>
      </c>
      <c r="F20" s="53">
        <f t="shared" ref="F20" si="17">B20</f>
        <v>1342768.557231748</v>
      </c>
      <c r="G20" s="85">
        <f t="shared" ref="G20:G21" si="18">F20*H20</f>
        <v>57739.445061750659</v>
      </c>
      <c r="H20" s="58">
        <v>4.3000295732859808E-2</v>
      </c>
      <c r="J20" s="55"/>
      <c r="K20" s="53">
        <f>'Bass Strait'!P20</f>
        <v>81889.778000000006</v>
      </c>
      <c r="L20" s="85">
        <f t="shared" ref="L20:L21" si="19">K20*M20</f>
        <v>22755.033410591073</v>
      </c>
      <c r="M20" s="58">
        <v>0.2778739174331511</v>
      </c>
      <c r="O20" s="53">
        <f t="shared" ref="O20" si="20">F20</f>
        <v>1342768.557231748</v>
      </c>
      <c r="P20" s="85">
        <f t="shared" ref="P20:P21" si="21">O20*Q20</f>
        <v>10925.74592320479</v>
      </c>
      <c r="Q20" s="63">
        <v>8.136730536593223E-3</v>
      </c>
      <c r="S20" s="65">
        <f t="shared" ref="S20" si="22">P20+L20</f>
        <v>33680.779333795865</v>
      </c>
      <c r="U20" s="85">
        <f t="shared" ref="U20:U21" si="23">V20+W20</f>
        <v>16341.289175702741</v>
      </c>
      <c r="V20" s="59">
        <v>8170.6445878513705</v>
      </c>
      <c r="W20" s="59">
        <v>8170.6445878513705</v>
      </c>
      <c r="Y20" s="85">
        <f t="shared" ref="Y20:Y21" si="24">Z20+AA20</f>
        <v>157674.43863133909</v>
      </c>
      <c r="Z20" s="59">
        <v>78837.219315669543</v>
      </c>
      <c r="AA20" s="59">
        <v>78837.219315669543</v>
      </c>
      <c r="AC20" s="85">
        <v>40443.641755907207</v>
      </c>
      <c r="AD20" s="59">
        <v>20221.820877953603</v>
      </c>
      <c r="AE20" s="59">
        <v>20221.820877953603</v>
      </c>
    </row>
    <row r="21" spans="1:34" x14ac:dyDescent="0.25">
      <c r="A21" s="7">
        <v>44713</v>
      </c>
      <c r="B21" s="4">
        <f>Full_in!H22</f>
        <v>1320507.3304724901</v>
      </c>
      <c r="C21" s="69">
        <f t="shared" si="16"/>
        <v>70850.462105883606</v>
      </c>
      <c r="D21" s="57">
        <v>5.3653971069234911E-2</v>
      </c>
      <c r="F21" s="4">
        <f t="shared" ref="F21" si="25">B21</f>
        <v>1320507.3304724901</v>
      </c>
      <c r="G21" s="69">
        <f t="shared" si="18"/>
        <v>57404.375717579758</v>
      </c>
      <c r="H21" s="57">
        <v>4.3471455548103569E-2</v>
      </c>
      <c r="J21" s="6"/>
      <c r="K21" s="4">
        <f>'Bass Strait'!P21</f>
        <v>84461.355847905113</v>
      </c>
      <c r="L21" s="69">
        <f t="shared" si="19"/>
        <v>23719.966366492637</v>
      </c>
      <c r="M21" s="57">
        <v>0.28083809605432664</v>
      </c>
      <c r="O21" s="4">
        <f t="shared" ref="O21" si="26">F21</f>
        <v>1320507.3304724901</v>
      </c>
      <c r="P21" s="69">
        <f t="shared" si="21"/>
        <v>11253.034291666665</v>
      </c>
      <c r="Q21" s="64">
        <v>8.5217507180669894E-3</v>
      </c>
      <c r="S21" s="38">
        <f t="shared" ref="S21" si="27">P21+L21</f>
        <v>34973.000658159304</v>
      </c>
      <c r="U21" s="69">
        <f t="shared" si="23"/>
        <v>16246.458595998454</v>
      </c>
      <c r="V21" s="37">
        <v>8123.2292979992271</v>
      </c>
      <c r="W21" s="37">
        <v>8123.2292979992271</v>
      </c>
      <c r="Y21" s="69">
        <f t="shared" si="24"/>
        <v>183882.18499895488</v>
      </c>
      <c r="Z21" s="37">
        <v>91941.09249947744</v>
      </c>
      <c r="AA21" s="37">
        <v>91941.09249947744</v>
      </c>
      <c r="AC21" s="69">
        <v>40810.3492956021</v>
      </c>
      <c r="AD21" s="37">
        <v>20405.17464780105</v>
      </c>
      <c r="AE21" s="37">
        <v>20405.17464780105</v>
      </c>
    </row>
    <row r="22" spans="1:34" x14ac:dyDescent="0.25">
      <c r="D22" s="4"/>
      <c r="F22" s="104"/>
      <c r="G22" s="103"/>
      <c r="H22" s="4"/>
      <c r="I22" s="4"/>
      <c r="J22" s="6"/>
    </row>
    <row r="23" spans="1:34" x14ac:dyDescent="0.25">
      <c r="D23" s="4"/>
      <c r="E23" s="4"/>
      <c r="F23" s="6"/>
      <c r="G23" s="4"/>
      <c r="H23" s="4"/>
      <c r="I23" s="4"/>
    </row>
    <row r="24" spans="1:34" x14ac:dyDescent="0.25">
      <c r="D24" s="4"/>
      <c r="E24" s="103"/>
      <c r="F24" s="104"/>
      <c r="G24" s="103"/>
      <c r="H24" s="4"/>
      <c r="I24" s="4"/>
    </row>
    <row r="25" spans="1:34" x14ac:dyDescent="0.25">
      <c r="D25" s="4"/>
      <c r="E25" s="103"/>
      <c r="F25" s="104"/>
      <c r="G25" s="103"/>
      <c r="H25" s="4"/>
      <c r="I25" s="4"/>
    </row>
    <row r="26" spans="1:34" x14ac:dyDescent="0.25">
      <c r="D26" s="4"/>
      <c r="E26" s="103"/>
      <c r="F26" s="104"/>
      <c r="G26" s="103"/>
      <c r="H26" s="4"/>
      <c r="I26" s="4"/>
    </row>
    <row r="27" spans="1:34" x14ac:dyDescent="0.25">
      <c r="D27" s="4"/>
      <c r="E27" s="103"/>
      <c r="F27" s="104"/>
      <c r="G27" s="103"/>
      <c r="H27" s="4"/>
      <c r="I27" s="4"/>
    </row>
    <row r="28" spans="1:34" x14ac:dyDescent="0.25">
      <c r="D28" s="4"/>
    </row>
  </sheetData>
  <mergeCells count="7">
    <mergeCell ref="Y1:AA1"/>
    <mergeCell ref="AC1:AE1"/>
    <mergeCell ref="B1:D1"/>
    <mergeCell ref="F1:H1"/>
    <mergeCell ref="K1:M1"/>
    <mergeCell ref="O1:Q1"/>
    <mergeCell ref="U1:W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/>
  </sheetViews>
  <sheetFormatPr defaultRowHeight="15" x14ac:dyDescent="0.25"/>
  <cols>
    <col min="1" max="1" width="8" bestFit="1" customWidth="1"/>
    <col min="2" max="2" width="46.5703125" customWidth="1"/>
    <col min="3" max="3" width="65.42578125" customWidth="1"/>
  </cols>
  <sheetData>
    <row r="2" spans="1:3" ht="15.75" thickBot="1" x14ac:dyDescent="0.3">
      <c r="A2" s="24" t="s">
        <v>126</v>
      </c>
    </row>
    <row r="3" spans="1:3" ht="15.75" thickBot="1" x14ac:dyDescent="0.3">
      <c r="A3" s="93" t="s">
        <v>99</v>
      </c>
      <c r="B3" s="93" t="s">
        <v>100</v>
      </c>
      <c r="C3" s="93" t="s">
        <v>101</v>
      </c>
    </row>
    <row r="4" spans="1:3" ht="16.5" thickTop="1" thickBot="1" x14ac:dyDescent="0.3">
      <c r="A4" s="94" t="s">
        <v>102</v>
      </c>
      <c r="B4" s="94" t="s">
        <v>103</v>
      </c>
      <c r="C4" s="94" t="s">
        <v>104</v>
      </c>
    </row>
    <row r="5" spans="1:3" ht="26.25" thickBot="1" x14ac:dyDescent="0.3">
      <c r="A5" s="95" t="s">
        <v>105</v>
      </c>
      <c r="B5" s="95" t="s">
        <v>106</v>
      </c>
      <c r="C5" s="95" t="s">
        <v>107</v>
      </c>
    </row>
    <row r="6" spans="1:3" ht="15.75" thickBot="1" x14ac:dyDescent="0.3">
      <c r="A6" s="96" t="s">
        <v>108</v>
      </c>
      <c r="B6" s="96" t="s">
        <v>109</v>
      </c>
      <c r="C6" s="96" t="s">
        <v>110</v>
      </c>
    </row>
    <row r="7" spans="1:3" ht="26.25" thickBot="1" x14ac:dyDescent="0.3">
      <c r="A7" s="95" t="s">
        <v>111</v>
      </c>
      <c r="B7" s="95" t="s">
        <v>112</v>
      </c>
      <c r="C7" s="95" t="s">
        <v>113</v>
      </c>
    </row>
    <row r="8" spans="1:3" ht="26.25" thickBot="1" x14ac:dyDescent="0.3">
      <c r="A8" s="96" t="s">
        <v>114</v>
      </c>
      <c r="B8" s="96" t="s">
        <v>115</v>
      </c>
      <c r="C8" s="96" t="s">
        <v>116</v>
      </c>
    </row>
    <row r="9" spans="1:3" ht="15.75" thickBot="1" x14ac:dyDescent="0.3">
      <c r="A9" s="95" t="s">
        <v>117</v>
      </c>
      <c r="B9" s="95" t="s">
        <v>118</v>
      </c>
      <c r="C9" s="95" t="s">
        <v>119</v>
      </c>
    </row>
    <row r="10" spans="1:3" ht="26.25" thickBot="1" x14ac:dyDescent="0.3">
      <c r="A10" s="96" t="s">
        <v>120</v>
      </c>
      <c r="B10" s="96" t="s">
        <v>121</v>
      </c>
      <c r="C10" s="96" t="s">
        <v>122</v>
      </c>
    </row>
    <row r="11" spans="1:3" ht="26.25" thickBot="1" x14ac:dyDescent="0.3">
      <c r="A11" s="95" t="s">
        <v>123</v>
      </c>
      <c r="B11" s="95" t="s">
        <v>124</v>
      </c>
      <c r="C11" s="95" t="s">
        <v>125</v>
      </c>
    </row>
    <row r="13" spans="1:3" x14ac:dyDescent="0.25">
      <c r="A13" s="24" t="s">
        <v>127</v>
      </c>
    </row>
    <row r="14" spans="1:3" x14ac:dyDescent="0.25">
      <c r="A14" s="110" t="s">
        <v>128</v>
      </c>
      <c r="B14" s="110"/>
      <c r="C14" s="110"/>
    </row>
    <row r="15" spans="1:3" ht="33" customHeight="1" x14ac:dyDescent="0.25">
      <c r="A15" s="110" t="s">
        <v>129</v>
      </c>
      <c r="B15" s="110"/>
      <c r="C15" s="110"/>
    </row>
    <row r="16" spans="1:3" ht="59.25" customHeight="1" x14ac:dyDescent="0.25">
      <c r="A16" s="110" t="s">
        <v>130</v>
      </c>
      <c r="B16" s="110"/>
      <c r="C16" s="110"/>
    </row>
  </sheetData>
  <mergeCells count="3">
    <mergeCell ref="A16:C16"/>
    <mergeCell ref="A15:C15"/>
    <mergeCell ref="A14:C1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C 3 o 8 T s O A R S a m A A A A + A A A A B I A H A B D b 2 5 m a W c v U G F j a 2 F n Z S 5 4 b W w g o h g A K K A U A A A A A A A A A A A A A A A A A A A A A A A A A A A A h Y / N C o J A G E V f R W b v / C i G y O d I t E 0 I o m g 7 T J M O 6 R j O 2 P h u L X q k X i G h r H Y t 7 + E s z n 3 c 7 l C M b R N c V W 9 1 Z 3 L E M E W B M r I 7 a l P l a H C n M E U F h 4 2 Q Z 1 G p Y J K N z U Z 7 z F H t 3 C U j x H u P f Y y 7 v i I R p Y w c y v V W 1 q o V 6 C P r / 3 K o j X X C S I U 4 7 F 8 x P M K L B C c x i z F L G Z A Z Q 6 n N V 4 m m Y k y B / E B Y D Y 0 b e s W V C Z c 7 I P M E 8 n 7 B n 1 B L A w Q U A A I A C A A L e j x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3 o 8 T i i K R 7 g O A A A A E Q A A A B M A H A B G b 3 J t d W x h c y 9 T Z W N 0 a W 9 u M S 5 t I K I Y A C i g F A A A A A A A A A A A A A A A A A A A A A A A A A A A A C t O T S 7 J z M 9 T C I b Q h t Y A U E s B A i 0 A F A A C A A g A C 3 o 8 T s O A R S a m A A A A + A A A A B I A A A A A A A A A A A A A A A A A A A A A A E N v b m Z p Z y 9 Q Y W N r Y W d l L n h t b F B L A Q I t A B Q A A g A I A A t 6 P E 4 P y u m r p A A A A O k A A A A T A A A A A A A A A A A A A A A A A P I A A A B b Q 2 9 u d G V u d F 9 U e X B l c 1 0 u e G 1 s U E s B A i 0 A F A A C A A g A C 3 o 8 T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F h I O O 7 b g 0 d N g 5 h D y O H Q c z s A A A A A A g A A A A A A A 2 Y A A M A A A A A Q A A A A H e v N P e c O x J 5 b i Z s R D O W t h g A A A A A E g A A A o A A A A B A A A A B l O M 1 V z U H C f / M i 0 f V A U W 9 C U A A A A C 3 3 P l K B s 3 F 7 1 v j Z z x P M G i j J M T z 1 M J g R h Z s n h K o K r 6 8 q G 1 O z M Z / i C A P W 0 z 5 P B A 9 Q a Y 9 K h P P C + 6 R V y K Z T J / S M U 1 f d I H 8 h f o r F 1 G i s v 8 r P 2 w 5 Y F A A A A A b d J r j O B y O + N S 5 w x I S l a W 0 w J y w / < / D a t a M a s h u p > 
</file>

<file path=customXml/itemProps1.xml><?xml version="1.0" encoding="utf-8"?>
<ds:datastoreItem xmlns:ds="http://schemas.openxmlformats.org/officeDocument/2006/customXml" ds:itemID="{6EB92104-7BAC-458F-ADC9-448438DDC3D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Revenue</vt:lpstr>
      <vt:lpstr>Full_out</vt:lpstr>
      <vt:lpstr>Full_in</vt:lpstr>
      <vt:lpstr>Bass Strait</vt:lpstr>
      <vt:lpstr>General Cargo</vt:lpstr>
      <vt:lpstr>Empty</vt:lpstr>
      <vt:lpstr>Other Bulk</vt:lpstr>
      <vt:lpstr>Transhipments</vt:lpstr>
      <vt:lpstr>Data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2021-05-26T12:27:40Z</dcterms:modified>
</cp:coreProperties>
</file>