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defaultThemeVersion="166925"/>
  <xr:revisionPtr revIDLastSave="0" documentId="8_{99EDC930-6D1F-4108-8C64-655627B3E8DF}" xr6:coauthVersionLast="46" xr6:coauthVersionMax="46" xr10:uidLastSave="{00000000-0000-0000-0000-000000000000}"/>
  <workbookProtection workbookAlgorithmName="SHA-512" workbookHashValue="adYmAf9abSA94VCj0a9Voew4xwNn4ugM3p5UFJOQGhmV23gjYPsC0/7aiOWKESMzK291HEj37w9DT4L9a9WpWQ==" workbookSaltValue="SyvbOWy6/UWK9TJ+3//Jtg==" workbookSpinCount="100000" lockStructure="1"/>
  <bookViews>
    <workbookView xWindow="-4125" yWindow="-16320" windowWidth="29040" windowHeight="15840" tabRatio="796" xr2:uid="{00000000-000D-0000-FFFF-FFFF00000000}"/>
  </bookViews>
  <sheets>
    <sheet name="Cover" sheetId="16" r:id="rId1"/>
    <sheet name="Contents" sheetId="3" r:id="rId2"/>
    <sheet name="Schematic" sheetId="22" r:id="rId3"/>
    <sheet name="Assumptions" sheetId="17" r:id="rId4"/>
    <sheet name="Allocators" sheetId="32" r:id="rId5"/>
    <sheet name="Cost Allocation Model" sheetId="4" r:id="rId6"/>
    <sheet name="Regulatory Model" sheetId="29" r:id="rId7"/>
    <sheet name="Mapping" sheetId="33" r:id="rId8"/>
    <sheet name="Capital Base" sheetId="28" r:id="rId9"/>
    <sheet name="Standalone Costs" sheetId="30" r:id="rId10"/>
    <sheet name="Avoidable Costs" sheetId="34" r:id="rId11"/>
    <sheet name="Revenue" sheetId="38" r:id="rId12"/>
    <sheet name="Compliance" sheetId="20" r:id="rId13"/>
    <sheet name="Checks" sheetId="21" r:id="rId14"/>
  </sheets>
  <externalReferences>
    <externalReference r:id="rId15"/>
    <externalReference r:id="rId16"/>
  </externalReferences>
  <definedNames>
    <definedName name="__FDS_HYPERLINK_TOGGLE_STATE__" hidden="1">"ON"</definedName>
    <definedName name="__FDS_UNIQUE_RANGE_ID_GENERATOR_COUNTER" hidden="1">1</definedName>
    <definedName name="__FDS_USED_FOR_REUSING_RANGE_IDS_RECYCLE" localSheetId="4" hidden="1">{28}</definedName>
    <definedName name="__FDS_USED_FOR_REUSING_RANGE_IDS_RECYCLE" localSheetId="3" hidden="1">{28}</definedName>
    <definedName name="__FDS_USED_FOR_REUSING_RANGE_IDS_RECYCLE" localSheetId="10" hidden="1">{28}</definedName>
    <definedName name="__FDS_USED_FOR_REUSING_RANGE_IDS_RECYCLE" localSheetId="8" hidden="1">{28}</definedName>
    <definedName name="__FDS_USED_FOR_REUSING_RANGE_IDS_RECYCLE" localSheetId="13" hidden="1">{28}</definedName>
    <definedName name="__FDS_USED_FOR_REUSING_RANGE_IDS_RECYCLE" localSheetId="12" hidden="1">{28}</definedName>
    <definedName name="__FDS_USED_FOR_REUSING_RANGE_IDS_RECYCLE" localSheetId="1" hidden="1">{28}</definedName>
    <definedName name="__FDS_USED_FOR_REUSING_RANGE_IDS_RECYCLE" localSheetId="5" hidden="1">{28}</definedName>
    <definedName name="__FDS_USED_FOR_REUSING_RANGE_IDS_RECYCLE" localSheetId="7" hidden="1">{28}</definedName>
    <definedName name="__FDS_USED_FOR_REUSING_RANGE_IDS_RECYCLE" localSheetId="6" hidden="1">{28}</definedName>
    <definedName name="__FDS_USED_FOR_REUSING_RANGE_IDS_RECYCLE" localSheetId="11" hidden="1">{28}</definedName>
    <definedName name="__FDS_USED_FOR_REUSING_RANGE_IDS_RECYCLE" localSheetId="2" hidden="1">{28}</definedName>
    <definedName name="__FDS_USED_FOR_REUSING_RANGE_IDS_RECYCLE" localSheetId="9" hidden="1">{28}</definedName>
    <definedName name="__FDS_USED_FOR_REUSING_RANGE_IDS_RECYCLE" hidden="1">{28}</definedName>
    <definedName name="__IntlFixup" hidden="1">TRUE</definedName>
    <definedName name="_1__123Graph_ADIAGRAMM_3" hidden="1">[1]Graphdata!$B$3:$E$3</definedName>
    <definedName name="_1__FDSAUDITLINK__" localSheetId="4"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localSheetId="3"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localSheetId="10"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localSheetId="8"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localSheetId="13"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localSheetId="12"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localSheetId="1"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localSheetId="5"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localSheetId="7"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localSheetId="6"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localSheetId="11"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localSheetId="2"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localSheetId="9"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hidden="1">{"fdsup://Directions/FactSet Auditing Viewer?action=AUDIT_VALUE&amp;DB=129&amp;ID1=403187&amp;VALUEID=01401&amp;SDATE=2009&amp;PERIODTYPE=ANN_STD&amp;window=popup_no_bar&amp;width=385&amp;height=120&amp;START_MAXIMIZED=FALSE&amp;creator=factset&amp;display_string=Audit"}</definedName>
    <definedName name="_10__123Graph_DDIAGRAMM_3" hidden="1">[1]Graphdata!$B$8:$E$8</definedName>
    <definedName name="_11__123Graph_DDIAGRAMM_4" hidden="1">[1]Graphdata!$B$26:$B$26</definedName>
    <definedName name="_12__123Graph_DDIAGRAMM_6" hidden="1">[1]Graphdata!$B$63:$B$63</definedName>
    <definedName name="_13__123Graph_EDIAGRAMM_3" hidden="1">[1]Graphdata!$B$9:$F$9</definedName>
    <definedName name="_14__123Graph_EDIAGRAMM_4" hidden="1">[1]Graphdata!$B$27:$B$27</definedName>
    <definedName name="_15__123Graph_FDIAGRAMM_3" hidden="1">[1]Graphdata!$B$11:$F$11</definedName>
    <definedName name="_16__123Graph_FDIAGRAMM_4" hidden="1">[1]Graphdata!$B$28:$B$28</definedName>
    <definedName name="_17__123Graph_XDIAGRAMM_3" hidden="1">[1]Graphdata!$B$2:$E$2</definedName>
    <definedName name="_18__FDSAUDITLINK__" localSheetId="4"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localSheetId="3"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localSheetId="10"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localSheetId="8"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localSheetId="13"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localSheetId="12"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localSheetId="1"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localSheetId="5"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localSheetId="7"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localSheetId="6"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localSheetId="11"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localSheetId="2"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localSheetId="9"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2__123Graph_ADIAGRAMM_4" hidden="1">[1]Graphdata!$B$21:$B$21</definedName>
    <definedName name="_22__FDSAUDITLINK__" localSheetId="4"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localSheetId="3"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localSheetId="10"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localSheetId="8"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localSheetId="13"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localSheetId="12"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localSheetId="1"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localSheetId="5"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localSheetId="7"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localSheetId="6"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localSheetId="11"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localSheetId="2"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localSheetId="9"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4__FDSAUDITLINK__" localSheetId="4"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localSheetId="3"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localSheetId="10"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localSheetId="8"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localSheetId="13"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localSheetId="12"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localSheetId="1"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localSheetId="5"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localSheetId="7"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localSheetId="6"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localSheetId="11"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localSheetId="2"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localSheetId="9"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6__FDSAUDITLINK__" localSheetId="4"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localSheetId="3"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localSheetId="10"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localSheetId="8"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localSheetId="13"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localSheetId="12"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localSheetId="1"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localSheetId="5"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localSheetId="7"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localSheetId="6"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localSheetId="11"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localSheetId="2"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localSheetId="9"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7__FDSAUDITLINK__" localSheetId="4"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localSheetId="3"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localSheetId="10"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localSheetId="8"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localSheetId="13"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localSheetId="12"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localSheetId="1"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localSheetId="5"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localSheetId="7"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localSheetId="6"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localSheetId="11"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localSheetId="2"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localSheetId="9"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8__FDSAUDITLINK__" localSheetId="4"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localSheetId="3"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localSheetId="10"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localSheetId="8"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localSheetId="13"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localSheetId="12"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localSheetId="1"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localSheetId="5"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localSheetId="7"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localSheetId="6"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localSheetId="11"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localSheetId="2"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localSheetId="9"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3__123Graph_ADIAGRAMM_6" hidden="1">[1]Graphdata!$B$60:$B$60</definedName>
    <definedName name="_4__123Graph_BDIAGRAMM_3" hidden="1">[1]Graphdata!$B$6:$E$6</definedName>
    <definedName name="_5__123Graph_BDIAGRAMM_4" hidden="1">[1]Graphdata!$B$22:$B$22</definedName>
    <definedName name="_6__123Graph_BDIAGRAMM_6" hidden="1">[1]Graphdata!$B$61:$B$61</definedName>
    <definedName name="_7__123Graph_CDIAGRAMM_3" hidden="1">[1]Graphdata!$B$7:$E$7</definedName>
    <definedName name="_8__123Graph_CDIAGRAMM_4" hidden="1">[1]Graphdata!$B$24:$B$24</definedName>
    <definedName name="_8__FDSAUDITLINK__" localSheetId="4"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localSheetId="3"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localSheetId="10"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localSheetId="8"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localSheetId="13"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localSheetId="12"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localSheetId="1"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localSheetId="5"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localSheetId="7"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localSheetId="6"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localSheetId="11"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localSheetId="2"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localSheetId="9"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9__123Graph_CDIAGRAMM_6" hidden="1">[1]Graphdata!$B$62:$B$62</definedName>
    <definedName name="_AtRisk_SimSetting_AutomaticallyGenerateReports" hidden="1">FALSE</definedName>
    <definedName name="_AtRisk_SimSetting_AutomaticResultsDisplayMode" hidden="1">2</definedName>
    <definedName name="_AtRisk_SimSetting_AutomaticResultsDisplayMode_1"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_1" hidden="1">TRUE</definedName>
    <definedName name="_AtRisk_SimSetting_LiveUpdatePeriod" hidden="1">-1</definedName>
    <definedName name="_AtRisk_SimSetting_RandomNumberGenerator" hidden="1">0</definedName>
    <definedName name="_AtRisk_SimSetting_RandomNumberGenerator_1" hidden="1">7</definedName>
    <definedName name="_AtRisk_SimSetting_ReportsList" hidden="1">0</definedName>
    <definedName name="_AtRisk_SimSetting_SimName001" hidden="1">"Central"</definedName>
    <definedName name="_AtRisk_SimSetting_SimName002" hidden="1">"Discount rate 10%"</definedName>
    <definedName name="_AtRisk_SimSetting_SimName003" hidden="1">"Discount rate 18%"</definedName>
    <definedName name="_AtRisk_SimSetting_SimName004" hidden="1">"Electricity price - rising"</definedName>
    <definedName name="_AtRisk_SimSetting_SimName005" hidden="1">"Diesel price - low"</definedName>
    <definedName name="_AtRisk_SimSetting_SimName006" hidden="1">"Diesel price - high"</definedName>
    <definedName name="_AtRisk_SimSetting_SimName007" hidden="1">"ECP Braking"</definedName>
    <definedName name="_AtRisk_SimSetting_SimNameCount" hidden="1">7</definedName>
    <definedName name="_AtRisk_SimSetting_SimNameCount_1"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Behavior_1" hidden="1">1</definedName>
    <definedName name="_AtRisk_SimSetting_StdRecalcWithoutRiskStatic" hidden="1">0</definedName>
    <definedName name="_AtRisk_SimSetting_StdRecalcWithoutRiskStaticPercentile" hidden="1">0.5</definedName>
    <definedName name="_order_1" hidden="1">0</definedName>
    <definedName name="_Order1" hidden="1">255</definedName>
    <definedName name="_order12" hidden="1">0</definedName>
    <definedName name="_Order2" hidden="1">0</definedName>
    <definedName name="_Regression_Int" hidden="1">1</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ccessDatabase" hidden="1">"C:\FAME\famework\elyval.mdb"</definedName>
    <definedName name="Actual_End_Year">Assumptions!$E$22</definedName>
    <definedName name="Actual_Start_Year">Assumptions!$E$21</definedName>
    <definedName name="Annualisation_Years">Assumptions!$E$30</definedName>
    <definedName name="anscount" hidden="1">1</definedName>
    <definedName name="AS2DocOpenMode" hidden="1">"AS2DocumentEdit"</definedName>
    <definedName name="Asset_Classes">'Regulatory Model'!$B$29:$B$48</definedName>
    <definedName name="Avoidable_by_Bundle">'Avoidable Costs'!$G$71:$BC$77</definedName>
    <definedName name="Base_Year">Assumptions!$E$12</definedName>
    <definedName name="Base_Year_End_Date">Assumptions!$E$14</definedName>
    <definedName name="Base_Year_Start_Date">Assumptions!$E$13</definedName>
    <definedName name="Capital_Base_Opening">'Regulatory Model'!$G$29:$G$48</definedName>
    <definedName name="CBWorkbookPriority" hidden="1">-1264563189</definedName>
    <definedName name="ChecksResult" hidden="1">[2]Check_C!$B$8</definedName>
    <definedName name="Compliance_Year">Compliance!$E$11</definedName>
    <definedName name="Depn_Method_1">'Regulatory Model'!$I$84</definedName>
    <definedName name="Depn_Method_2">'Regulatory Model'!$I$113</definedName>
    <definedName name="Depn_Methods">Assumptions!$E$26:$E$27</definedName>
    <definedName name="Depn_Profile">Assumptions!$F$25</definedName>
    <definedName name="Display_Year_End">Assumptions!$E$18</definedName>
    <definedName name="Display_Year_Start">Assumptions!$E$17</definedName>
    <definedName name="Error_Message">Checks!$B$8</definedName>
    <definedName name="ev.Calculation" hidden="1">-4135</definedName>
    <definedName name="ev.Initialized" hidden="1">FALSE</definedName>
    <definedName name="FDD_0_0" hidden="1">"A30681"</definedName>
    <definedName name="FDD_0_1" hidden="1">"A31047"</definedName>
    <definedName name="FDD_0_10" hidden="1">"A34334"</definedName>
    <definedName name="FDD_0_11" hidden="1">"A34699"</definedName>
    <definedName name="FDD_0_12" hidden="1">"A35064"</definedName>
    <definedName name="FDD_0_13" hidden="1">"A35430"</definedName>
    <definedName name="FDD_0_14" hidden="1">"A35795"</definedName>
    <definedName name="FDD_0_2" hidden="1">"A31412"</definedName>
    <definedName name="FDD_0_3" hidden="1">"A31777"</definedName>
    <definedName name="FDD_0_4" hidden="1">"A32142"</definedName>
    <definedName name="FDD_0_5" hidden="1">"A32508"</definedName>
    <definedName name="FDD_0_6" hidden="1">"A32873"</definedName>
    <definedName name="FDD_0_7" hidden="1">"A33238"</definedName>
    <definedName name="FDD_0_8" hidden="1">"A33603"</definedName>
    <definedName name="FDD_0_9" hidden="1">"A33969"</definedName>
    <definedName name="FDD_1_0" hidden="1">"U25569"</definedName>
    <definedName name="FDD_10_0" hidden="1">"A25569"</definedName>
    <definedName name="FDD_100_0" hidden="1">"A25569"</definedName>
    <definedName name="FDD_101_0" hidden="1">"A25569"</definedName>
    <definedName name="FDD_102_0" hidden="1">"A25569"</definedName>
    <definedName name="FDD_103_0" hidden="1">"A25569"</definedName>
    <definedName name="FDD_104_0" hidden="1">"A25569"</definedName>
    <definedName name="FDD_105_0" hidden="1">"A25569"</definedName>
    <definedName name="FDD_106_0" hidden="1">"A25569"</definedName>
    <definedName name="FDD_107_0" hidden="1">"A25569"</definedName>
    <definedName name="FDD_108_0" hidden="1">"A25569"</definedName>
    <definedName name="FDD_109_0" hidden="1">"A25569"</definedName>
    <definedName name="FDD_11_0" hidden="1">"A25569"</definedName>
    <definedName name="FDD_110_0" hidden="1">"A25569"</definedName>
    <definedName name="FDD_111_0" hidden="1">"A25569"</definedName>
    <definedName name="FDD_112_0" hidden="1">"A25569"</definedName>
    <definedName name="FDD_113_0" hidden="1">"A25569"</definedName>
    <definedName name="FDD_114_0" hidden="1">"A25569"</definedName>
    <definedName name="FDD_115_0" hidden="1">"A25569"</definedName>
    <definedName name="FDD_116_0" hidden="1">"A25569"</definedName>
    <definedName name="FDD_117_0" hidden="1">"A30681"</definedName>
    <definedName name="FDD_117_1" hidden="1">"A31047"</definedName>
    <definedName name="FDD_117_10" hidden="1">"A34334"</definedName>
    <definedName name="FDD_117_11" hidden="1">"A34699"</definedName>
    <definedName name="FDD_117_12" hidden="1">"A35064"</definedName>
    <definedName name="FDD_117_13" hidden="1">"A35430"</definedName>
    <definedName name="FDD_117_14" hidden="1">"A35795"</definedName>
    <definedName name="FDD_117_2" hidden="1">"A31412"</definedName>
    <definedName name="FDD_117_3" hidden="1">"A31777"</definedName>
    <definedName name="FDD_117_4" hidden="1">"A32142"</definedName>
    <definedName name="FDD_117_5" hidden="1">"A32508"</definedName>
    <definedName name="FDD_117_6" hidden="1">"A32873"</definedName>
    <definedName name="FDD_117_7" hidden="1">"A33238"</definedName>
    <definedName name="FDD_117_8" hidden="1">"A33603"</definedName>
    <definedName name="FDD_117_9" hidden="1">"A33969"</definedName>
    <definedName name="FDD_118_0" hidden="1">"A30681"</definedName>
    <definedName name="FDD_118_1" hidden="1">"A31047"</definedName>
    <definedName name="FDD_118_10" hidden="1">"A34334"</definedName>
    <definedName name="FDD_118_11" hidden="1">"A34699"</definedName>
    <definedName name="FDD_118_12" hidden="1">"A35064"</definedName>
    <definedName name="FDD_118_13" hidden="1">"A35430"</definedName>
    <definedName name="FDD_118_14" hidden="1">"A35795"</definedName>
    <definedName name="FDD_118_2" hidden="1">"A31412"</definedName>
    <definedName name="FDD_118_3" hidden="1">"A31777"</definedName>
    <definedName name="FDD_118_4" hidden="1">"A32142"</definedName>
    <definedName name="FDD_118_5" hidden="1">"A32508"</definedName>
    <definedName name="FDD_118_6" hidden="1">"A32873"</definedName>
    <definedName name="FDD_118_7" hidden="1">"A33238"</definedName>
    <definedName name="FDD_118_8" hidden="1">"A33603"</definedName>
    <definedName name="FDD_118_9" hidden="1">"A33969"</definedName>
    <definedName name="FDD_119_0" hidden="1">"A30681"</definedName>
    <definedName name="FDD_119_1" hidden="1">"A31047"</definedName>
    <definedName name="FDD_119_10" hidden="1">"A34334"</definedName>
    <definedName name="FDD_119_11" hidden="1">"A34699"</definedName>
    <definedName name="FDD_119_12" hidden="1">"A35064"</definedName>
    <definedName name="FDD_119_13" hidden="1">"A35430"</definedName>
    <definedName name="FDD_119_14" hidden="1">"A35795"</definedName>
    <definedName name="FDD_119_2" hidden="1">"A31412"</definedName>
    <definedName name="FDD_119_3" hidden="1">"A31777"</definedName>
    <definedName name="FDD_119_4" hidden="1">"A32142"</definedName>
    <definedName name="FDD_119_5" hidden="1">"A32508"</definedName>
    <definedName name="FDD_119_6" hidden="1">"A32873"</definedName>
    <definedName name="FDD_119_7" hidden="1">"A33238"</definedName>
    <definedName name="FDD_119_8" hidden="1">"A33603"</definedName>
    <definedName name="FDD_119_9" hidden="1">"A33969"</definedName>
    <definedName name="FDD_12_0" hidden="1">"A25569"</definedName>
    <definedName name="FDD_120_0" hidden="1">"A30681"</definedName>
    <definedName name="FDD_120_1" hidden="1">"A31047"</definedName>
    <definedName name="FDD_120_10" hidden="1">"A34334"</definedName>
    <definedName name="FDD_120_11" hidden="1">"A34699"</definedName>
    <definedName name="FDD_120_12" hidden="1">"A35064"</definedName>
    <definedName name="FDD_120_13" hidden="1">"A35430"</definedName>
    <definedName name="FDD_120_14" hidden="1">"A35795"</definedName>
    <definedName name="FDD_120_2" hidden="1">"A31412"</definedName>
    <definedName name="FDD_120_3" hidden="1">"A31777"</definedName>
    <definedName name="FDD_120_4" hidden="1">"A32142"</definedName>
    <definedName name="FDD_120_5" hidden="1">"A32508"</definedName>
    <definedName name="FDD_120_6" hidden="1">"A32873"</definedName>
    <definedName name="FDD_120_7" hidden="1">"A33238"</definedName>
    <definedName name="FDD_120_8" hidden="1">"A33603"</definedName>
    <definedName name="FDD_120_9" hidden="1">"A33969"</definedName>
    <definedName name="FDD_121_0" hidden="1">"A30681"</definedName>
    <definedName name="FDD_121_1" hidden="1">"A31047"</definedName>
    <definedName name="FDD_121_10" hidden="1">"A34334"</definedName>
    <definedName name="FDD_121_11" hidden="1">"A34699"</definedName>
    <definedName name="FDD_121_12" hidden="1">"A35064"</definedName>
    <definedName name="FDD_121_13" hidden="1">"A35430"</definedName>
    <definedName name="FDD_121_14" hidden="1">"A35795"</definedName>
    <definedName name="FDD_121_2" hidden="1">"A31412"</definedName>
    <definedName name="FDD_121_3" hidden="1">"A31777"</definedName>
    <definedName name="FDD_121_4" hidden="1">"A32142"</definedName>
    <definedName name="FDD_121_5" hidden="1">"A32508"</definedName>
    <definedName name="FDD_121_6" hidden="1">"A32873"</definedName>
    <definedName name="FDD_121_7" hidden="1">"A33238"</definedName>
    <definedName name="FDD_121_8" hidden="1">"A33603"</definedName>
    <definedName name="FDD_121_9" hidden="1">"A33969"</definedName>
    <definedName name="FDD_122_0" hidden="1">"A30681"</definedName>
    <definedName name="FDD_122_1" hidden="1">"A31047"</definedName>
    <definedName name="FDD_122_10" hidden="1">"A34334"</definedName>
    <definedName name="FDD_122_11" hidden="1">"A34699"</definedName>
    <definedName name="FDD_122_12" hidden="1">"A35064"</definedName>
    <definedName name="FDD_122_13" hidden="1">"A35430"</definedName>
    <definedName name="FDD_122_14" hidden="1">"A35795"</definedName>
    <definedName name="FDD_122_2" hidden="1">"A31412"</definedName>
    <definedName name="FDD_122_3" hidden="1">"A31777"</definedName>
    <definedName name="FDD_122_4" hidden="1">"A32142"</definedName>
    <definedName name="FDD_122_5" hidden="1">"A32508"</definedName>
    <definedName name="FDD_122_6" hidden="1">"A32873"</definedName>
    <definedName name="FDD_122_7" hidden="1">"A33238"</definedName>
    <definedName name="FDD_122_8" hidden="1">"A33603"</definedName>
    <definedName name="FDD_122_9" hidden="1">"A33969"</definedName>
    <definedName name="FDD_123_0" hidden="1">"A30681"</definedName>
    <definedName name="FDD_123_1" hidden="1">"A31047"</definedName>
    <definedName name="FDD_123_10" hidden="1">"A34334"</definedName>
    <definedName name="FDD_123_11" hidden="1">"A34699"</definedName>
    <definedName name="FDD_123_12" hidden="1">"A35064"</definedName>
    <definedName name="FDD_123_13" hidden="1">"A35430"</definedName>
    <definedName name="FDD_123_14" hidden="1">"A35795"</definedName>
    <definedName name="FDD_123_2" hidden="1">"A31412"</definedName>
    <definedName name="FDD_123_3" hidden="1">"A31777"</definedName>
    <definedName name="FDD_123_4" hidden="1">"A32142"</definedName>
    <definedName name="FDD_123_5" hidden="1">"A32508"</definedName>
    <definedName name="FDD_123_6" hidden="1">"A32873"</definedName>
    <definedName name="FDD_123_7" hidden="1">"A33238"</definedName>
    <definedName name="FDD_123_8" hidden="1">"A33603"</definedName>
    <definedName name="FDD_123_9" hidden="1">"A33969"</definedName>
    <definedName name="FDD_124_0" hidden="1">"A30681"</definedName>
    <definedName name="FDD_124_1" hidden="1">"A31047"</definedName>
    <definedName name="FDD_124_10" hidden="1">"A34334"</definedName>
    <definedName name="FDD_124_11" hidden="1">"A34699"</definedName>
    <definedName name="FDD_124_12" hidden="1">"A35064"</definedName>
    <definedName name="FDD_124_13" hidden="1">"A35430"</definedName>
    <definedName name="FDD_124_14" hidden="1">"A35795"</definedName>
    <definedName name="FDD_124_2" hidden="1">"A31412"</definedName>
    <definedName name="FDD_124_3" hidden="1">"A31777"</definedName>
    <definedName name="FDD_124_4" hidden="1">"A32142"</definedName>
    <definedName name="FDD_124_5" hidden="1">"A32508"</definedName>
    <definedName name="FDD_124_6" hidden="1">"A32873"</definedName>
    <definedName name="FDD_124_7" hidden="1">"A33238"</definedName>
    <definedName name="FDD_124_8" hidden="1">"A33603"</definedName>
    <definedName name="FDD_124_9" hidden="1">"A33969"</definedName>
    <definedName name="FDD_125_0" hidden="1">"A30681"</definedName>
    <definedName name="FDD_125_1" hidden="1">"A31047"</definedName>
    <definedName name="FDD_125_10" hidden="1">"A34334"</definedName>
    <definedName name="FDD_125_11" hidden="1">"A34699"</definedName>
    <definedName name="FDD_125_12" hidden="1">"A35064"</definedName>
    <definedName name="FDD_125_13" hidden="1">"A35430"</definedName>
    <definedName name="FDD_125_14" hidden="1">"A35795"</definedName>
    <definedName name="FDD_125_2" hidden="1">"A31412"</definedName>
    <definedName name="FDD_125_3" hidden="1">"A31777"</definedName>
    <definedName name="FDD_125_4" hidden="1">"A32142"</definedName>
    <definedName name="FDD_125_5" hidden="1">"A32508"</definedName>
    <definedName name="FDD_125_6" hidden="1">"A32873"</definedName>
    <definedName name="FDD_125_7" hidden="1">"A33238"</definedName>
    <definedName name="FDD_125_8" hidden="1">"A33603"</definedName>
    <definedName name="FDD_125_9" hidden="1">"A33969"</definedName>
    <definedName name="FDD_126_0" hidden="1">"A30681"</definedName>
    <definedName name="FDD_126_1" hidden="1">"A31047"</definedName>
    <definedName name="FDD_126_10" hidden="1">"A34334"</definedName>
    <definedName name="FDD_126_11" hidden="1">"A34699"</definedName>
    <definedName name="FDD_126_12" hidden="1">"A35064"</definedName>
    <definedName name="FDD_126_13" hidden="1">"A35430"</definedName>
    <definedName name="FDD_126_14" hidden="1">"A35795"</definedName>
    <definedName name="FDD_126_2" hidden="1">"A31412"</definedName>
    <definedName name="FDD_126_3" hidden="1">"A31777"</definedName>
    <definedName name="FDD_126_4" hidden="1">"A32142"</definedName>
    <definedName name="FDD_126_5" hidden="1">"A32508"</definedName>
    <definedName name="FDD_126_6" hidden="1">"A32873"</definedName>
    <definedName name="FDD_126_7" hidden="1">"A33238"</definedName>
    <definedName name="FDD_126_8" hidden="1">"A33603"</definedName>
    <definedName name="FDD_126_9" hidden="1">"A33969"</definedName>
    <definedName name="FDD_127_0" hidden="1">"A30681"</definedName>
    <definedName name="FDD_127_1" hidden="1">"A31047"</definedName>
    <definedName name="FDD_127_10" hidden="1">"A34334"</definedName>
    <definedName name="FDD_127_11" hidden="1">"A34699"</definedName>
    <definedName name="FDD_127_12" hidden="1">"A35064"</definedName>
    <definedName name="FDD_127_13" hidden="1">"A35430"</definedName>
    <definedName name="FDD_127_14" hidden="1">"A35795"</definedName>
    <definedName name="FDD_127_2" hidden="1">"A31412"</definedName>
    <definedName name="FDD_127_3" hidden="1">"A31777"</definedName>
    <definedName name="FDD_127_4" hidden="1">"A32142"</definedName>
    <definedName name="FDD_127_5" hidden="1">"A32508"</definedName>
    <definedName name="FDD_127_6" hidden="1">"A32873"</definedName>
    <definedName name="FDD_127_7" hidden="1">"A33238"</definedName>
    <definedName name="FDD_127_8" hidden="1">"A33603"</definedName>
    <definedName name="FDD_127_9" hidden="1">"A33969"</definedName>
    <definedName name="FDD_128_0" hidden="1">"A30681"</definedName>
    <definedName name="FDD_128_1" hidden="1">"A31047"</definedName>
    <definedName name="FDD_128_10" hidden="1">"A34334"</definedName>
    <definedName name="FDD_128_11" hidden="1">"A34699"</definedName>
    <definedName name="FDD_128_12" hidden="1">"A35064"</definedName>
    <definedName name="FDD_128_13" hidden="1">"A35430"</definedName>
    <definedName name="FDD_128_14" hidden="1">"A35795"</definedName>
    <definedName name="FDD_128_2" hidden="1">"A31412"</definedName>
    <definedName name="FDD_128_3" hidden="1">"A31777"</definedName>
    <definedName name="FDD_128_4" hidden="1">"A32142"</definedName>
    <definedName name="FDD_128_5" hidden="1">"A32508"</definedName>
    <definedName name="FDD_128_6" hidden="1">"A32873"</definedName>
    <definedName name="FDD_128_7" hidden="1">"A33238"</definedName>
    <definedName name="FDD_128_8" hidden="1">"A33603"</definedName>
    <definedName name="FDD_128_9" hidden="1">"A33969"</definedName>
    <definedName name="FDD_129_0" hidden="1">"A30681"</definedName>
    <definedName name="FDD_129_1" hidden="1">"A31047"</definedName>
    <definedName name="FDD_129_10" hidden="1">"A34334"</definedName>
    <definedName name="FDD_129_11" hidden="1">"A34699"</definedName>
    <definedName name="FDD_129_12" hidden="1">"A35064"</definedName>
    <definedName name="FDD_129_13" hidden="1">"A35430"</definedName>
    <definedName name="FDD_129_14" hidden="1">"A35795"</definedName>
    <definedName name="FDD_129_2" hidden="1">"A31412"</definedName>
    <definedName name="FDD_129_3" hidden="1">"A31777"</definedName>
    <definedName name="FDD_129_4" hidden="1">"A32142"</definedName>
    <definedName name="FDD_129_5" hidden="1">"A32508"</definedName>
    <definedName name="FDD_129_6" hidden="1">"A32873"</definedName>
    <definedName name="FDD_129_7" hidden="1">"A33238"</definedName>
    <definedName name="FDD_129_8" hidden="1">"A33603"</definedName>
    <definedName name="FDD_129_9" hidden="1">"A33969"</definedName>
    <definedName name="FDD_13_0" hidden="1">"A25569"</definedName>
    <definedName name="FDD_130_0" hidden="1">"A30681"</definedName>
    <definedName name="FDD_130_1" hidden="1">"A31047"</definedName>
    <definedName name="FDD_130_10" hidden="1">"A34334"</definedName>
    <definedName name="FDD_130_11" hidden="1">"A34699"</definedName>
    <definedName name="FDD_130_12" hidden="1">"A35064"</definedName>
    <definedName name="FDD_130_13" hidden="1">"A35430"</definedName>
    <definedName name="FDD_130_14" hidden="1">"A35795"</definedName>
    <definedName name="FDD_130_2" hidden="1">"A31412"</definedName>
    <definedName name="FDD_130_3" hidden="1">"A31777"</definedName>
    <definedName name="FDD_130_4" hidden="1">"A32142"</definedName>
    <definedName name="FDD_130_5" hidden="1">"A32508"</definedName>
    <definedName name="FDD_130_6" hidden="1">"A32873"</definedName>
    <definedName name="FDD_130_7" hidden="1">"A33238"</definedName>
    <definedName name="FDD_130_8" hidden="1">"A33603"</definedName>
    <definedName name="FDD_130_9" hidden="1">"A33969"</definedName>
    <definedName name="FDD_131_0" hidden="1">"A30681"</definedName>
    <definedName name="FDD_131_1" hidden="1">"A31047"</definedName>
    <definedName name="FDD_131_10" hidden="1">"A34334"</definedName>
    <definedName name="FDD_131_11" hidden="1">"A34699"</definedName>
    <definedName name="FDD_131_12" hidden="1">"A35064"</definedName>
    <definedName name="FDD_131_13" hidden="1">"A35430"</definedName>
    <definedName name="FDD_131_14" hidden="1">"A35795"</definedName>
    <definedName name="FDD_131_2" hidden="1">"A31412"</definedName>
    <definedName name="FDD_131_3" hidden="1">"A31777"</definedName>
    <definedName name="FDD_131_4" hidden="1">"A32142"</definedName>
    <definedName name="FDD_131_5" hidden="1">"A32508"</definedName>
    <definedName name="FDD_131_6" hidden="1">"A32873"</definedName>
    <definedName name="FDD_131_7" hidden="1">"A33238"</definedName>
    <definedName name="FDD_131_8" hidden="1">"A33603"</definedName>
    <definedName name="FDD_131_9" hidden="1">"A33969"</definedName>
    <definedName name="FDD_132_0" hidden="1">"U30681"</definedName>
    <definedName name="FDD_132_1" hidden="1">"U31047"</definedName>
    <definedName name="FDD_132_10" hidden="1">"U34334"</definedName>
    <definedName name="FDD_132_11" hidden="1">"U34699"</definedName>
    <definedName name="FDD_132_12" hidden="1">"U35064"</definedName>
    <definedName name="FDD_132_13" hidden="1">"U35430"</definedName>
    <definedName name="FDD_132_14" hidden="1">"U35795"</definedName>
    <definedName name="FDD_132_2" hidden="1">"U31412"</definedName>
    <definedName name="FDD_132_3" hidden="1">"U31777"</definedName>
    <definedName name="FDD_132_4" hidden="1">"U32142"</definedName>
    <definedName name="FDD_132_5" hidden="1">"U32508"</definedName>
    <definedName name="FDD_132_6" hidden="1">"U32873"</definedName>
    <definedName name="FDD_132_7" hidden="1">"U33238"</definedName>
    <definedName name="FDD_132_8" hidden="1">"U33603"</definedName>
    <definedName name="FDD_132_9" hidden="1">"U33969"</definedName>
    <definedName name="FDD_133_0" hidden="1">"A30681"</definedName>
    <definedName name="FDD_133_1" hidden="1">"A31047"</definedName>
    <definedName name="FDD_133_10" hidden="1">"A34334"</definedName>
    <definedName name="FDD_133_11" hidden="1">"A34699"</definedName>
    <definedName name="FDD_133_12" hidden="1">"A35064"</definedName>
    <definedName name="FDD_133_13" hidden="1">"A35430"</definedName>
    <definedName name="FDD_133_14" hidden="1">"A35795"</definedName>
    <definedName name="FDD_133_2" hidden="1">"A31412"</definedName>
    <definedName name="FDD_133_3" hidden="1">"A31777"</definedName>
    <definedName name="FDD_133_4" hidden="1">"A32142"</definedName>
    <definedName name="FDD_133_5" hidden="1">"A32508"</definedName>
    <definedName name="FDD_133_6" hidden="1">"A32873"</definedName>
    <definedName name="FDD_133_7" hidden="1">"A33238"</definedName>
    <definedName name="FDD_133_8" hidden="1">"A33603"</definedName>
    <definedName name="FDD_133_9" hidden="1">"A33969"</definedName>
    <definedName name="FDD_134_0" hidden="1">"A30681"</definedName>
    <definedName name="FDD_134_1" hidden="1">"A31047"</definedName>
    <definedName name="FDD_134_10" hidden="1">"A34334"</definedName>
    <definedName name="FDD_134_11" hidden="1">"A34699"</definedName>
    <definedName name="FDD_134_12" hidden="1">"A35064"</definedName>
    <definedName name="FDD_134_13" hidden="1">"A35430"</definedName>
    <definedName name="FDD_134_14" hidden="1">"A35795"</definedName>
    <definedName name="FDD_134_2" hidden="1">"A31412"</definedName>
    <definedName name="FDD_134_3" hidden="1">"A31777"</definedName>
    <definedName name="FDD_134_4" hidden="1">"A32142"</definedName>
    <definedName name="FDD_134_5" hidden="1">"A32508"</definedName>
    <definedName name="FDD_134_6" hidden="1">"A32873"</definedName>
    <definedName name="FDD_134_7" hidden="1">"A33238"</definedName>
    <definedName name="FDD_134_8" hidden="1">"A33603"</definedName>
    <definedName name="FDD_134_9" hidden="1">"A33969"</definedName>
    <definedName name="FDD_135_0" hidden="1">"A30681"</definedName>
    <definedName name="FDD_135_1" hidden="1">"A31047"</definedName>
    <definedName name="FDD_135_10" hidden="1">"A34334"</definedName>
    <definedName name="FDD_135_11" hidden="1">"A34699"</definedName>
    <definedName name="FDD_135_12" hidden="1">"A35064"</definedName>
    <definedName name="FDD_135_13" hidden="1">"A35430"</definedName>
    <definedName name="FDD_135_14" hidden="1">"A35795"</definedName>
    <definedName name="FDD_135_2" hidden="1">"A31412"</definedName>
    <definedName name="FDD_135_3" hidden="1">"A31777"</definedName>
    <definedName name="FDD_135_4" hidden="1">"A32142"</definedName>
    <definedName name="FDD_135_5" hidden="1">"A32508"</definedName>
    <definedName name="FDD_135_6" hidden="1">"A32873"</definedName>
    <definedName name="FDD_135_7" hidden="1">"A33238"</definedName>
    <definedName name="FDD_135_8" hidden="1">"A33603"</definedName>
    <definedName name="FDD_135_9" hidden="1">"A33969"</definedName>
    <definedName name="FDD_136_0" hidden="1">"A30681"</definedName>
    <definedName name="FDD_136_1" hidden="1">"A31047"</definedName>
    <definedName name="FDD_136_10" hidden="1">"A34334"</definedName>
    <definedName name="FDD_136_11" hidden="1">"A34699"</definedName>
    <definedName name="FDD_136_12" hidden="1">"A35064"</definedName>
    <definedName name="FDD_136_13" hidden="1">"A35430"</definedName>
    <definedName name="FDD_136_14" hidden="1">"A35795"</definedName>
    <definedName name="FDD_136_2" hidden="1">"A31412"</definedName>
    <definedName name="FDD_136_3" hidden="1">"A31777"</definedName>
    <definedName name="FDD_136_4" hidden="1">"A32142"</definedName>
    <definedName name="FDD_136_5" hidden="1">"A32508"</definedName>
    <definedName name="FDD_136_6" hidden="1">"A32873"</definedName>
    <definedName name="FDD_136_7" hidden="1">"A33238"</definedName>
    <definedName name="FDD_136_8" hidden="1">"A33603"</definedName>
    <definedName name="FDD_136_9" hidden="1">"A33969"</definedName>
    <definedName name="FDD_137_0" hidden="1">"A30681"</definedName>
    <definedName name="FDD_137_1" hidden="1">"A31047"</definedName>
    <definedName name="FDD_137_10" hidden="1">"A34334"</definedName>
    <definedName name="FDD_137_11" hidden="1">"A34699"</definedName>
    <definedName name="FDD_137_12" hidden="1">"A35064"</definedName>
    <definedName name="FDD_137_13" hidden="1">"A35430"</definedName>
    <definedName name="FDD_137_14" hidden="1">"A35795"</definedName>
    <definedName name="FDD_137_2" hidden="1">"A31412"</definedName>
    <definedName name="FDD_137_3" hidden="1">"A31777"</definedName>
    <definedName name="FDD_137_4" hidden="1">"A32142"</definedName>
    <definedName name="FDD_137_5" hidden="1">"A32508"</definedName>
    <definedName name="FDD_137_6" hidden="1">"A32873"</definedName>
    <definedName name="FDD_137_7" hidden="1">"A33238"</definedName>
    <definedName name="FDD_137_8" hidden="1">"A33603"</definedName>
    <definedName name="FDD_137_9" hidden="1">"A33969"</definedName>
    <definedName name="FDD_138_0" hidden="1">"A30681"</definedName>
    <definedName name="FDD_138_1" hidden="1">"A31047"</definedName>
    <definedName name="FDD_138_10" hidden="1">"A34334"</definedName>
    <definedName name="FDD_138_11" hidden="1">"A34699"</definedName>
    <definedName name="FDD_138_12" hidden="1">"A35064"</definedName>
    <definedName name="FDD_138_13" hidden="1">"A35430"</definedName>
    <definedName name="FDD_138_14" hidden="1">"A35795"</definedName>
    <definedName name="FDD_138_2" hidden="1">"A31412"</definedName>
    <definedName name="FDD_138_3" hidden="1">"A31777"</definedName>
    <definedName name="FDD_138_4" hidden="1">"A32142"</definedName>
    <definedName name="FDD_138_5" hidden="1">"A32508"</definedName>
    <definedName name="FDD_138_6" hidden="1">"A32873"</definedName>
    <definedName name="FDD_138_7" hidden="1">"A33238"</definedName>
    <definedName name="FDD_138_8" hidden="1">"A33603"</definedName>
    <definedName name="FDD_138_9" hidden="1">"A33969"</definedName>
    <definedName name="FDD_139_0" hidden="1">"A30681"</definedName>
    <definedName name="FDD_139_1" hidden="1">"A31047"</definedName>
    <definedName name="FDD_139_10" hidden="1">"U34334"</definedName>
    <definedName name="FDD_139_11" hidden="1">"U34699"</definedName>
    <definedName name="FDD_139_12" hidden="1">"U35064"</definedName>
    <definedName name="FDD_139_13" hidden="1">"U35430"</definedName>
    <definedName name="FDD_139_14" hidden="1">"U35795"</definedName>
    <definedName name="FDD_139_2" hidden="1">"A31412"</definedName>
    <definedName name="FDD_139_3" hidden="1">"U31777"</definedName>
    <definedName name="FDD_139_4" hidden="1">"U32142"</definedName>
    <definedName name="FDD_139_5" hidden="1">"U32508"</definedName>
    <definedName name="FDD_139_6" hidden="1">"U32873"</definedName>
    <definedName name="FDD_139_7" hidden="1">"U33238"</definedName>
    <definedName name="FDD_139_8" hidden="1">"U33603"</definedName>
    <definedName name="FDD_139_9" hidden="1">"U33969"</definedName>
    <definedName name="FDD_14_0" hidden="1">"A25569"</definedName>
    <definedName name="FDD_140_0" hidden="1">"A25569"</definedName>
    <definedName name="FDD_141_0" hidden="1">"A30681"</definedName>
    <definedName name="FDD_141_1" hidden="1">"A31047"</definedName>
    <definedName name="FDD_141_10" hidden="1">"A34334"</definedName>
    <definedName name="FDD_141_11" hidden="1">"A34699"</definedName>
    <definedName name="FDD_141_12" hidden="1">"A35064"</definedName>
    <definedName name="FDD_141_13" hidden="1">"A35430"</definedName>
    <definedName name="FDD_141_14" hidden="1">"A35795"</definedName>
    <definedName name="FDD_141_2" hidden="1">"A31412"</definedName>
    <definedName name="FDD_141_3" hidden="1">"A31777"</definedName>
    <definedName name="FDD_141_4" hidden="1">"A32142"</definedName>
    <definedName name="FDD_141_5" hidden="1">"A32508"</definedName>
    <definedName name="FDD_141_6" hidden="1">"A32873"</definedName>
    <definedName name="FDD_141_7" hidden="1">"A33238"</definedName>
    <definedName name="FDD_141_8" hidden="1">"A33603"</definedName>
    <definedName name="FDD_141_9" hidden="1">"A33969"</definedName>
    <definedName name="FDD_142_0" hidden="1">"A30681"</definedName>
    <definedName name="FDD_142_1" hidden="1">"A31047"</definedName>
    <definedName name="FDD_142_10" hidden="1">"A34334"</definedName>
    <definedName name="FDD_142_11" hidden="1">"A34699"</definedName>
    <definedName name="FDD_142_12" hidden="1">"A35064"</definedName>
    <definedName name="FDD_142_13" hidden="1">"A35430"</definedName>
    <definedName name="FDD_142_14" hidden="1">"A35795"</definedName>
    <definedName name="FDD_142_2" hidden="1">"A31412"</definedName>
    <definedName name="FDD_142_3" hidden="1">"A31777"</definedName>
    <definedName name="FDD_142_4" hidden="1">"A32142"</definedName>
    <definedName name="FDD_142_5" hidden="1">"A32508"</definedName>
    <definedName name="FDD_142_6" hidden="1">"A32873"</definedName>
    <definedName name="FDD_142_7" hidden="1">"A33238"</definedName>
    <definedName name="FDD_142_8" hidden="1">"A33603"</definedName>
    <definedName name="FDD_142_9" hidden="1">"A33969"</definedName>
    <definedName name="FDD_143_0" hidden="1">"A30681"</definedName>
    <definedName name="FDD_143_1" hidden="1">"A31047"</definedName>
    <definedName name="FDD_143_10" hidden="1">"A34334"</definedName>
    <definedName name="FDD_143_11" hidden="1">"A34699"</definedName>
    <definedName name="FDD_143_12" hidden="1">"A35064"</definedName>
    <definedName name="FDD_143_13" hidden="1">"A35430"</definedName>
    <definedName name="FDD_143_14" hidden="1">"A35795"</definedName>
    <definedName name="FDD_143_2" hidden="1">"A31412"</definedName>
    <definedName name="FDD_143_3" hidden="1">"A31777"</definedName>
    <definedName name="FDD_143_4" hidden="1">"A32142"</definedName>
    <definedName name="FDD_143_5" hidden="1">"A32508"</definedName>
    <definedName name="FDD_143_6" hidden="1">"A32873"</definedName>
    <definedName name="FDD_143_7" hidden="1">"A33238"</definedName>
    <definedName name="FDD_143_8" hidden="1">"A33603"</definedName>
    <definedName name="FDD_143_9" hidden="1">"A33969"</definedName>
    <definedName name="FDD_144_0" hidden="1">"A30681"</definedName>
    <definedName name="FDD_144_1" hidden="1">"A31047"</definedName>
    <definedName name="FDD_144_10" hidden="1">"A34334"</definedName>
    <definedName name="FDD_144_11" hidden="1">"A34699"</definedName>
    <definedName name="FDD_144_12" hidden="1">"A35064"</definedName>
    <definedName name="FDD_144_13" hidden="1">"A35430"</definedName>
    <definedName name="FDD_144_14" hidden="1">"A35795"</definedName>
    <definedName name="FDD_144_2" hidden="1">"A31412"</definedName>
    <definedName name="FDD_144_3" hidden="1">"A31777"</definedName>
    <definedName name="FDD_144_4" hidden="1">"A32142"</definedName>
    <definedName name="FDD_144_5" hidden="1">"A32508"</definedName>
    <definedName name="FDD_144_6" hidden="1">"A32873"</definedName>
    <definedName name="FDD_144_7" hidden="1">"A33238"</definedName>
    <definedName name="FDD_144_8" hidden="1">"A33603"</definedName>
    <definedName name="FDD_144_9" hidden="1">"A33969"</definedName>
    <definedName name="FDD_145_0" hidden="1">"A30681"</definedName>
    <definedName name="FDD_145_1" hidden="1">"A31047"</definedName>
    <definedName name="FDD_145_10" hidden="1">"A34334"</definedName>
    <definedName name="FDD_145_11" hidden="1">"A34699"</definedName>
    <definedName name="FDD_145_12" hidden="1">"A35064"</definedName>
    <definedName name="FDD_145_13" hidden="1">"A35430"</definedName>
    <definedName name="FDD_145_14" hidden="1">"A35795"</definedName>
    <definedName name="FDD_145_2" hidden="1">"A31412"</definedName>
    <definedName name="FDD_145_3" hidden="1">"A31777"</definedName>
    <definedName name="FDD_145_4" hidden="1">"A32142"</definedName>
    <definedName name="FDD_145_5" hidden="1">"A32508"</definedName>
    <definedName name="FDD_145_6" hidden="1">"A32873"</definedName>
    <definedName name="FDD_145_7" hidden="1">"A33238"</definedName>
    <definedName name="FDD_145_8" hidden="1">"A33603"</definedName>
    <definedName name="FDD_145_9" hidden="1">"A33969"</definedName>
    <definedName name="FDD_146_0" hidden="1">"A30681"</definedName>
    <definedName name="FDD_146_1" hidden="1">"A31047"</definedName>
    <definedName name="FDD_146_10" hidden="1">"A34334"</definedName>
    <definedName name="FDD_146_11" hidden="1">"A34699"</definedName>
    <definedName name="FDD_146_12" hidden="1">"A35064"</definedName>
    <definedName name="FDD_146_13" hidden="1">"A35430"</definedName>
    <definedName name="FDD_146_14" hidden="1">"A35795"</definedName>
    <definedName name="FDD_146_2" hidden="1">"A31412"</definedName>
    <definedName name="FDD_146_3" hidden="1">"A31777"</definedName>
    <definedName name="FDD_146_4" hidden="1">"A32142"</definedName>
    <definedName name="FDD_146_5" hidden="1">"A32508"</definedName>
    <definedName name="FDD_146_6" hidden="1">"A32873"</definedName>
    <definedName name="FDD_146_7" hidden="1">"A33238"</definedName>
    <definedName name="FDD_146_8" hidden="1">"A33603"</definedName>
    <definedName name="FDD_146_9" hidden="1">"A33969"</definedName>
    <definedName name="FDD_147_0" hidden="1">"U30681"</definedName>
    <definedName name="FDD_147_1" hidden="1">"U31047"</definedName>
    <definedName name="FDD_147_10" hidden="1">"U34334"</definedName>
    <definedName name="FDD_147_11" hidden="1">"U34699"</definedName>
    <definedName name="FDD_147_12" hidden="1">"U35064"</definedName>
    <definedName name="FDD_147_13" hidden="1">"U35430"</definedName>
    <definedName name="FDD_147_14" hidden="1">"U35795"</definedName>
    <definedName name="FDD_147_2" hidden="1">"U31412"</definedName>
    <definedName name="FDD_147_3" hidden="1">"U31777"</definedName>
    <definedName name="FDD_147_4" hidden="1">"U32142"</definedName>
    <definedName name="FDD_147_5" hidden="1">"U32508"</definedName>
    <definedName name="FDD_147_6" hidden="1">"U32873"</definedName>
    <definedName name="FDD_147_7" hidden="1">"U33238"</definedName>
    <definedName name="FDD_147_8" hidden="1">"U33603"</definedName>
    <definedName name="FDD_147_9" hidden="1">"U33969"</definedName>
    <definedName name="FDD_148_0" hidden="1">"A30681"</definedName>
    <definedName name="FDD_148_1" hidden="1">"A31047"</definedName>
    <definedName name="FDD_148_10" hidden="1">"A34334"</definedName>
    <definedName name="FDD_148_11" hidden="1">"A34699"</definedName>
    <definedName name="FDD_148_12" hidden="1">"A35064"</definedName>
    <definedName name="FDD_148_13" hidden="1">"A35430"</definedName>
    <definedName name="FDD_148_14" hidden="1">"A35795"</definedName>
    <definedName name="FDD_148_2" hidden="1">"A31412"</definedName>
    <definedName name="FDD_148_3" hidden="1">"A31777"</definedName>
    <definedName name="FDD_148_4" hidden="1">"A32142"</definedName>
    <definedName name="FDD_148_5" hidden="1">"A32508"</definedName>
    <definedName name="FDD_148_6" hidden="1">"A32873"</definedName>
    <definedName name="FDD_148_7" hidden="1">"A33238"</definedName>
    <definedName name="FDD_148_8" hidden="1">"A33603"</definedName>
    <definedName name="FDD_148_9" hidden="1">"A33969"</definedName>
    <definedName name="FDD_149_0" hidden="1">"U30681"</definedName>
    <definedName name="FDD_149_1" hidden="1">"U31047"</definedName>
    <definedName name="FDD_149_10" hidden="1">"U34334"</definedName>
    <definedName name="FDD_149_11" hidden="1">"U34699"</definedName>
    <definedName name="FDD_149_12" hidden="1">"U35064"</definedName>
    <definedName name="FDD_149_13" hidden="1">"U35430"</definedName>
    <definedName name="FDD_149_14" hidden="1">"A35795"</definedName>
    <definedName name="FDD_149_2" hidden="1">"U31412"</definedName>
    <definedName name="FDD_149_3" hidden="1">"U31777"</definedName>
    <definedName name="FDD_149_4" hidden="1">"U32142"</definedName>
    <definedName name="FDD_149_5" hidden="1">"U32508"</definedName>
    <definedName name="FDD_149_6" hidden="1">"U32873"</definedName>
    <definedName name="FDD_149_7" hidden="1">"U33238"</definedName>
    <definedName name="FDD_149_8" hidden="1">"U33603"</definedName>
    <definedName name="FDD_149_9" hidden="1">"U33969"</definedName>
    <definedName name="FDD_15_0" hidden="1">"A25569"</definedName>
    <definedName name="FDD_151_0" hidden="1">"A30681"</definedName>
    <definedName name="FDD_151_1" hidden="1">"A31047"</definedName>
    <definedName name="FDD_151_10" hidden="1">"A34334"</definedName>
    <definedName name="FDD_151_11" hidden="1">"A34699"</definedName>
    <definedName name="FDD_151_12" hidden="1">"A35064"</definedName>
    <definedName name="FDD_151_13" hidden="1">"A35430"</definedName>
    <definedName name="FDD_151_14" hidden="1">"A35795"</definedName>
    <definedName name="FDD_151_2" hidden="1">"A31412"</definedName>
    <definedName name="FDD_151_3" hidden="1">"A31777"</definedName>
    <definedName name="FDD_151_4" hidden="1">"A32142"</definedName>
    <definedName name="FDD_151_5" hidden="1">"A32508"</definedName>
    <definedName name="FDD_151_6" hidden="1">"A32873"</definedName>
    <definedName name="FDD_151_7" hidden="1">"A33238"</definedName>
    <definedName name="FDD_151_8" hidden="1">"A33603"</definedName>
    <definedName name="FDD_151_9" hidden="1">"A33969"</definedName>
    <definedName name="FDD_152_0" hidden="1">"A30681"</definedName>
    <definedName name="FDD_152_1" hidden="1">"A31047"</definedName>
    <definedName name="FDD_152_10" hidden="1">"A34334"</definedName>
    <definedName name="FDD_152_11" hidden="1">"A34699"</definedName>
    <definedName name="FDD_152_12" hidden="1">"A35064"</definedName>
    <definedName name="FDD_152_13" hidden="1">"A35430"</definedName>
    <definedName name="FDD_152_14" hidden="1">"A35795"</definedName>
    <definedName name="FDD_152_15" hidden="1">"E36160"</definedName>
    <definedName name="FDD_152_2" hidden="1">"A31412"</definedName>
    <definedName name="FDD_152_3" hidden="1">"A31777"</definedName>
    <definedName name="FDD_152_4" hidden="1">"A32142"</definedName>
    <definedName name="FDD_152_5" hidden="1">"A32508"</definedName>
    <definedName name="FDD_152_6" hidden="1">"A32873"</definedName>
    <definedName name="FDD_152_7" hidden="1">"A33238"</definedName>
    <definedName name="FDD_152_8" hidden="1">"A33603"</definedName>
    <definedName name="FDD_152_9" hidden="1">"A33969"</definedName>
    <definedName name="FDD_153_0" hidden="1">"A30681"</definedName>
    <definedName name="FDD_153_1" hidden="1">"A31047"</definedName>
    <definedName name="FDD_153_10" hidden="1">"A34334"</definedName>
    <definedName name="FDD_153_11" hidden="1">"A34699"</definedName>
    <definedName name="FDD_153_12" hidden="1">"A35064"</definedName>
    <definedName name="FDD_153_13" hidden="1">"A35430"</definedName>
    <definedName name="FDD_153_14" hidden="1">"A35795"</definedName>
    <definedName name="FDD_153_2" hidden="1">"A31412"</definedName>
    <definedName name="FDD_153_3" hidden="1">"A31777"</definedName>
    <definedName name="FDD_153_4" hidden="1">"A32142"</definedName>
    <definedName name="FDD_153_5" hidden="1">"A32508"</definedName>
    <definedName name="FDD_153_6" hidden="1">"A32873"</definedName>
    <definedName name="FDD_153_7" hidden="1">"A33238"</definedName>
    <definedName name="FDD_153_8" hidden="1">"A33603"</definedName>
    <definedName name="FDD_153_9" hidden="1">"A33969"</definedName>
    <definedName name="FDD_154_0" hidden="1">"A30681"</definedName>
    <definedName name="FDD_154_1" hidden="1">"A31047"</definedName>
    <definedName name="FDD_154_10" hidden="1">"A34334"</definedName>
    <definedName name="FDD_154_11" hidden="1">"A34699"</definedName>
    <definedName name="FDD_154_12" hidden="1">"A35064"</definedName>
    <definedName name="FDD_154_13" hidden="1">"A35430"</definedName>
    <definedName name="FDD_154_14" hidden="1">"A35795"</definedName>
    <definedName name="FDD_154_2" hidden="1">"A31412"</definedName>
    <definedName name="FDD_154_3" hidden="1">"A31777"</definedName>
    <definedName name="FDD_154_4" hidden="1">"A32142"</definedName>
    <definedName name="FDD_154_5" hidden="1">"A32508"</definedName>
    <definedName name="FDD_154_6" hidden="1">"A32873"</definedName>
    <definedName name="FDD_154_7" hidden="1">"A33238"</definedName>
    <definedName name="FDD_154_8" hidden="1">"A33603"</definedName>
    <definedName name="FDD_154_9" hidden="1">"A33969"</definedName>
    <definedName name="FDD_155_0" hidden="1">"A25569"</definedName>
    <definedName name="FDD_156_0" hidden="1">"A30681"</definedName>
    <definedName name="FDD_156_1" hidden="1">"A31047"</definedName>
    <definedName name="FDD_156_10" hidden="1">"A34334"</definedName>
    <definedName name="FDD_156_11" hidden="1">"A34699"</definedName>
    <definedName name="FDD_156_12" hidden="1">"A35064"</definedName>
    <definedName name="FDD_156_13" hidden="1">"A35430"</definedName>
    <definedName name="FDD_156_14" hidden="1">"A35795"</definedName>
    <definedName name="FDD_156_15" hidden="1">"E36160"</definedName>
    <definedName name="FDD_156_2" hidden="1">"A31412"</definedName>
    <definedName name="FDD_156_3" hidden="1">"A31777"</definedName>
    <definedName name="FDD_156_4" hidden="1">"A32142"</definedName>
    <definedName name="FDD_156_5" hidden="1">"A32508"</definedName>
    <definedName name="FDD_156_6" hidden="1">"A32873"</definedName>
    <definedName name="FDD_156_7" hidden="1">"A33238"</definedName>
    <definedName name="FDD_156_8" hidden="1">"A33603"</definedName>
    <definedName name="FDD_156_9" hidden="1">"A33969"</definedName>
    <definedName name="FDD_157_0" hidden="1">"A30681"</definedName>
    <definedName name="FDD_157_1" hidden="1">"A31047"</definedName>
    <definedName name="FDD_157_10" hidden="1">"A34334"</definedName>
    <definedName name="FDD_157_11" hidden="1">"A34699"</definedName>
    <definedName name="FDD_157_12" hidden="1">"A35064"</definedName>
    <definedName name="FDD_157_13" hidden="1">"A35430"</definedName>
    <definedName name="FDD_157_14" hidden="1">"A35795"</definedName>
    <definedName name="FDD_157_2" hidden="1">"A31412"</definedName>
    <definedName name="FDD_157_3" hidden="1">"A31777"</definedName>
    <definedName name="FDD_157_4" hidden="1">"A32142"</definedName>
    <definedName name="FDD_157_5" hidden="1">"A32508"</definedName>
    <definedName name="FDD_157_6" hidden="1">"A32873"</definedName>
    <definedName name="FDD_157_7" hidden="1">"A33238"</definedName>
    <definedName name="FDD_157_8" hidden="1">"A33603"</definedName>
    <definedName name="FDD_157_9" hidden="1">"A33969"</definedName>
    <definedName name="FDD_158_0" hidden="1">"A30681"</definedName>
    <definedName name="FDD_158_1" hidden="1">"A31047"</definedName>
    <definedName name="FDD_158_10" hidden="1">"A34334"</definedName>
    <definedName name="FDD_158_11" hidden="1">"A34699"</definedName>
    <definedName name="FDD_158_12" hidden="1">"A35064"</definedName>
    <definedName name="FDD_158_13" hidden="1">"A35430"</definedName>
    <definedName name="FDD_158_14" hidden="1">"A35795"</definedName>
    <definedName name="FDD_158_15" hidden="1">"E36160"</definedName>
    <definedName name="FDD_158_2" hidden="1">"A31412"</definedName>
    <definedName name="FDD_158_3" hidden="1">"A31777"</definedName>
    <definedName name="FDD_158_4" hidden="1">"A32142"</definedName>
    <definedName name="FDD_158_5" hidden="1">"A32508"</definedName>
    <definedName name="FDD_158_6" hidden="1">"A32873"</definedName>
    <definedName name="FDD_158_7" hidden="1">"A33238"</definedName>
    <definedName name="FDD_158_8" hidden="1">"A33603"</definedName>
    <definedName name="FDD_158_9" hidden="1">"A33969"</definedName>
    <definedName name="FDD_159_0" hidden="1">"A30681"</definedName>
    <definedName name="FDD_159_1" hidden="1">"A31047"</definedName>
    <definedName name="FDD_159_10" hidden="1">"A34334"</definedName>
    <definedName name="FDD_159_11" hidden="1">"A34699"</definedName>
    <definedName name="FDD_159_12" hidden="1">"A35064"</definedName>
    <definedName name="FDD_159_13" hidden="1">"A35430"</definedName>
    <definedName name="FDD_159_14" hidden="1">"A35795"</definedName>
    <definedName name="FDD_159_2" hidden="1">"A31412"</definedName>
    <definedName name="FDD_159_3" hidden="1">"A31777"</definedName>
    <definedName name="FDD_159_4" hidden="1">"A32142"</definedName>
    <definedName name="FDD_159_5" hidden="1">"A32508"</definedName>
    <definedName name="FDD_159_6" hidden="1">"A32873"</definedName>
    <definedName name="FDD_159_7" hidden="1">"A33238"</definedName>
    <definedName name="FDD_159_8" hidden="1">"A33603"</definedName>
    <definedName name="FDD_159_9" hidden="1">"A33969"</definedName>
    <definedName name="FDD_16_0" hidden="1">"A25569"</definedName>
    <definedName name="FDD_160_0" hidden="1">"A30681"</definedName>
    <definedName name="FDD_160_1" hidden="1">"A31047"</definedName>
    <definedName name="FDD_160_10" hidden="1">"A34334"</definedName>
    <definedName name="FDD_160_11" hidden="1">"A34699"</definedName>
    <definedName name="FDD_160_12" hidden="1">"A35064"</definedName>
    <definedName name="FDD_160_13" hidden="1">"A35430"</definedName>
    <definedName name="FDD_160_14" hidden="1">"A35795"</definedName>
    <definedName name="FDD_160_15" hidden="1">"E36160"</definedName>
    <definedName name="FDD_160_2" hidden="1">"A31412"</definedName>
    <definedName name="FDD_160_3" hidden="1">"A31777"</definedName>
    <definedName name="FDD_160_4" hidden="1">"A32142"</definedName>
    <definedName name="FDD_160_5" hidden="1">"A32508"</definedName>
    <definedName name="FDD_160_6" hidden="1">"A32873"</definedName>
    <definedName name="FDD_160_7" hidden="1">"A33238"</definedName>
    <definedName name="FDD_160_8" hidden="1">"A33603"</definedName>
    <definedName name="FDD_160_9" hidden="1">"A33969"</definedName>
    <definedName name="FDD_161_0" hidden="1">"A30681"</definedName>
    <definedName name="FDD_161_1" hidden="1">"A31047"</definedName>
    <definedName name="FDD_161_10" hidden="1">"A34334"</definedName>
    <definedName name="FDD_161_11" hidden="1">"A34699"</definedName>
    <definedName name="FDD_161_12" hidden="1">"A35064"</definedName>
    <definedName name="FDD_161_13" hidden="1">"A35430"</definedName>
    <definedName name="FDD_161_14" hidden="1">"A35795"</definedName>
    <definedName name="FDD_161_2" hidden="1">"A31412"</definedName>
    <definedName name="FDD_161_3" hidden="1">"A31777"</definedName>
    <definedName name="FDD_161_4" hidden="1">"A32142"</definedName>
    <definedName name="FDD_161_5" hidden="1">"A32508"</definedName>
    <definedName name="FDD_161_6" hidden="1">"A32873"</definedName>
    <definedName name="FDD_161_7" hidden="1">"A33238"</definedName>
    <definedName name="FDD_161_8" hidden="1">"A33603"</definedName>
    <definedName name="FDD_161_9" hidden="1">"A33969"</definedName>
    <definedName name="FDD_162_0" hidden="1">"A30681"</definedName>
    <definedName name="FDD_162_1" hidden="1">"A31047"</definedName>
    <definedName name="FDD_162_10" hidden="1">"A34334"</definedName>
    <definedName name="FDD_162_11" hidden="1">"A34699"</definedName>
    <definedName name="FDD_162_12" hidden="1">"A35064"</definedName>
    <definedName name="FDD_162_13" hidden="1">"A35430"</definedName>
    <definedName name="FDD_162_14" hidden="1">"A35795"</definedName>
    <definedName name="FDD_162_2" hidden="1">"A31412"</definedName>
    <definedName name="FDD_162_3" hidden="1">"A31777"</definedName>
    <definedName name="FDD_162_4" hidden="1">"A32142"</definedName>
    <definedName name="FDD_162_5" hidden="1">"A32508"</definedName>
    <definedName name="FDD_162_6" hidden="1">"A32873"</definedName>
    <definedName name="FDD_162_7" hidden="1">"A33238"</definedName>
    <definedName name="FDD_162_8" hidden="1">"A33603"</definedName>
    <definedName name="FDD_162_9" hidden="1">"A33969"</definedName>
    <definedName name="FDD_163_0" hidden="1">"A30681"</definedName>
    <definedName name="FDD_163_1" hidden="1">"A31047"</definedName>
    <definedName name="FDD_163_10" hidden="1">"A34334"</definedName>
    <definedName name="FDD_163_11" hidden="1">"A34699"</definedName>
    <definedName name="FDD_163_12" hidden="1">"A35064"</definedName>
    <definedName name="FDD_163_13" hidden="1">"A35430"</definedName>
    <definedName name="FDD_163_14" hidden="1">"A35795"</definedName>
    <definedName name="FDD_163_2" hidden="1">"A31412"</definedName>
    <definedName name="FDD_163_3" hidden="1">"A31777"</definedName>
    <definedName name="FDD_163_4" hidden="1">"A32142"</definedName>
    <definedName name="FDD_163_5" hidden="1">"A32508"</definedName>
    <definedName name="FDD_163_6" hidden="1">"A32873"</definedName>
    <definedName name="FDD_163_7" hidden="1">"A33238"</definedName>
    <definedName name="FDD_163_8" hidden="1">"A33603"</definedName>
    <definedName name="FDD_163_9" hidden="1">"A33969"</definedName>
    <definedName name="FDD_164_0" hidden="1">"A25569"</definedName>
    <definedName name="FDD_165_0" hidden="1">"A30681"</definedName>
    <definedName name="FDD_165_1" hidden="1">"A31047"</definedName>
    <definedName name="FDD_165_10" hidden="1">"A34334"</definedName>
    <definedName name="FDD_165_11" hidden="1">"A34699"</definedName>
    <definedName name="FDD_165_12" hidden="1">"A35064"</definedName>
    <definedName name="FDD_165_13" hidden="1">"A35430"</definedName>
    <definedName name="FDD_165_14" hidden="1">"A35795"</definedName>
    <definedName name="FDD_165_2" hidden="1">"A31412"</definedName>
    <definedName name="FDD_165_3" hidden="1">"A31777"</definedName>
    <definedName name="FDD_165_4" hidden="1">"A32142"</definedName>
    <definedName name="FDD_165_5" hidden="1">"A32508"</definedName>
    <definedName name="FDD_165_6" hidden="1">"A32873"</definedName>
    <definedName name="FDD_165_7" hidden="1">"A33238"</definedName>
    <definedName name="FDD_165_8" hidden="1">"A33603"</definedName>
    <definedName name="FDD_165_9" hidden="1">"A33969"</definedName>
    <definedName name="FDD_166_0" hidden="1">"A30681"</definedName>
    <definedName name="FDD_166_1" hidden="1">"A31047"</definedName>
    <definedName name="FDD_166_10" hidden="1">"A34334"</definedName>
    <definedName name="FDD_166_11" hidden="1">"A34699"</definedName>
    <definedName name="FDD_166_12" hidden="1">"A35064"</definedName>
    <definedName name="FDD_166_13" hidden="1">"A35430"</definedName>
    <definedName name="FDD_166_14" hidden="1">"A35795"</definedName>
    <definedName name="FDD_166_2" hidden="1">"A31412"</definedName>
    <definedName name="FDD_166_3" hidden="1">"A31777"</definedName>
    <definedName name="FDD_166_4" hidden="1">"A32142"</definedName>
    <definedName name="FDD_166_5" hidden="1">"A32508"</definedName>
    <definedName name="FDD_166_6" hidden="1">"A32873"</definedName>
    <definedName name="FDD_166_7" hidden="1">"A33238"</definedName>
    <definedName name="FDD_166_8" hidden="1">"A33603"</definedName>
    <definedName name="FDD_166_9" hidden="1">"A33969"</definedName>
    <definedName name="FDD_167_0" hidden="1">"A30681"</definedName>
    <definedName name="FDD_167_1" hidden="1">"A31047"</definedName>
    <definedName name="FDD_167_10" hidden="1">"A34334"</definedName>
    <definedName name="FDD_167_11" hidden="1">"A34699"</definedName>
    <definedName name="FDD_167_12" hidden="1">"A35064"</definedName>
    <definedName name="FDD_167_13" hidden="1">"A35430"</definedName>
    <definedName name="FDD_167_14" hidden="1">"A35795"</definedName>
    <definedName name="FDD_167_2" hidden="1">"A31412"</definedName>
    <definedName name="FDD_167_3" hidden="1">"A31777"</definedName>
    <definedName name="FDD_167_4" hidden="1">"A32142"</definedName>
    <definedName name="FDD_167_5" hidden="1">"A32508"</definedName>
    <definedName name="FDD_167_6" hidden="1">"A32873"</definedName>
    <definedName name="FDD_167_7" hidden="1">"A33238"</definedName>
    <definedName name="FDD_167_8" hidden="1">"A33603"</definedName>
    <definedName name="FDD_167_9" hidden="1">"A33969"</definedName>
    <definedName name="FDD_168_0" hidden="1">"E36160"</definedName>
    <definedName name="FDD_168_1" hidden="1">"E36525"</definedName>
    <definedName name="FDD_168_2" hidden="1">"E36891"</definedName>
    <definedName name="FDD_169_0" hidden="1">"A30681"</definedName>
    <definedName name="FDD_169_1" hidden="1">"A31047"</definedName>
    <definedName name="FDD_169_10" hidden="1">"A34334"</definedName>
    <definedName name="FDD_169_11" hidden="1">"A34699"</definedName>
    <definedName name="FDD_169_12" hidden="1">"A35064"</definedName>
    <definedName name="FDD_169_13" hidden="1">"A35430"</definedName>
    <definedName name="FDD_169_14" hidden="1">"A35795"</definedName>
    <definedName name="FDD_169_2" hidden="1">"A31412"</definedName>
    <definedName name="FDD_169_3" hidden="1">"A31777"</definedName>
    <definedName name="FDD_169_4" hidden="1">"A32142"</definedName>
    <definedName name="FDD_169_5" hidden="1">"A32508"</definedName>
    <definedName name="FDD_169_6" hidden="1">"A32873"</definedName>
    <definedName name="FDD_169_7" hidden="1">"A33238"</definedName>
    <definedName name="FDD_169_8" hidden="1">"A33603"</definedName>
    <definedName name="FDD_169_9" hidden="1">"A33969"</definedName>
    <definedName name="FDD_17_0" hidden="1">"A25569"</definedName>
    <definedName name="FDD_170_0" hidden="1">"A30681"</definedName>
    <definedName name="FDD_170_1" hidden="1">"A31047"</definedName>
    <definedName name="FDD_170_10" hidden="1">"A34334"</definedName>
    <definedName name="FDD_170_11" hidden="1">"A34699"</definedName>
    <definedName name="FDD_170_12" hidden="1">"A35064"</definedName>
    <definedName name="FDD_170_13" hidden="1">"A35430"</definedName>
    <definedName name="FDD_170_14" hidden="1">"A35795"</definedName>
    <definedName name="FDD_170_2" hidden="1">"A31412"</definedName>
    <definedName name="FDD_170_3" hidden="1">"A31777"</definedName>
    <definedName name="FDD_170_4" hidden="1">"A32142"</definedName>
    <definedName name="FDD_170_5" hidden="1">"A32508"</definedName>
    <definedName name="FDD_170_6" hidden="1">"A32873"</definedName>
    <definedName name="FDD_170_7" hidden="1">"A33238"</definedName>
    <definedName name="FDD_170_8" hidden="1">"A33603"</definedName>
    <definedName name="FDD_170_9" hidden="1">"A33969"</definedName>
    <definedName name="FDD_171_0" hidden="1">"A30681"</definedName>
    <definedName name="FDD_171_1" hidden="1">"A31047"</definedName>
    <definedName name="FDD_171_10" hidden="1">"A34334"</definedName>
    <definedName name="FDD_171_11" hidden="1">"A34699"</definedName>
    <definedName name="FDD_171_12" hidden="1">"A35064"</definedName>
    <definedName name="FDD_171_13" hidden="1">"A35430"</definedName>
    <definedName name="FDD_171_14" hidden="1">"A35795"</definedName>
    <definedName name="FDD_171_2" hidden="1">"A31412"</definedName>
    <definedName name="FDD_171_3" hidden="1">"A31777"</definedName>
    <definedName name="FDD_171_4" hidden="1">"A32142"</definedName>
    <definedName name="FDD_171_5" hidden="1">"A32508"</definedName>
    <definedName name="FDD_171_6" hidden="1">"A32873"</definedName>
    <definedName name="FDD_171_7" hidden="1">"A33238"</definedName>
    <definedName name="FDD_171_8" hidden="1">"A33603"</definedName>
    <definedName name="FDD_171_9" hidden="1">"A33969"</definedName>
    <definedName name="FDD_172_0" hidden="1">"A30681"</definedName>
    <definedName name="FDD_172_1" hidden="1">"A31047"</definedName>
    <definedName name="FDD_172_10" hidden="1">"A34334"</definedName>
    <definedName name="FDD_172_11" hidden="1">"A34699"</definedName>
    <definedName name="FDD_172_12" hidden="1">"A35064"</definedName>
    <definedName name="FDD_172_13" hidden="1">"A35430"</definedName>
    <definedName name="FDD_172_14" hidden="1">"A35795"</definedName>
    <definedName name="FDD_172_2" hidden="1">"A31412"</definedName>
    <definedName name="FDD_172_3" hidden="1">"A31777"</definedName>
    <definedName name="FDD_172_4" hidden="1">"A32142"</definedName>
    <definedName name="FDD_172_5" hidden="1">"A32508"</definedName>
    <definedName name="FDD_172_6" hidden="1">"A32873"</definedName>
    <definedName name="FDD_172_7" hidden="1">"A33238"</definedName>
    <definedName name="FDD_172_8" hidden="1">"A33603"</definedName>
    <definedName name="FDD_172_9" hidden="1">"A33969"</definedName>
    <definedName name="FDD_173_0" hidden="1">"A30681"</definedName>
    <definedName name="FDD_173_1" hidden="1">"A31047"</definedName>
    <definedName name="FDD_173_10" hidden="1">"A34334"</definedName>
    <definedName name="FDD_173_11" hidden="1">"A34699"</definedName>
    <definedName name="FDD_173_12" hidden="1">"A35064"</definedName>
    <definedName name="FDD_173_13" hidden="1">"A35430"</definedName>
    <definedName name="FDD_173_14" hidden="1">"A35795"</definedName>
    <definedName name="FDD_173_2" hidden="1">"A31412"</definedName>
    <definedName name="FDD_173_3" hidden="1">"A31777"</definedName>
    <definedName name="FDD_173_4" hidden="1">"A32142"</definedName>
    <definedName name="FDD_173_5" hidden="1">"A32508"</definedName>
    <definedName name="FDD_173_6" hidden="1">"A32873"</definedName>
    <definedName name="FDD_173_7" hidden="1">"A33238"</definedName>
    <definedName name="FDD_173_8" hidden="1">"A33603"</definedName>
    <definedName name="FDD_173_9" hidden="1">"A33969"</definedName>
    <definedName name="FDD_174_0" hidden="1">"A30681"</definedName>
    <definedName name="FDD_174_1" hidden="1">"A31047"</definedName>
    <definedName name="FDD_174_10" hidden="1">"A34334"</definedName>
    <definedName name="FDD_174_11" hidden="1">"A34699"</definedName>
    <definedName name="FDD_174_12" hidden="1">"A35064"</definedName>
    <definedName name="FDD_174_13" hidden="1">"A35430"</definedName>
    <definedName name="FDD_174_14" hidden="1">"A35795"</definedName>
    <definedName name="FDD_174_2" hidden="1">"A31412"</definedName>
    <definedName name="FDD_174_3" hidden="1">"A31777"</definedName>
    <definedName name="FDD_174_4" hidden="1">"A32142"</definedName>
    <definedName name="FDD_174_5" hidden="1">"A32508"</definedName>
    <definedName name="FDD_174_6" hidden="1">"A32873"</definedName>
    <definedName name="FDD_174_7" hidden="1">"A33238"</definedName>
    <definedName name="FDD_174_8" hidden="1">"A33603"</definedName>
    <definedName name="FDD_174_9" hidden="1">"A33969"</definedName>
    <definedName name="FDD_175_0" hidden="1">"E36160"</definedName>
    <definedName name="FDD_175_1" hidden="1">"E36525"</definedName>
    <definedName name="FDD_175_2" hidden="1">"E36891"</definedName>
    <definedName name="FDD_176_0" hidden="1">"E36160"</definedName>
    <definedName name="FDD_176_1" hidden="1">"E36525"</definedName>
    <definedName name="FDD_176_2" hidden="1">"E36891"</definedName>
    <definedName name="FDD_177_0" hidden="1">"E36160"</definedName>
    <definedName name="FDD_177_1" hidden="1">"E36525"</definedName>
    <definedName name="FDD_177_2" hidden="1">"E36891"</definedName>
    <definedName name="FDD_178_0" hidden="1">"E36160"</definedName>
    <definedName name="FDD_178_1" hidden="1">"E36525"</definedName>
    <definedName name="FDD_178_2" hidden="1">"E36891"</definedName>
    <definedName name="FDD_179_0" hidden="1">"E36160"</definedName>
    <definedName name="FDD_179_1" hidden="1">"E36525"</definedName>
    <definedName name="FDD_179_2" hidden="1">"E36891"</definedName>
    <definedName name="FDD_18_0" hidden="1">"A25569"</definedName>
    <definedName name="FDD_180_0" hidden="1">"E36160"</definedName>
    <definedName name="FDD_180_1" hidden="1">"E36525"</definedName>
    <definedName name="FDD_180_2" hidden="1">"E36891"</definedName>
    <definedName name="FDD_181_0" hidden="1">"E36160"</definedName>
    <definedName name="FDD_181_1" hidden="1">"E36525"</definedName>
    <definedName name="FDD_181_2" hidden="1">"E36891"</definedName>
    <definedName name="FDD_182_0" hidden="1">"E36160"</definedName>
    <definedName name="FDD_182_1" hidden="1">"E36525"</definedName>
    <definedName name="FDD_182_2" hidden="1">"E36891"</definedName>
    <definedName name="FDD_183_0" hidden="1">"E36160"</definedName>
    <definedName name="FDD_183_1" hidden="1">"E36525"</definedName>
    <definedName name="FDD_183_2" hidden="1">"E36891"</definedName>
    <definedName name="FDD_184_0" hidden="1">"E36160"</definedName>
    <definedName name="FDD_184_1" hidden="1">"E36525"</definedName>
    <definedName name="FDD_184_2" hidden="1">"E36891"</definedName>
    <definedName name="FDD_185_0" hidden="1">"E36160"</definedName>
    <definedName name="FDD_185_1" hidden="1">"E36525"</definedName>
    <definedName name="FDD_185_2" hidden="1">"E36891"</definedName>
    <definedName name="FDD_186_0" hidden="1">"E36160"</definedName>
    <definedName name="FDD_186_1" hidden="1">"E36525"</definedName>
    <definedName name="FDD_186_2" hidden="1">"E36891"</definedName>
    <definedName name="FDD_187_0" hidden="1">"E36160"</definedName>
    <definedName name="FDD_187_1" hidden="1">"E36525"</definedName>
    <definedName name="FDD_187_2" hidden="1">"E36891"</definedName>
    <definedName name="FDD_188_0" hidden="1">"A30681"</definedName>
    <definedName name="FDD_188_1" hidden="1">"A31047"</definedName>
    <definedName name="FDD_188_10" hidden="1">"A34334"</definedName>
    <definedName name="FDD_188_11" hidden="1">"A34699"</definedName>
    <definedName name="FDD_188_12" hidden="1">"A35064"</definedName>
    <definedName name="FDD_188_13" hidden="1">"A35430"</definedName>
    <definedName name="FDD_188_14" hidden="1">"A35795"</definedName>
    <definedName name="FDD_188_2" hidden="1">"A31412"</definedName>
    <definedName name="FDD_188_3" hidden="1">"A31777"</definedName>
    <definedName name="FDD_188_4" hidden="1">"A32142"</definedName>
    <definedName name="FDD_188_5" hidden="1">"A32508"</definedName>
    <definedName name="FDD_188_6" hidden="1">"A32873"</definedName>
    <definedName name="FDD_188_7" hidden="1">"A33238"</definedName>
    <definedName name="FDD_188_8" hidden="1">"A33603"</definedName>
    <definedName name="FDD_188_9" hidden="1">"A33969"</definedName>
    <definedName name="FDD_189_0" hidden="1">"A30681"</definedName>
    <definedName name="FDD_189_1" hidden="1">"A31047"</definedName>
    <definedName name="FDD_189_10" hidden="1">"A34334"</definedName>
    <definedName name="FDD_189_11" hidden="1">"A34699"</definedName>
    <definedName name="FDD_189_12" hidden="1">"A35064"</definedName>
    <definedName name="FDD_189_13" hidden="1">"A35430"</definedName>
    <definedName name="FDD_189_14" hidden="1">"A35795"</definedName>
    <definedName name="FDD_189_2" hidden="1">"A31412"</definedName>
    <definedName name="FDD_189_3" hidden="1">"A31777"</definedName>
    <definedName name="FDD_189_4" hidden="1">"A32142"</definedName>
    <definedName name="FDD_189_5" hidden="1">"A32508"</definedName>
    <definedName name="FDD_189_6" hidden="1">"A32873"</definedName>
    <definedName name="FDD_189_7" hidden="1">"A33238"</definedName>
    <definedName name="FDD_189_8" hidden="1">"A33603"</definedName>
    <definedName name="FDD_189_9" hidden="1">"A33969"</definedName>
    <definedName name="FDD_19_0" hidden="1">"A25569"</definedName>
    <definedName name="FDD_190_0" hidden="1">"A30681"</definedName>
    <definedName name="FDD_190_1" hidden="1">"A31047"</definedName>
    <definedName name="FDD_190_10" hidden="1">"A34334"</definedName>
    <definedName name="FDD_190_11" hidden="1">"A34699"</definedName>
    <definedName name="FDD_190_12" hidden="1">"A35064"</definedName>
    <definedName name="FDD_190_13" hidden="1">"A35430"</definedName>
    <definedName name="FDD_190_14" hidden="1">"A35795"</definedName>
    <definedName name="FDD_190_2" hidden="1">"A31412"</definedName>
    <definedName name="FDD_190_3" hidden="1">"A31777"</definedName>
    <definedName name="FDD_190_4" hidden="1">"A32142"</definedName>
    <definedName name="FDD_190_5" hidden="1">"A32508"</definedName>
    <definedName name="FDD_190_6" hidden="1">"A32873"</definedName>
    <definedName name="FDD_190_7" hidden="1">"A33238"</definedName>
    <definedName name="FDD_190_8" hidden="1">"A33603"</definedName>
    <definedName name="FDD_190_9" hidden="1">"A33969"</definedName>
    <definedName name="FDD_191_0" hidden="1">"A30681"</definedName>
    <definedName name="FDD_191_1" hidden="1">"A31047"</definedName>
    <definedName name="FDD_191_10" hidden="1">"A34334"</definedName>
    <definedName name="FDD_191_11" hidden="1">"A34699"</definedName>
    <definedName name="FDD_191_12" hidden="1">"A35064"</definedName>
    <definedName name="FDD_191_13" hidden="1">"A35430"</definedName>
    <definedName name="FDD_191_14" hidden="1">"A35795"</definedName>
    <definedName name="FDD_191_2" hidden="1">"A31412"</definedName>
    <definedName name="FDD_191_3" hidden="1">"A31777"</definedName>
    <definedName name="FDD_191_4" hidden="1">"A32142"</definedName>
    <definedName name="FDD_191_5" hidden="1">"A32508"</definedName>
    <definedName name="FDD_191_6" hidden="1">"A32873"</definedName>
    <definedName name="FDD_191_7" hidden="1">"A33238"</definedName>
    <definedName name="FDD_191_8" hidden="1">"A33603"</definedName>
    <definedName name="FDD_191_9" hidden="1">"A33969"</definedName>
    <definedName name="FDD_192_0" hidden="1">"E36160"</definedName>
    <definedName name="FDD_192_1" hidden="1">"E36525"</definedName>
    <definedName name="FDD_192_2" hidden="1">"E36891"</definedName>
    <definedName name="FDD_193_0" hidden="1">"A30681"</definedName>
    <definedName name="FDD_193_1" hidden="1">"A31047"</definedName>
    <definedName name="FDD_193_10" hidden="1">"A34334"</definedName>
    <definedName name="FDD_193_11" hidden="1">"A34699"</definedName>
    <definedName name="FDD_193_12" hidden="1">"A35064"</definedName>
    <definedName name="FDD_193_13" hidden="1">"A35430"</definedName>
    <definedName name="FDD_193_14" hidden="1">"A35795"</definedName>
    <definedName name="FDD_193_2" hidden="1">"A31412"</definedName>
    <definedName name="FDD_193_3" hidden="1">"A31777"</definedName>
    <definedName name="FDD_193_4" hidden="1">"A32142"</definedName>
    <definedName name="FDD_193_5" hidden="1">"A32508"</definedName>
    <definedName name="FDD_193_6" hidden="1">"A32873"</definedName>
    <definedName name="FDD_193_7" hidden="1">"A33238"</definedName>
    <definedName name="FDD_193_8" hidden="1">"A33603"</definedName>
    <definedName name="FDD_193_9" hidden="1">"A33969"</definedName>
    <definedName name="FDD_194_0" hidden="1">"A30681"</definedName>
    <definedName name="FDD_194_1" hidden="1">"A31047"</definedName>
    <definedName name="FDD_194_10" hidden="1">"A34334"</definedName>
    <definedName name="FDD_194_11" hidden="1">"A34699"</definedName>
    <definedName name="FDD_194_12" hidden="1">"A35064"</definedName>
    <definedName name="FDD_194_13" hidden="1">"A35430"</definedName>
    <definedName name="FDD_194_14" hidden="1">"A35795"</definedName>
    <definedName name="FDD_194_2" hidden="1">"A31412"</definedName>
    <definedName name="FDD_194_3" hidden="1">"A31777"</definedName>
    <definedName name="FDD_194_4" hidden="1">"A32142"</definedName>
    <definedName name="FDD_194_5" hidden="1">"A32508"</definedName>
    <definedName name="FDD_194_6" hidden="1">"A32873"</definedName>
    <definedName name="FDD_194_7" hidden="1">"A33238"</definedName>
    <definedName name="FDD_194_8" hidden="1">"A33603"</definedName>
    <definedName name="FDD_194_9" hidden="1">"A33969"</definedName>
    <definedName name="FDD_195_0" hidden="1">"A30681"</definedName>
    <definedName name="FDD_195_1" hidden="1">"A31047"</definedName>
    <definedName name="FDD_195_10" hidden="1">"A34334"</definedName>
    <definedName name="FDD_195_11" hidden="1">"A34699"</definedName>
    <definedName name="FDD_195_12" hidden="1">"A35064"</definedName>
    <definedName name="FDD_195_13" hidden="1">"A35430"</definedName>
    <definedName name="FDD_195_14" hidden="1">"A35795"</definedName>
    <definedName name="FDD_195_2" hidden="1">"A31412"</definedName>
    <definedName name="FDD_195_3" hidden="1">"A31777"</definedName>
    <definedName name="FDD_195_4" hidden="1">"A32142"</definedName>
    <definedName name="FDD_195_5" hidden="1">"A32508"</definedName>
    <definedName name="FDD_195_6" hidden="1">"A32873"</definedName>
    <definedName name="FDD_195_7" hidden="1">"A33238"</definedName>
    <definedName name="FDD_195_8" hidden="1">"A33603"</definedName>
    <definedName name="FDD_195_9" hidden="1">"A33969"</definedName>
    <definedName name="FDD_196_0" hidden="1">"E36160"</definedName>
    <definedName name="FDD_196_1" hidden="1">"E36525"</definedName>
    <definedName name="FDD_196_2" hidden="1">"E36891"</definedName>
    <definedName name="FDD_197_0" hidden="1">"A30681"</definedName>
    <definedName name="FDD_197_1" hidden="1">"A31047"</definedName>
    <definedName name="FDD_197_10" hidden="1">"A34334"</definedName>
    <definedName name="FDD_197_11" hidden="1">"A34699"</definedName>
    <definedName name="FDD_197_12" hidden="1">"A35064"</definedName>
    <definedName name="FDD_197_13" hidden="1">"A35430"</definedName>
    <definedName name="FDD_197_14" hidden="1">"A35795"</definedName>
    <definedName name="FDD_197_2" hidden="1">"A31412"</definedName>
    <definedName name="FDD_197_3" hidden="1">"A31777"</definedName>
    <definedName name="FDD_197_4" hidden="1">"A32142"</definedName>
    <definedName name="FDD_197_5" hidden="1">"A32508"</definedName>
    <definedName name="FDD_197_6" hidden="1">"A32873"</definedName>
    <definedName name="FDD_197_7" hidden="1">"A33238"</definedName>
    <definedName name="FDD_197_8" hidden="1">"A33603"</definedName>
    <definedName name="FDD_197_9" hidden="1">"A33969"</definedName>
    <definedName name="FDD_198_0" hidden="1">"A30681"</definedName>
    <definedName name="FDD_198_1" hidden="1">"A31047"</definedName>
    <definedName name="FDD_198_10" hidden="1">"U34334"</definedName>
    <definedName name="FDD_198_11" hidden="1">"U34699"</definedName>
    <definedName name="FDD_198_12" hidden="1">"U35064"</definedName>
    <definedName name="FDD_198_13" hidden="1">"U35430"</definedName>
    <definedName name="FDD_198_14" hidden="1">"U35795"</definedName>
    <definedName name="FDD_198_2" hidden="1">"A31412"</definedName>
    <definedName name="FDD_198_3" hidden="1">"U31777"</definedName>
    <definedName name="FDD_198_4" hidden="1">"U32142"</definedName>
    <definedName name="FDD_198_5" hidden="1">"U32508"</definedName>
    <definedName name="FDD_198_6" hidden="1">"U32873"</definedName>
    <definedName name="FDD_198_7" hidden="1">"U33238"</definedName>
    <definedName name="FDD_198_8" hidden="1">"U33603"</definedName>
    <definedName name="FDD_198_9" hidden="1">"U33969"</definedName>
    <definedName name="FDD_199_0" hidden="1">"E36160"</definedName>
    <definedName name="FDD_199_1" hidden="1">"E36525"</definedName>
    <definedName name="FDD_199_2" hidden="1">"E36891"</definedName>
    <definedName name="FDD_2_0" hidden="1">"A25569"</definedName>
    <definedName name="FDD_20_0" hidden="1">"A25569"</definedName>
    <definedName name="FDD_200_0" hidden="1">"E36160"</definedName>
    <definedName name="FDD_200_1" hidden="1">"E36525"</definedName>
    <definedName name="FDD_200_2" hidden="1">"E36891"</definedName>
    <definedName name="FDD_201_0" hidden="1">"A30681"</definedName>
    <definedName name="FDD_201_1" hidden="1">"A31047"</definedName>
    <definedName name="FDD_201_10" hidden="1">"A34334"</definedName>
    <definedName name="FDD_201_11" hidden="1">"A34699"</definedName>
    <definedName name="FDD_201_12" hidden="1">"A35064"</definedName>
    <definedName name="FDD_201_13" hidden="1">"A35430"</definedName>
    <definedName name="FDD_201_14" hidden="1">"A35795"</definedName>
    <definedName name="FDD_201_2" hidden="1">"A31412"</definedName>
    <definedName name="FDD_201_3" hidden="1">"A31777"</definedName>
    <definedName name="FDD_201_4" hidden="1">"A32142"</definedName>
    <definedName name="FDD_201_5" hidden="1">"A32508"</definedName>
    <definedName name="FDD_201_6" hidden="1">"A32873"</definedName>
    <definedName name="FDD_201_7" hidden="1">"A33238"</definedName>
    <definedName name="FDD_201_8" hidden="1">"A33603"</definedName>
    <definedName name="FDD_201_9" hidden="1">"A33969"</definedName>
    <definedName name="FDD_202_0" hidden="1">"A30681"</definedName>
    <definedName name="FDD_202_1" hidden="1">"A31047"</definedName>
    <definedName name="FDD_202_10" hidden="1">"A34334"</definedName>
    <definedName name="FDD_202_11" hidden="1">"A34699"</definedName>
    <definedName name="FDD_202_12" hidden="1">"A35064"</definedName>
    <definedName name="FDD_202_13" hidden="1">"A35430"</definedName>
    <definedName name="FDD_202_14" hidden="1">"A35795"</definedName>
    <definedName name="FDD_202_2" hidden="1">"A31412"</definedName>
    <definedName name="FDD_202_3" hidden="1">"A31777"</definedName>
    <definedName name="FDD_202_4" hidden="1">"A32142"</definedName>
    <definedName name="FDD_202_5" hidden="1">"A32508"</definedName>
    <definedName name="FDD_202_6" hidden="1">"A32873"</definedName>
    <definedName name="FDD_202_7" hidden="1">"A33238"</definedName>
    <definedName name="FDD_202_8" hidden="1">"A33603"</definedName>
    <definedName name="FDD_202_9" hidden="1">"A33969"</definedName>
    <definedName name="FDD_203_0" hidden="1">"E36160"</definedName>
    <definedName name="FDD_203_1" hidden="1">"E36525"</definedName>
    <definedName name="FDD_203_2" hidden="1">"E36891"</definedName>
    <definedName name="FDD_204_0" hidden="1">"A25569"</definedName>
    <definedName name="FDD_205_0" hidden="1">"A25569"</definedName>
    <definedName name="FDD_206_0" hidden="1">"A25569"</definedName>
    <definedName name="FDD_207_0" hidden="1">"A25569"</definedName>
    <definedName name="FDD_208_0" hidden="1">"E36160"</definedName>
    <definedName name="FDD_208_1" hidden="1">"E36525"</definedName>
    <definedName name="FDD_208_2" hidden="1">"E36891"</definedName>
    <definedName name="FDD_209_0" hidden="1">"A25569"</definedName>
    <definedName name="FDD_21_0" hidden="1">"A25569"</definedName>
    <definedName name="FDD_210_0" hidden="1">"A25569"</definedName>
    <definedName name="FDD_211_0" hidden="1">"A25569"</definedName>
    <definedName name="FDD_212_0" hidden="1">"A25569"</definedName>
    <definedName name="FDD_213_0" hidden="1">"E36160"</definedName>
    <definedName name="FDD_213_1" hidden="1">"E36525"</definedName>
    <definedName name="FDD_213_2" hidden="1">"E36891"</definedName>
    <definedName name="FDD_214_0" hidden="1">"A25569"</definedName>
    <definedName name="FDD_215_0" hidden="1">"A25569"</definedName>
    <definedName name="FDD_216_0" hidden="1">"A25569"</definedName>
    <definedName name="FDD_217_0" hidden="1">"A25569"</definedName>
    <definedName name="FDD_218_0" hidden="1">"E36160"</definedName>
    <definedName name="FDD_218_1" hidden="1">"E36525"</definedName>
    <definedName name="FDD_218_2" hidden="1">"E36891"</definedName>
    <definedName name="FDD_219_0" hidden="1">"U25569"</definedName>
    <definedName name="FDD_22_0" hidden="1">"A25569"</definedName>
    <definedName name="FDD_220_0" hidden="1">"U25569"</definedName>
    <definedName name="FDD_221_0" hidden="1">"U25569"</definedName>
    <definedName name="FDD_222_0" hidden="1">"U25569"</definedName>
    <definedName name="FDD_223_0" hidden="1">"E36160"</definedName>
    <definedName name="FDD_223_1" hidden="1">"E36525"</definedName>
    <definedName name="FDD_223_2" hidden="1">"E36891"</definedName>
    <definedName name="FDD_224_0" hidden="1">"A25569"</definedName>
    <definedName name="FDD_225_0" hidden="1">"A25569"</definedName>
    <definedName name="FDD_226_0" hidden="1">"A25569"</definedName>
    <definedName name="FDD_227_0" hidden="1">"A25569"</definedName>
    <definedName name="FDD_228_0" hidden="1">"E36160"</definedName>
    <definedName name="FDD_228_1" hidden="1">"E36525"</definedName>
    <definedName name="FDD_228_2" hidden="1">"E36891"</definedName>
    <definedName name="FDD_229_0" hidden="1">"A25569"</definedName>
    <definedName name="FDD_23_0" hidden="1">"A25569"</definedName>
    <definedName name="FDD_230_0" hidden="1">"A25569"</definedName>
    <definedName name="FDD_231_0" hidden="1">"A25569"</definedName>
    <definedName name="FDD_232_0" hidden="1">"A25569"</definedName>
    <definedName name="FDD_233_0" hidden="1">"A25569"</definedName>
    <definedName name="FDD_234_0" hidden="1">"A25569"</definedName>
    <definedName name="FDD_235_0" hidden="1">"A25569"</definedName>
    <definedName name="FDD_236_0" hidden="1">"A25569"</definedName>
    <definedName name="FDD_237_0" hidden="1">"A25569"</definedName>
    <definedName name="FDD_238_0" hidden="1">"A30681"</definedName>
    <definedName name="FDD_238_1" hidden="1">"A31047"</definedName>
    <definedName name="FDD_238_10" hidden="1">"A34334"</definedName>
    <definedName name="FDD_238_11" hidden="1">"A34699"</definedName>
    <definedName name="FDD_238_12" hidden="1">"A35064"</definedName>
    <definedName name="FDD_238_13" hidden="1">"A35430"</definedName>
    <definedName name="FDD_238_14" hidden="1">"A35795"</definedName>
    <definedName name="FDD_238_2" hidden="1">"A31412"</definedName>
    <definedName name="FDD_238_3" hidden="1">"A31777"</definedName>
    <definedName name="FDD_238_4" hidden="1">"A32142"</definedName>
    <definedName name="FDD_238_5" hidden="1">"A32508"</definedName>
    <definedName name="FDD_238_6" hidden="1">"A32873"</definedName>
    <definedName name="FDD_238_7" hidden="1">"A33238"</definedName>
    <definedName name="FDD_238_8" hidden="1">"A33603"</definedName>
    <definedName name="FDD_238_9" hidden="1">"A33969"</definedName>
    <definedName name="FDD_24_0" hidden="1">"A25569"</definedName>
    <definedName name="FDD_243_0" hidden="1">"E36160"</definedName>
    <definedName name="FDD_243_1" hidden="1">"E36525"</definedName>
    <definedName name="FDD_243_2" hidden="1">"E36891"</definedName>
    <definedName name="FDD_244_0" hidden="1">"A25569"</definedName>
    <definedName name="FDD_245_0" hidden="1">"A25569"</definedName>
    <definedName name="FDD_246_0" hidden="1">"A25569"</definedName>
    <definedName name="FDD_247_0" hidden="1">"A25569"</definedName>
    <definedName name="FDD_248_0" hidden="1">"E36160"</definedName>
    <definedName name="FDD_248_1" hidden="1">"E36525"</definedName>
    <definedName name="FDD_248_2" hidden="1">"E36891"</definedName>
    <definedName name="FDD_249_0" hidden="1">"A25569"</definedName>
    <definedName name="FDD_25_0" hidden="1">"A25569"</definedName>
    <definedName name="FDD_250_0" hidden="1">"A25569"</definedName>
    <definedName name="FDD_251_0" hidden="1">"A25569"</definedName>
    <definedName name="FDD_252_0" hidden="1">"A25569"</definedName>
    <definedName name="FDD_253_0" hidden="1">"E36160"</definedName>
    <definedName name="FDD_253_1" hidden="1">"E36525"</definedName>
    <definedName name="FDD_253_2" hidden="1">"E36891"</definedName>
    <definedName name="FDD_254_0" hidden="1">"E36160"</definedName>
    <definedName name="FDD_254_1" hidden="1">"E36525"</definedName>
    <definedName name="FDD_254_2" hidden="1">"E36891"</definedName>
    <definedName name="FDD_255_0" hidden="1">"E36160"</definedName>
    <definedName name="FDD_255_1" hidden="1">"E36525"</definedName>
    <definedName name="FDD_255_2" hidden="1">"E36891"</definedName>
    <definedName name="FDD_256_0" hidden="1">"U36160"</definedName>
    <definedName name="FDD_256_1" hidden="1">"U36525"</definedName>
    <definedName name="FDD_256_2" hidden="1">"U36891"</definedName>
    <definedName name="FDD_257_0" hidden="1">"E36160"</definedName>
    <definedName name="FDD_257_1" hidden="1">"E36525"</definedName>
    <definedName name="FDD_257_2" hidden="1">"E36891"</definedName>
    <definedName name="FDD_258_0" hidden="1">"E36160"</definedName>
    <definedName name="FDD_258_1" hidden="1">"E36525"</definedName>
    <definedName name="FDD_258_2" hidden="1">"E36891"</definedName>
    <definedName name="FDD_259_0" hidden="1">"E36160"</definedName>
    <definedName name="FDD_259_1" hidden="1">"E36525"</definedName>
    <definedName name="FDD_259_2" hidden="1">"E36891"</definedName>
    <definedName name="FDD_26_0" hidden="1">"A25569"</definedName>
    <definedName name="FDD_260_0" hidden="1">"E36160"</definedName>
    <definedName name="FDD_260_1" hidden="1">"E36525"</definedName>
    <definedName name="FDD_260_2" hidden="1">"E36891"</definedName>
    <definedName name="FDD_261_0" hidden="1">"E36160"</definedName>
    <definedName name="FDD_261_1" hidden="1">"E36525"</definedName>
    <definedName name="FDD_261_2" hidden="1">"E36891"</definedName>
    <definedName name="FDD_264_0" hidden="1">"E36160"</definedName>
    <definedName name="FDD_264_1" hidden="1">"E36525"</definedName>
    <definedName name="FDD_264_2" hidden="1">"E36891"</definedName>
    <definedName name="FDD_265_0" hidden="1">"A25569"</definedName>
    <definedName name="FDD_266_0" hidden="1">"A25569"</definedName>
    <definedName name="FDD_267_0" hidden="1">"A25569"</definedName>
    <definedName name="FDD_268_0" hidden="1">"A25569"</definedName>
    <definedName name="FDD_269_0" hidden="1">"E36160"</definedName>
    <definedName name="FDD_269_1" hidden="1">"E36525"</definedName>
    <definedName name="FDD_269_2" hidden="1">"E36891"</definedName>
    <definedName name="FDD_27_0" hidden="1">"A25569"</definedName>
    <definedName name="FDD_270_0" hidden="1">"A25569"</definedName>
    <definedName name="FDD_271_0" hidden="1">"A25569"</definedName>
    <definedName name="FDD_272_0" hidden="1">"A25569"</definedName>
    <definedName name="FDD_273_0" hidden="1">"A25569"</definedName>
    <definedName name="FDD_274_0" hidden="1">"E36160"</definedName>
    <definedName name="FDD_274_1" hidden="1">"E36525"</definedName>
    <definedName name="FDD_274_2" hidden="1">"E36891"</definedName>
    <definedName name="FDD_275_0" hidden="1">"A25569"</definedName>
    <definedName name="FDD_276_0" hidden="1">"A25569"</definedName>
    <definedName name="FDD_277_0" hidden="1">"A25569"</definedName>
    <definedName name="FDD_278_0" hidden="1">"A25569"</definedName>
    <definedName name="FDD_279_0" hidden="1">"E36160"</definedName>
    <definedName name="FDD_279_1" hidden="1">"E36525"</definedName>
    <definedName name="FDD_279_2" hidden="1">"E36891"</definedName>
    <definedName name="FDD_28_0" hidden="1">"A25569"</definedName>
    <definedName name="FDD_280_0" hidden="1">"E36160"</definedName>
    <definedName name="FDD_280_1" hidden="1">"E36525"</definedName>
    <definedName name="FDD_280_2" hidden="1">"E36891"</definedName>
    <definedName name="FDD_281_0" hidden="1">"E36160"</definedName>
    <definedName name="FDD_281_1" hidden="1">"E36525"</definedName>
    <definedName name="FDD_281_2" hidden="1">"E36891"</definedName>
    <definedName name="FDD_282_0" hidden="1">"E36160"</definedName>
    <definedName name="FDD_282_1" hidden="1">"E36525"</definedName>
    <definedName name="FDD_282_2" hidden="1">"E36891"</definedName>
    <definedName name="FDD_283_0" hidden="1">"E36160"</definedName>
    <definedName name="FDD_283_1" hidden="1">"E36525"</definedName>
    <definedName name="FDD_283_2" hidden="1">"E36891"</definedName>
    <definedName name="FDD_284_0" hidden="1">"A30681"</definedName>
    <definedName name="FDD_284_1" hidden="1">"A31047"</definedName>
    <definedName name="FDD_284_10" hidden="1">"A34334"</definedName>
    <definedName name="FDD_284_11" hidden="1">"A34699"</definedName>
    <definedName name="FDD_284_12" hidden="1">"A35064"</definedName>
    <definedName name="FDD_284_13" hidden="1">"A35430"</definedName>
    <definedName name="FDD_284_14" hidden="1">"A35795"</definedName>
    <definedName name="FDD_284_2" hidden="1">"A31412"</definedName>
    <definedName name="FDD_284_3" hidden="1">"A31777"</definedName>
    <definedName name="FDD_284_4" hidden="1">"A32142"</definedName>
    <definedName name="FDD_284_5" hidden="1">"A32508"</definedName>
    <definedName name="FDD_284_6" hidden="1">"A32873"</definedName>
    <definedName name="FDD_284_7" hidden="1">"A33238"</definedName>
    <definedName name="FDD_284_8" hidden="1">"A33603"</definedName>
    <definedName name="FDD_284_9" hidden="1">"A33969"</definedName>
    <definedName name="FDD_285_0" hidden="1">"A35795"</definedName>
    <definedName name="FDD_285_1" hidden="1">"E36160"</definedName>
    <definedName name="FDD_285_10" hidden="1">"E39447"</definedName>
    <definedName name="FDD_285_11" hidden="1">"E39813"</definedName>
    <definedName name="FDD_285_12" hidden="1">"E40178"</definedName>
    <definedName name="FDD_285_13" hidden="1">"E40543"</definedName>
    <definedName name="FDD_285_14" hidden="1">"E40908"</definedName>
    <definedName name="FDD_285_15" hidden="1">"E41274"</definedName>
    <definedName name="FDD_285_16" hidden="1">"E41639"</definedName>
    <definedName name="FDD_285_17" hidden="1">"E42004"</definedName>
    <definedName name="FDD_285_18" hidden="1">"E42369"</definedName>
    <definedName name="FDD_285_19" hidden="1">"E42735"</definedName>
    <definedName name="FDD_285_2" hidden="1">"E36525"</definedName>
    <definedName name="FDD_285_20" hidden="1">"E43100"</definedName>
    <definedName name="FDD_285_21" hidden="1">"E43465"</definedName>
    <definedName name="FDD_285_22" hidden="1">"E43830"</definedName>
    <definedName name="FDD_285_23" hidden="1">"E44196"</definedName>
    <definedName name="FDD_285_24" hidden="1">"E44561"</definedName>
    <definedName name="FDD_285_25" hidden="1">"E44926"</definedName>
    <definedName name="FDD_285_3" hidden="1">"E36891"</definedName>
    <definedName name="FDD_285_4" hidden="1">"E37256"</definedName>
    <definedName name="FDD_285_5" hidden="1">"E37621"</definedName>
    <definedName name="FDD_285_6" hidden="1">"E37986"</definedName>
    <definedName name="FDD_285_7" hidden="1">"E38352"</definedName>
    <definedName name="FDD_285_8" hidden="1">"E38717"</definedName>
    <definedName name="FDD_285_9" hidden="1">"E39082"</definedName>
    <definedName name="FDD_286_0" hidden="1">"E36160"</definedName>
    <definedName name="FDD_286_1" hidden="1">"E36525"</definedName>
    <definedName name="FDD_286_10" hidden="1">"E39813"</definedName>
    <definedName name="FDD_286_11" hidden="1">"E40178"</definedName>
    <definedName name="FDD_286_12" hidden="1">"E40543"</definedName>
    <definedName name="FDD_286_13" hidden="1">"E40908"</definedName>
    <definedName name="FDD_286_14" hidden="1">"E41274"</definedName>
    <definedName name="FDD_286_15" hidden="1">"E41639"</definedName>
    <definedName name="FDD_286_16" hidden="1">"E42004"</definedName>
    <definedName name="FDD_286_17" hidden="1">"E42369"</definedName>
    <definedName name="FDD_286_18" hidden="1">"E42735"</definedName>
    <definedName name="FDD_286_19" hidden="1">"E43100"</definedName>
    <definedName name="FDD_286_2" hidden="1">"E36891"</definedName>
    <definedName name="FDD_286_20" hidden="1">"E43465"</definedName>
    <definedName name="FDD_286_21" hidden="1">"E43830"</definedName>
    <definedName name="FDD_286_22" hidden="1">"E44196"</definedName>
    <definedName name="FDD_286_23" hidden="1">"E44561"</definedName>
    <definedName name="FDD_286_24" hidden="1">"E44926"</definedName>
    <definedName name="FDD_286_3" hidden="1">"E37256"</definedName>
    <definedName name="FDD_286_4" hidden="1">"E37621"</definedName>
    <definedName name="FDD_286_5" hidden="1">"E37986"</definedName>
    <definedName name="FDD_286_6" hidden="1">"E38352"</definedName>
    <definedName name="FDD_286_7" hidden="1">"E38717"</definedName>
    <definedName name="FDD_286_8" hidden="1">"E39082"</definedName>
    <definedName name="FDD_286_9" hidden="1">"E39447"</definedName>
    <definedName name="FDD_287_0" hidden="1">"A25569"</definedName>
    <definedName name="FDD_288_0" hidden="1">"A25569"</definedName>
    <definedName name="FDD_289_0" hidden="1">"A36890"</definedName>
    <definedName name="FDD_29_0" hidden="1">"A25569"</definedName>
    <definedName name="FDD_290_0" hidden="1">"A36890"</definedName>
    <definedName name="FDD_291_0" hidden="1">"A25569"</definedName>
    <definedName name="FDD_295_0" hidden="1">"U25569"</definedName>
    <definedName name="FDD_296_0" hidden="1">"A25569"</definedName>
    <definedName name="FDD_297_0" hidden="1">"A25569"</definedName>
    <definedName name="FDD_298_0" hidden="1">"A25569"</definedName>
    <definedName name="FDD_299_0" hidden="1">"A25569"</definedName>
    <definedName name="FDD_3_0" hidden="1">"A25569"</definedName>
    <definedName name="FDD_30_0" hidden="1">"A25569"</definedName>
    <definedName name="FDD_300_0" hidden="1">"U25569"</definedName>
    <definedName name="FDD_301_0" hidden="1">"U35795"</definedName>
    <definedName name="FDD_301_1" hidden="1">"U36160"</definedName>
    <definedName name="FDD_301_2" hidden="1">"U36525"</definedName>
    <definedName name="FDD_302_0" hidden="1">"U35795"</definedName>
    <definedName name="FDD_302_1" hidden="1">"U36160"</definedName>
    <definedName name="FDD_302_2" hidden="1">"U36525"</definedName>
    <definedName name="FDD_303_0" hidden="1">"U35795"</definedName>
    <definedName name="FDD_303_1" hidden="1">"U36160"</definedName>
    <definedName name="FDD_303_2" hidden="1">"U36525"</definedName>
    <definedName name="FDD_304_0" hidden="1">"U35795"</definedName>
    <definedName name="FDD_304_1" hidden="1">"U36160"</definedName>
    <definedName name="FDD_304_2" hidden="1">"U36525"</definedName>
    <definedName name="FDD_305_0" hidden="1">"A30681"</definedName>
    <definedName name="FDD_305_1" hidden="1">"A31047"</definedName>
    <definedName name="FDD_305_10" hidden="1">"U34334"</definedName>
    <definedName name="FDD_305_11" hidden="1">"U34699"</definedName>
    <definedName name="FDD_305_12" hidden="1">"U35064"</definedName>
    <definedName name="FDD_305_13" hidden="1">"U35430"</definedName>
    <definedName name="FDD_305_14" hidden="1">"U35795"</definedName>
    <definedName name="FDD_305_2" hidden="1">"A31412"</definedName>
    <definedName name="FDD_305_3" hidden="1">"U31777"</definedName>
    <definedName name="FDD_305_4" hidden="1">"U32142"</definedName>
    <definedName name="FDD_305_5" hidden="1">"U32508"</definedName>
    <definedName name="FDD_305_6" hidden="1">"U32873"</definedName>
    <definedName name="FDD_305_7" hidden="1">"U33238"</definedName>
    <definedName name="FDD_305_8" hidden="1">"U33603"</definedName>
    <definedName name="FDD_305_9" hidden="1">"U33969"</definedName>
    <definedName name="FDD_306_0" hidden="1">"U35795"</definedName>
    <definedName name="FDD_306_1" hidden="1">"E36160"</definedName>
    <definedName name="FDD_306_2" hidden="1">"U36525"</definedName>
    <definedName name="FDD_307_0" hidden="1">"A35795"</definedName>
    <definedName name="FDD_307_1" hidden="1">"U36160"</definedName>
    <definedName name="FDD_307_2" hidden="1">"U36525"</definedName>
    <definedName name="FDD_31_0" hidden="1">"A25569"</definedName>
    <definedName name="FDD_32_0" hidden="1">"A25569"</definedName>
    <definedName name="FDD_33_0" hidden="1">"A25569"</definedName>
    <definedName name="FDD_34_0" hidden="1">"A25569"</definedName>
    <definedName name="FDD_35_0" hidden="1">"A25569"</definedName>
    <definedName name="FDD_36_0" hidden="1">"A25569"</definedName>
    <definedName name="FDD_37_0" hidden="1">"A25569"</definedName>
    <definedName name="FDD_38_0" hidden="1">"A25569"</definedName>
    <definedName name="FDD_39_0" hidden="1">"A25569"</definedName>
    <definedName name="FDD_4_0" hidden="1">"A25569"</definedName>
    <definedName name="FDD_40_0" hidden="1">"A25569"</definedName>
    <definedName name="FDD_41_0" hidden="1">"U25569"</definedName>
    <definedName name="FDD_42_0" hidden="1">"U25569"</definedName>
    <definedName name="FDD_43_0" hidden="1">"A25569"</definedName>
    <definedName name="FDD_44_0" hidden="1">"A30681"</definedName>
    <definedName name="FDD_44_1" hidden="1">"A31047"</definedName>
    <definedName name="FDD_44_10" hidden="1">"A34334"</definedName>
    <definedName name="FDD_44_11" hidden="1">"A34699"</definedName>
    <definedName name="FDD_44_12" hidden="1">"A35064"</definedName>
    <definedName name="FDD_44_13" hidden="1">"A35430"</definedName>
    <definedName name="FDD_44_14" hidden="1">"A35795"</definedName>
    <definedName name="FDD_44_2" hidden="1">"A31412"</definedName>
    <definedName name="FDD_44_3" hidden="1">"A31777"</definedName>
    <definedName name="FDD_44_4" hidden="1">"A32142"</definedName>
    <definedName name="FDD_44_5" hidden="1">"A32508"</definedName>
    <definedName name="FDD_44_6" hidden="1">"A32873"</definedName>
    <definedName name="FDD_44_7" hidden="1">"A33238"</definedName>
    <definedName name="FDD_44_8" hidden="1">"A33603"</definedName>
    <definedName name="FDD_44_9" hidden="1">"A33969"</definedName>
    <definedName name="FDD_45_0" hidden="1">"A30681"</definedName>
    <definedName name="FDD_45_1" hidden="1">"A31047"</definedName>
    <definedName name="FDD_45_10" hidden="1">"A34334"</definedName>
    <definedName name="FDD_45_11" hidden="1">"A34699"</definedName>
    <definedName name="FDD_45_12" hidden="1">"A35064"</definedName>
    <definedName name="FDD_45_13" hidden="1">"A35430"</definedName>
    <definedName name="FDD_45_14" hidden="1">"A35795"</definedName>
    <definedName name="FDD_45_2" hidden="1">"A31412"</definedName>
    <definedName name="FDD_45_3" hidden="1">"A31777"</definedName>
    <definedName name="FDD_45_4" hidden="1">"A32142"</definedName>
    <definedName name="FDD_45_5" hidden="1">"A32508"</definedName>
    <definedName name="FDD_45_6" hidden="1">"A32873"</definedName>
    <definedName name="FDD_45_7" hidden="1">"A33238"</definedName>
    <definedName name="FDD_45_8" hidden="1">"A33603"</definedName>
    <definedName name="FDD_45_9" hidden="1">"A33969"</definedName>
    <definedName name="FDD_46_0" hidden="1">"A30681"</definedName>
    <definedName name="FDD_46_1" hidden="1">"A31047"</definedName>
    <definedName name="FDD_46_10" hidden="1">"A34334"</definedName>
    <definedName name="FDD_46_11" hidden="1">"A34699"</definedName>
    <definedName name="FDD_46_12" hidden="1">"A35064"</definedName>
    <definedName name="FDD_46_13" hidden="1">"A35430"</definedName>
    <definedName name="FDD_46_14" hidden="1">"A35795"</definedName>
    <definedName name="FDD_46_2" hidden="1">"A31412"</definedName>
    <definedName name="FDD_46_3" hidden="1">"A31777"</definedName>
    <definedName name="FDD_46_4" hidden="1">"A32142"</definedName>
    <definedName name="FDD_46_5" hidden="1">"A32508"</definedName>
    <definedName name="FDD_46_6" hidden="1">"A32873"</definedName>
    <definedName name="FDD_46_7" hidden="1">"A33238"</definedName>
    <definedName name="FDD_46_8" hidden="1">"A33603"</definedName>
    <definedName name="FDD_46_9" hidden="1">"A33969"</definedName>
    <definedName name="FDD_47_0" hidden="1">"A30681"</definedName>
    <definedName name="FDD_47_1" hidden="1">"A31047"</definedName>
    <definedName name="FDD_47_10" hidden="1">"A34334"</definedName>
    <definedName name="FDD_47_11" hidden="1">"A34699"</definedName>
    <definedName name="FDD_47_12" hidden="1">"A35064"</definedName>
    <definedName name="FDD_47_13" hidden="1">"A35430"</definedName>
    <definedName name="FDD_47_14" hidden="1">"A35795"</definedName>
    <definedName name="FDD_47_2" hidden="1">"A31412"</definedName>
    <definedName name="FDD_47_3" hidden="1">"A31777"</definedName>
    <definedName name="FDD_47_4" hidden="1">"A32142"</definedName>
    <definedName name="FDD_47_5" hidden="1">"A32508"</definedName>
    <definedName name="FDD_47_6" hidden="1">"A32873"</definedName>
    <definedName name="FDD_47_7" hidden="1">"A33238"</definedName>
    <definedName name="FDD_47_8" hidden="1">"A33603"</definedName>
    <definedName name="FDD_47_9" hidden="1">"A33969"</definedName>
    <definedName name="FDD_48_0" hidden="1">"A30681"</definedName>
    <definedName name="FDD_48_1" hidden="1">"A31047"</definedName>
    <definedName name="FDD_48_10" hidden="1">"A34334"</definedName>
    <definedName name="FDD_48_11" hidden="1">"A34699"</definedName>
    <definedName name="FDD_48_12" hidden="1">"A35064"</definedName>
    <definedName name="FDD_48_13" hidden="1">"A35430"</definedName>
    <definedName name="FDD_48_14" hidden="1">"A35795"</definedName>
    <definedName name="FDD_48_2" hidden="1">"A31412"</definedName>
    <definedName name="FDD_48_3" hidden="1">"A31777"</definedName>
    <definedName name="FDD_48_4" hidden="1">"A32142"</definedName>
    <definedName name="FDD_48_5" hidden="1">"A32508"</definedName>
    <definedName name="FDD_48_6" hidden="1">"A32873"</definedName>
    <definedName name="FDD_48_7" hidden="1">"A33238"</definedName>
    <definedName name="FDD_48_8" hidden="1">"A33603"</definedName>
    <definedName name="FDD_48_9" hidden="1">"A33969"</definedName>
    <definedName name="FDD_49_0" hidden="1">"A30681"</definedName>
    <definedName name="FDD_49_1" hidden="1">"A31047"</definedName>
    <definedName name="FDD_49_10" hidden="1">"A34334"</definedName>
    <definedName name="FDD_49_11" hidden="1">"A34699"</definedName>
    <definedName name="FDD_49_12" hidden="1">"A35064"</definedName>
    <definedName name="FDD_49_13" hidden="1">"A35430"</definedName>
    <definedName name="FDD_49_14" hidden="1">"A35795"</definedName>
    <definedName name="FDD_49_2" hidden="1">"A31412"</definedName>
    <definedName name="FDD_49_3" hidden="1">"A31777"</definedName>
    <definedName name="FDD_49_4" hidden="1">"A32142"</definedName>
    <definedName name="FDD_49_5" hidden="1">"A32508"</definedName>
    <definedName name="FDD_49_6" hidden="1">"A32873"</definedName>
    <definedName name="FDD_49_7" hidden="1">"A33238"</definedName>
    <definedName name="FDD_49_8" hidden="1">"A33603"</definedName>
    <definedName name="FDD_49_9" hidden="1">"A33969"</definedName>
    <definedName name="FDD_5_0" hidden="1">"A25569"</definedName>
    <definedName name="FDD_50_0" hidden="1">"A30681"</definedName>
    <definedName name="FDD_50_1" hidden="1">"A31047"</definedName>
    <definedName name="FDD_50_10" hidden="1">"A34334"</definedName>
    <definedName name="FDD_50_11" hidden="1">"A34699"</definedName>
    <definedName name="FDD_50_12" hidden="1">"A35064"</definedName>
    <definedName name="FDD_50_13" hidden="1">"A35430"</definedName>
    <definedName name="FDD_50_14" hidden="1">"A35795"</definedName>
    <definedName name="FDD_50_2" hidden="1">"A31412"</definedName>
    <definedName name="FDD_50_3" hidden="1">"A31777"</definedName>
    <definedName name="FDD_50_4" hidden="1">"A32142"</definedName>
    <definedName name="FDD_50_5" hidden="1">"A32508"</definedName>
    <definedName name="FDD_50_6" hidden="1">"A32873"</definedName>
    <definedName name="FDD_50_7" hidden="1">"A33238"</definedName>
    <definedName name="FDD_50_8" hidden="1">"A33603"</definedName>
    <definedName name="FDD_50_9" hidden="1">"A33969"</definedName>
    <definedName name="FDD_51_0" hidden="1">"A30681"</definedName>
    <definedName name="FDD_51_1" hidden="1">"A31047"</definedName>
    <definedName name="FDD_51_10" hidden="1">"A34334"</definedName>
    <definedName name="FDD_51_11" hidden="1">"A34699"</definedName>
    <definedName name="FDD_51_12" hidden="1">"A35064"</definedName>
    <definedName name="FDD_51_13" hidden="1">"A35430"</definedName>
    <definedName name="FDD_51_14" hidden="1">"A35795"</definedName>
    <definedName name="FDD_51_2" hidden="1">"A31412"</definedName>
    <definedName name="FDD_51_3" hidden="1">"A31777"</definedName>
    <definedName name="FDD_51_4" hidden="1">"A32142"</definedName>
    <definedName name="FDD_51_5" hidden="1">"A32508"</definedName>
    <definedName name="FDD_51_6" hidden="1">"A32873"</definedName>
    <definedName name="FDD_51_7" hidden="1">"A33238"</definedName>
    <definedName name="FDD_51_8" hidden="1">"A33603"</definedName>
    <definedName name="FDD_51_9" hidden="1">"A33969"</definedName>
    <definedName name="FDD_52_0" hidden="1">"A30681"</definedName>
    <definedName name="FDD_52_1" hidden="1">"A31047"</definedName>
    <definedName name="FDD_52_10" hidden="1">"A34334"</definedName>
    <definedName name="FDD_52_11" hidden="1">"A34699"</definedName>
    <definedName name="FDD_52_12" hidden="1">"A35064"</definedName>
    <definedName name="FDD_52_13" hidden="1">"A35430"</definedName>
    <definedName name="FDD_52_14" hidden="1">"A35795"</definedName>
    <definedName name="FDD_52_2" hidden="1">"A31412"</definedName>
    <definedName name="FDD_52_3" hidden="1">"A31777"</definedName>
    <definedName name="FDD_52_4" hidden="1">"A32142"</definedName>
    <definedName name="FDD_52_5" hidden="1">"A32508"</definedName>
    <definedName name="FDD_52_6" hidden="1">"A32873"</definedName>
    <definedName name="FDD_52_7" hidden="1">"A33238"</definedName>
    <definedName name="FDD_52_8" hidden="1">"A33603"</definedName>
    <definedName name="FDD_52_9" hidden="1">"A33969"</definedName>
    <definedName name="FDD_53_0" hidden="1">"U30681"</definedName>
    <definedName name="FDD_53_1" hidden="1">"A31047"</definedName>
    <definedName name="FDD_53_10" hidden="1">"A34334"</definedName>
    <definedName name="FDD_53_11" hidden="1">"A34699"</definedName>
    <definedName name="FDD_53_12" hidden="1">"A35064"</definedName>
    <definedName name="FDD_53_13" hidden="1">"A35430"</definedName>
    <definedName name="FDD_53_14" hidden="1">"A35795"</definedName>
    <definedName name="FDD_53_2" hidden="1">"A31412"</definedName>
    <definedName name="FDD_53_3" hidden="1">"A31777"</definedName>
    <definedName name="FDD_53_4" hidden="1">"A32142"</definedName>
    <definedName name="FDD_53_5" hidden="1">"A32508"</definedName>
    <definedName name="FDD_53_6" hidden="1">"A32873"</definedName>
    <definedName name="FDD_53_7" hidden="1">"A33238"</definedName>
    <definedName name="FDD_53_8" hidden="1">"A33603"</definedName>
    <definedName name="FDD_53_9" hidden="1">"A33969"</definedName>
    <definedName name="FDD_54_0" hidden="1">"A30681"</definedName>
    <definedName name="FDD_54_1" hidden="1">"A31047"</definedName>
    <definedName name="FDD_54_10" hidden="1">"A34334"</definedName>
    <definedName name="FDD_54_11" hidden="1">"A34699"</definedName>
    <definedName name="FDD_54_12" hidden="1">"A35064"</definedName>
    <definedName name="FDD_54_13" hidden="1">"A35430"</definedName>
    <definedName name="FDD_54_14" hidden="1">"A35795"</definedName>
    <definedName name="FDD_54_2" hidden="1">"A31412"</definedName>
    <definedName name="FDD_54_3" hidden="1">"A31777"</definedName>
    <definedName name="FDD_54_4" hidden="1">"A32142"</definedName>
    <definedName name="FDD_54_5" hidden="1">"A32508"</definedName>
    <definedName name="FDD_54_6" hidden="1">"A32873"</definedName>
    <definedName name="FDD_54_7" hidden="1">"A33238"</definedName>
    <definedName name="FDD_54_8" hidden="1">"A33603"</definedName>
    <definedName name="FDD_54_9" hidden="1">"A33969"</definedName>
    <definedName name="FDD_55_0" hidden="1">"A30681"</definedName>
    <definedName name="FDD_55_1" hidden="1">"A31047"</definedName>
    <definedName name="FDD_55_10" hidden="1">"A34334"</definedName>
    <definedName name="FDD_55_11" hidden="1">"A34699"</definedName>
    <definedName name="FDD_55_12" hidden="1">"A35064"</definedName>
    <definedName name="FDD_55_13" hidden="1">"A35430"</definedName>
    <definedName name="FDD_55_14" hidden="1">"A35795"</definedName>
    <definedName name="FDD_55_2" hidden="1">"A31412"</definedName>
    <definedName name="FDD_55_3" hidden="1">"A31777"</definedName>
    <definedName name="FDD_55_4" hidden="1">"A32142"</definedName>
    <definedName name="FDD_55_5" hidden="1">"A32508"</definedName>
    <definedName name="FDD_55_6" hidden="1">"A32873"</definedName>
    <definedName name="FDD_55_7" hidden="1">"A33238"</definedName>
    <definedName name="FDD_55_8" hidden="1">"A33603"</definedName>
    <definedName name="FDD_55_9" hidden="1">"A33969"</definedName>
    <definedName name="FDD_56_0" hidden="1">"A30681"</definedName>
    <definedName name="FDD_56_1" hidden="1">"A31047"</definedName>
    <definedName name="FDD_56_10" hidden="1">"A34334"</definedName>
    <definedName name="FDD_56_11" hidden="1">"A34699"</definedName>
    <definedName name="FDD_56_12" hidden="1">"A35064"</definedName>
    <definedName name="FDD_56_13" hidden="1">"A35430"</definedName>
    <definedName name="FDD_56_14" hidden="1">"A35795"</definedName>
    <definedName name="FDD_56_2" hidden="1">"A31412"</definedName>
    <definedName name="FDD_56_3" hidden="1">"A31777"</definedName>
    <definedName name="FDD_56_4" hidden="1">"A32142"</definedName>
    <definedName name="FDD_56_5" hidden="1">"A32508"</definedName>
    <definedName name="FDD_56_6" hidden="1">"A32873"</definedName>
    <definedName name="FDD_56_7" hidden="1">"A33238"</definedName>
    <definedName name="FDD_56_8" hidden="1">"A33603"</definedName>
    <definedName name="FDD_56_9" hidden="1">"A33969"</definedName>
    <definedName name="FDD_57_0" hidden="1">"A30681"</definedName>
    <definedName name="FDD_57_1" hidden="1">"A31047"</definedName>
    <definedName name="FDD_57_10" hidden="1">"A34334"</definedName>
    <definedName name="FDD_57_11" hidden="1">"A34699"</definedName>
    <definedName name="FDD_57_12" hidden="1">"A35064"</definedName>
    <definedName name="FDD_57_13" hidden="1">"A35430"</definedName>
    <definedName name="FDD_57_14" hidden="1">"A35795"</definedName>
    <definedName name="FDD_57_2" hidden="1">"A31412"</definedName>
    <definedName name="FDD_57_3" hidden="1">"A31777"</definedName>
    <definedName name="FDD_57_4" hidden="1">"A32142"</definedName>
    <definedName name="FDD_57_5" hidden="1">"A32508"</definedName>
    <definedName name="FDD_57_6" hidden="1">"A32873"</definedName>
    <definedName name="FDD_57_7" hidden="1">"A33238"</definedName>
    <definedName name="FDD_57_8" hidden="1">"A33603"</definedName>
    <definedName name="FDD_57_9" hidden="1">"A33969"</definedName>
    <definedName name="FDD_58_0" hidden="1">"A30681"</definedName>
    <definedName name="FDD_58_1" hidden="1">"A31047"</definedName>
    <definedName name="FDD_58_10" hidden="1">"A34334"</definedName>
    <definedName name="FDD_58_11" hidden="1">"A34699"</definedName>
    <definedName name="FDD_58_12" hidden="1">"A35064"</definedName>
    <definedName name="FDD_58_13" hidden="1">"A35430"</definedName>
    <definedName name="FDD_58_14" hidden="1">"A35795"</definedName>
    <definedName name="FDD_58_2" hidden="1">"A31412"</definedName>
    <definedName name="FDD_58_3" hidden="1">"A31777"</definedName>
    <definedName name="FDD_58_4" hidden="1">"A32142"</definedName>
    <definedName name="FDD_58_5" hidden="1">"A32508"</definedName>
    <definedName name="FDD_58_6" hidden="1">"A32873"</definedName>
    <definedName name="FDD_58_7" hidden="1">"A33238"</definedName>
    <definedName name="FDD_58_8" hidden="1">"A33603"</definedName>
    <definedName name="FDD_58_9" hidden="1">"A33969"</definedName>
    <definedName name="FDD_59_0" hidden="1">"A30681"</definedName>
    <definedName name="FDD_59_1" hidden="1">"A31047"</definedName>
    <definedName name="FDD_59_10" hidden="1">"A34334"</definedName>
    <definedName name="FDD_59_11" hidden="1">"A34699"</definedName>
    <definedName name="FDD_59_12" hidden="1">"A35064"</definedName>
    <definedName name="FDD_59_13" hidden="1">"A35430"</definedName>
    <definedName name="FDD_59_14" hidden="1">"A35795"</definedName>
    <definedName name="FDD_59_2" hidden="1">"A31412"</definedName>
    <definedName name="FDD_59_3" hidden="1">"A31777"</definedName>
    <definedName name="FDD_59_4" hidden="1">"A32142"</definedName>
    <definedName name="FDD_59_5" hidden="1">"A32508"</definedName>
    <definedName name="FDD_59_6" hidden="1">"A32873"</definedName>
    <definedName name="FDD_59_7" hidden="1">"A33238"</definedName>
    <definedName name="FDD_59_8" hidden="1">"A33603"</definedName>
    <definedName name="FDD_59_9" hidden="1">"A33969"</definedName>
    <definedName name="FDD_6_0" hidden="1">"A25569"</definedName>
    <definedName name="FDD_60_0" hidden="1">"A30681"</definedName>
    <definedName name="FDD_60_1" hidden="1">"A31047"</definedName>
    <definedName name="FDD_60_10" hidden="1">"A34334"</definedName>
    <definedName name="FDD_60_11" hidden="1">"A34699"</definedName>
    <definedName name="FDD_60_12" hidden="1">"A35064"</definedName>
    <definedName name="FDD_60_13" hidden="1">"A35430"</definedName>
    <definedName name="FDD_60_14" hidden="1">"A35795"</definedName>
    <definedName name="FDD_60_2" hidden="1">"A31412"</definedName>
    <definedName name="FDD_60_3" hidden="1">"A31777"</definedName>
    <definedName name="FDD_60_4" hidden="1">"A32142"</definedName>
    <definedName name="FDD_60_5" hidden="1">"A32508"</definedName>
    <definedName name="FDD_60_6" hidden="1">"A32873"</definedName>
    <definedName name="FDD_60_7" hidden="1">"A33238"</definedName>
    <definedName name="FDD_60_8" hidden="1">"A33603"</definedName>
    <definedName name="FDD_60_9" hidden="1">"A33969"</definedName>
    <definedName name="FDD_61_0" hidden="1">"A30681"</definedName>
    <definedName name="FDD_61_1" hidden="1">"A31047"</definedName>
    <definedName name="FDD_61_10" hidden="1">"A34334"</definedName>
    <definedName name="FDD_61_11" hidden="1">"A34699"</definedName>
    <definedName name="FDD_61_12" hidden="1">"A35064"</definedName>
    <definedName name="FDD_61_13" hidden="1">"A35430"</definedName>
    <definedName name="FDD_61_14" hidden="1">"A35795"</definedName>
    <definedName name="FDD_61_2" hidden="1">"A31412"</definedName>
    <definedName name="FDD_61_3" hidden="1">"A31777"</definedName>
    <definedName name="FDD_61_4" hidden="1">"A32142"</definedName>
    <definedName name="FDD_61_5" hidden="1">"A32508"</definedName>
    <definedName name="FDD_61_6" hidden="1">"A32873"</definedName>
    <definedName name="FDD_61_7" hidden="1">"A33238"</definedName>
    <definedName name="FDD_61_8" hidden="1">"A33603"</definedName>
    <definedName name="FDD_61_9" hidden="1">"A33969"</definedName>
    <definedName name="FDD_62_0" hidden="1">"A30681"</definedName>
    <definedName name="FDD_62_1" hidden="1">"A31047"</definedName>
    <definedName name="FDD_62_10" hidden="1">"A34334"</definedName>
    <definedName name="FDD_62_11" hidden="1">"A34699"</definedName>
    <definedName name="FDD_62_12" hidden="1">"A35064"</definedName>
    <definedName name="FDD_62_13" hidden="1">"A35430"</definedName>
    <definedName name="FDD_62_14" hidden="1">"A35795"</definedName>
    <definedName name="FDD_62_2" hidden="1">"A31412"</definedName>
    <definedName name="FDD_62_3" hidden="1">"A31777"</definedName>
    <definedName name="FDD_62_4" hidden="1">"A32142"</definedName>
    <definedName name="FDD_62_5" hidden="1">"A32508"</definedName>
    <definedName name="FDD_62_6" hidden="1">"A32873"</definedName>
    <definedName name="FDD_62_7" hidden="1">"A33238"</definedName>
    <definedName name="FDD_62_8" hidden="1">"A33603"</definedName>
    <definedName name="FDD_62_9" hidden="1">"A33969"</definedName>
    <definedName name="FDD_63_0" hidden="1">"A30681"</definedName>
    <definedName name="FDD_63_1" hidden="1">"A31047"</definedName>
    <definedName name="FDD_63_10" hidden="1">"A34334"</definedName>
    <definedName name="FDD_63_11" hidden="1">"A34699"</definedName>
    <definedName name="FDD_63_12" hidden="1">"A35064"</definedName>
    <definedName name="FDD_63_13" hidden="1">"A35430"</definedName>
    <definedName name="FDD_63_14" hidden="1">"A35795"</definedName>
    <definedName name="FDD_63_2" hidden="1">"A31412"</definedName>
    <definedName name="FDD_63_3" hidden="1">"A31777"</definedName>
    <definedName name="FDD_63_4" hidden="1">"A32142"</definedName>
    <definedName name="FDD_63_5" hidden="1">"A32508"</definedName>
    <definedName name="FDD_63_6" hidden="1">"A32873"</definedName>
    <definedName name="FDD_63_7" hidden="1">"A33238"</definedName>
    <definedName name="FDD_63_8" hidden="1">"A33603"</definedName>
    <definedName name="FDD_63_9" hidden="1">"A33969"</definedName>
    <definedName name="FDD_64_0" hidden="1">"A30681"</definedName>
    <definedName name="FDD_64_1" hidden="1">"A31047"</definedName>
    <definedName name="FDD_64_10" hidden="1">"A34334"</definedName>
    <definedName name="FDD_64_11" hidden="1">"A34699"</definedName>
    <definedName name="FDD_64_12" hidden="1">"A35064"</definedName>
    <definedName name="FDD_64_13" hidden="1">"A35430"</definedName>
    <definedName name="FDD_64_14" hidden="1">"A35795"</definedName>
    <definedName name="FDD_64_2" hidden="1">"A31412"</definedName>
    <definedName name="FDD_64_3" hidden="1">"A31777"</definedName>
    <definedName name="FDD_64_4" hidden="1">"A32142"</definedName>
    <definedName name="FDD_64_5" hidden="1">"A32508"</definedName>
    <definedName name="FDD_64_6" hidden="1">"A32873"</definedName>
    <definedName name="FDD_64_7" hidden="1">"A33238"</definedName>
    <definedName name="FDD_64_8" hidden="1">"A33603"</definedName>
    <definedName name="FDD_64_9" hidden="1">"A33969"</definedName>
    <definedName name="FDD_65_0" hidden="1">"A30681"</definedName>
    <definedName name="FDD_65_1" hidden="1">"A31047"</definedName>
    <definedName name="FDD_65_10" hidden="1">"A34334"</definedName>
    <definedName name="FDD_65_11" hidden="1">"A34699"</definedName>
    <definedName name="FDD_65_12" hidden="1">"A35064"</definedName>
    <definedName name="FDD_65_13" hidden="1">"A35430"</definedName>
    <definedName name="FDD_65_14" hidden="1">"A35795"</definedName>
    <definedName name="FDD_65_2" hidden="1">"A31412"</definedName>
    <definedName name="FDD_65_3" hidden="1">"A31777"</definedName>
    <definedName name="FDD_65_4" hidden="1">"A32142"</definedName>
    <definedName name="FDD_65_5" hidden="1">"A32508"</definedName>
    <definedName name="FDD_65_6" hidden="1">"A32873"</definedName>
    <definedName name="FDD_65_7" hidden="1">"A33238"</definedName>
    <definedName name="FDD_65_8" hidden="1">"A33603"</definedName>
    <definedName name="FDD_65_9" hidden="1">"A33969"</definedName>
    <definedName name="FDD_66_0" hidden="1">"A30681"</definedName>
    <definedName name="FDD_66_1" hidden="1">"A31047"</definedName>
    <definedName name="FDD_66_10" hidden="1">"A34334"</definedName>
    <definedName name="FDD_66_11" hidden="1">"A34699"</definedName>
    <definedName name="FDD_66_12" hidden="1">"A35064"</definedName>
    <definedName name="FDD_66_13" hidden="1">"A35430"</definedName>
    <definedName name="FDD_66_14" hidden="1">"A35795"</definedName>
    <definedName name="FDD_66_2" hidden="1">"A31412"</definedName>
    <definedName name="FDD_66_3" hidden="1">"A31777"</definedName>
    <definedName name="FDD_66_4" hidden="1">"A32142"</definedName>
    <definedName name="FDD_66_5" hidden="1">"A32508"</definedName>
    <definedName name="FDD_66_6" hidden="1">"A32873"</definedName>
    <definedName name="FDD_66_7" hidden="1">"A33238"</definedName>
    <definedName name="FDD_66_8" hidden="1">"A33603"</definedName>
    <definedName name="FDD_66_9" hidden="1">"A33969"</definedName>
    <definedName name="FDD_67_0" hidden="1">"A30681"</definedName>
    <definedName name="FDD_67_1" hidden="1">"A31047"</definedName>
    <definedName name="FDD_67_10" hidden="1">"A34334"</definedName>
    <definedName name="FDD_67_11" hidden="1">"A34699"</definedName>
    <definedName name="FDD_67_12" hidden="1">"A35064"</definedName>
    <definedName name="FDD_67_13" hidden="1">"A35430"</definedName>
    <definedName name="FDD_67_14" hidden="1">"A35795"</definedName>
    <definedName name="FDD_67_2" hidden="1">"A31412"</definedName>
    <definedName name="FDD_67_3" hidden="1">"A31777"</definedName>
    <definedName name="FDD_67_4" hidden="1">"A32142"</definedName>
    <definedName name="FDD_67_5" hidden="1">"A32508"</definedName>
    <definedName name="FDD_67_6" hidden="1">"A32873"</definedName>
    <definedName name="FDD_67_7" hidden="1">"A33238"</definedName>
    <definedName name="FDD_67_8" hidden="1">"A33603"</definedName>
    <definedName name="FDD_67_9" hidden="1">"A33969"</definedName>
    <definedName name="FDD_68_0" hidden="1">"A30681"</definedName>
    <definedName name="FDD_68_1" hidden="1">"A31047"</definedName>
    <definedName name="FDD_68_10" hidden="1">"A34334"</definedName>
    <definedName name="FDD_68_11" hidden="1">"A34699"</definedName>
    <definedName name="FDD_68_12" hidden="1">"A35064"</definedName>
    <definedName name="FDD_68_13" hidden="1">"A35430"</definedName>
    <definedName name="FDD_68_14" hidden="1">"A35795"</definedName>
    <definedName name="FDD_68_2" hidden="1">"A31412"</definedName>
    <definedName name="FDD_68_3" hidden="1">"A31777"</definedName>
    <definedName name="FDD_68_4" hidden="1">"A32142"</definedName>
    <definedName name="FDD_68_5" hidden="1">"A32508"</definedName>
    <definedName name="FDD_68_6" hidden="1">"A32873"</definedName>
    <definedName name="FDD_68_7" hidden="1">"A33238"</definedName>
    <definedName name="FDD_68_8" hidden="1">"A33603"</definedName>
    <definedName name="FDD_68_9" hidden="1">"A33969"</definedName>
    <definedName name="FDD_69_0" hidden="1">"U30681"</definedName>
    <definedName name="FDD_69_1" hidden="1">"A31047"</definedName>
    <definedName name="FDD_69_10" hidden="1">"A34334"</definedName>
    <definedName name="FDD_69_11" hidden="1">"A34699"</definedName>
    <definedName name="FDD_69_12" hidden="1">"A35064"</definedName>
    <definedName name="FDD_69_13" hidden="1">"A35430"</definedName>
    <definedName name="FDD_69_14" hidden="1">"A35795"</definedName>
    <definedName name="FDD_69_2" hidden="1">"A31412"</definedName>
    <definedName name="FDD_69_3" hidden="1">"A31777"</definedName>
    <definedName name="FDD_69_4" hidden="1">"A32142"</definedName>
    <definedName name="FDD_69_5" hidden="1">"A32508"</definedName>
    <definedName name="FDD_69_6" hidden="1">"A32873"</definedName>
    <definedName name="FDD_69_7" hidden="1">"A33238"</definedName>
    <definedName name="FDD_69_8" hidden="1">"A33603"</definedName>
    <definedName name="FDD_69_9" hidden="1">"A33969"</definedName>
    <definedName name="FDD_7_0" hidden="1">"A25569"</definedName>
    <definedName name="FDD_70_0" hidden="1">"A30681"</definedName>
    <definedName name="FDD_70_1" hidden="1">"A31047"</definedName>
    <definedName name="FDD_70_10" hidden="1">"A34334"</definedName>
    <definedName name="FDD_70_11" hidden="1">"A34699"</definedName>
    <definedName name="FDD_70_12" hidden="1">"A35064"</definedName>
    <definedName name="FDD_70_13" hidden="1">"A35430"</definedName>
    <definedName name="FDD_70_14" hidden="1">"A35795"</definedName>
    <definedName name="FDD_70_2" hidden="1">"A31412"</definedName>
    <definedName name="FDD_70_3" hidden="1">"A31777"</definedName>
    <definedName name="FDD_70_4" hidden="1">"A32142"</definedName>
    <definedName name="FDD_70_5" hidden="1">"A32508"</definedName>
    <definedName name="FDD_70_6" hidden="1">"A32873"</definedName>
    <definedName name="FDD_70_7" hidden="1">"A33238"</definedName>
    <definedName name="FDD_70_8" hidden="1">"A33603"</definedName>
    <definedName name="FDD_70_9" hidden="1">"A33969"</definedName>
    <definedName name="FDD_71_0" hidden="1">"A30681"</definedName>
    <definedName name="FDD_71_1" hidden="1">"A31047"</definedName>
    <definedName name="FDD_71_10" hidden="1">"A34334"</definedName>
    <definedName name="FDD_71_11" hidden="1">"A34699"</definedName>
    <definedName name="FDD_71_12" hidden="1">"A35064"</definedName>
    <definedName name="FDD_71_13" hidden="1">"A35430"</definedName>
    <definedName name="FDD_71_14" hidden="1">"A35795"</definedName>
    <definedName name="FDD_71_2" hidden="1">"A31412"</definedName>
    <definedName name="FDD_71_3" hidden="1">"A31777"</definedName>
    <definedName name="FDD_71_4" hidden="1">"A32142"</definedName>
    <definedName name="FDD_71_5" hidden="1">"A32508"</definedName>
    <definedName name="FDD_71_6" hidden="1">"A32873"</definedName>
    <definedName name="FDD_71_7" hidden="1">"A33238"</definedName>
    <definedName name="FDD_71_8" hidden="1">"A33603"</definedName>
    <definedName name="FDD_71_9" hidden="1">"A33969"</definedName>
    <definedName name="FDD_72_0" hidden="1">"A30681"</definedName>
    <definedName name="FDD_72_1" hidden="1">"A31047"</definedName>
    <definedName name="FDD_72_10" hidden="1">"A34334"</definedName>
    <definedName name="FDD_72_11" hidden="1">"A34699"</definedName>
    <definedName name="FDD_72_12" hidden="1">"A35064"</definedName>
    <definedName name="FDD_72_13" hidden="1">"A35430"</definedName>
    <definedName name="FDD_72_14" hidden="1">"A35795"</definedName>
    <definedName name="FDD_72_2" hidden="1">"A31412"</definedName>
    <definedName name="FDD_72_3" hidden="1">"A31777"</definedName>
    <definedName name="FDD_72_4" hidden="1">"A32142"</definedName>
    <definedName name="FDD_72_5" hidden="1">"A32508"</definedName>
    <definedName name="FDD_72_6" hidden="1">"A32873"</definedName>
    <definedName name="FDD_72_7" hidden="1">"A33238"</definedName>
    <definedName name="FDD_72_8" hidden="1">"A33603"</definedName>
    <definedName name="FDD_72_9" hidden="1">"A33969"</definedName>
    <definedName name="FDD_73_0" hidden="1">"A30681"</definedName>
    <definedName name="FDD_73_1" hidden="1">"A31047"</definedName>
    <definedName name="FDD_73_10" hidden="1">"A34334"</definedName>
    <definedName name="FDD_73_11" hidden="1">"A34699"</definedName>
    <definedName name="FDD_73_12" hidden="1">"A35064"</definedName>
    <definedName name="FDD_73_13" hidden="1">"A35430"</definedName>
    <definedName name="FDD_73_14" hidden="1">"A35795"</definedName>
    <definedName name="FDD_73_2" hidden="1">"A31412"</definedName>
    <definedName name="FDD_73_3" hidden="1">"A31777"</definedName>
    <definedName name="FDD_73_4" hidden="1">"A32142"</definedName>
    <definedName name="FDD_73_5" hidden="1">"A32508"</definedName>
    <definedName name="FDD_73_6" hidden="1">"A32873"</definedName>
    <definedName name="FDD_73_7" hidden="1">"A33238"</definedName>
    <definedName name="FDD_73_8" hidden="1">"A33603"</definedName>
    <definedName name="FDD_73_9" hidden="1">"A33969"</definedName>
    <definedName name="FDD_74_0" hidden="1">"A30681"</definedName>
    <definedName name="FDD_74_1" hidden="1">"A31047"</definedName>
    <definedName name="FDD_74_10" hidden="1">"A34334"</definedName>
    <definedName name="FDD_74_11" hidden="1">"A34699"</definedName>
    <definedName name="FDD_74_12" hidden="1">"A35064"</definedName>
    <definedName name="FDD_74_13" hidden="1">"A35430"</definedName>
    <definedName name="FDD_74_14" hidden="1">"A35795"</definedName>
    <definedName name="FDD_74_2" hidden="1">"A31412"</definedName>
    <definedName name="FDD_74_3" hidden="1">"A31777"</definedName>
    <definedName name="FDD_74_4" hidden="1">"A32142"</definedName>
    <definedName name="FDD_74_5" hidden="1">"A32508"</definedName>
    <definedName name="FDD_74_6" hidden="1">"A32873"</definedName>
    <definedName name="FDD_74_7" hidden="1">"A33238"</definedName>
    <definedName name="FDD_74_8" hidden="1">"A33603"</definedName>
    <definedName name="FDD_74_9" hidden="1">"A33969"</definedName>
    <definedName name="FDD_75_0" hidden="1">"A30681"</definedName>
    <definedName name="FDD_75_1" hidden="1">"A31047"</definedName>
    <definedName name="FDD_75_10" hidden="1">"A34334"</definedName>
    <definedName name="FDD_75_11" hidden="1">"A34699"</definedName>
    <definedName name="FDD_75_12" hidden="1">"A35064"</definedName>
    <definedName name="FDD_75_13" hidden="1">"A35430"</definedName>
    <definedName name="FDD_75_14" hidden="1">"A35795"</definedName>
    <definedName name="FDD_75_2" hidden="1">"A31412"</definedName>
    <definedName name="FDD_75_3" hidden="1">"A31777"</definedName>
    <definedName name="FDD_75_4" hidden="1">"A32142"</definedName>
    <definedName name="FDD_75_5" hidden="1">"A32508"</definedName>
    <definedName name="FDD_75_6" hidden="1">"A32873"</definedName>
    <definedName name="FDD_75_7" hidden="1">"A33238"</definedName>
    <definedName name="FDD_75_8" hidden="1">"A33603"</definedName>
    <definedName name="FDD_75_9" hidden="1">"A33969"</definedName>
    <definedName name="FDD_76_0" hidden="1">"A30681"</definedName>
    <definedName name="FDD_76_1" hidden="1">"A31047"</definedName>
    <definedName name="FDD_76_10" hidden="1">"A34334"</definedName>
    <definedName name="FDD_76_11" hidden="1">"A34699"</definedName>
    <definedName name="FDD_76_12" hidden="1">"A35064"</definedName>
    <definedName name="FDD_76_13" hidden="1">"A35430"</definedName>
    <definedName name="FDD_76_14" hidden="1">"A35795"</definedName>
    <definedName name="FDD_76_2" hidden="1">"A31412"</definedName>
    <definedName name="FDD_76_3" hidden="1">"A31777"</definedName>
    <definedName name="FDD_76_4" hidden="1">"A32142"</definedName>
    <definedName name="FDD_76_5" hidden="1">"A32508"</definedName>
    <definedName name="FDD_76_6" hidden="1">"A32873"</definedName>
    <definedName name="FDD_76_7" hidden="1">"A33238"</definedName>
    <definedName name="FDD_76_8" hidden="1">"A33603"</definedName>
    <definedName name="FDD_76_9" hidden="1">"A33969"</definedName>
    <definedName name="FDD_77_0" hidden="1">"A30681"</definedName>
    <definedName name="FDD_77_1" hidden="1">"A31047"</definedName>
    <definedName name="FDD_77_10" hidden="1">"A34334"</definedName>
    <definedName name="FDD_77_11" hidden="1">"A34699"</definedName>
    <definedName name="FDD_77_12" hidden="1">"A35064"</definedName>
    <definedName name="FDD_77_13" hidden="1">"A35430"</definedName>
    <definedName name="FDD_77_14" hidden="1">"A35795"</definedName>
    <definedName name="FDD_77_2" hidden="1">"A31412"</definedName>
    <definedName name="FDD_77_3" hidden="1">"A31777"</definedName>
    <definedName name="FDD_77_4" hidden="1">"A32142"</definedName>
    <definedName name="FDD_77_5" hidden="1">"A32508"</definedName>
    <definedName name="FDD_77_6" hidden="1">"A32873"</definedName>
    <definedName name="FDD_77_7" hidden="1">"A33238"</definedName>
    <definedName name="FDD_77_8" hidden="1">"A33603"</definedName>
    <definedName name="FDD_77_9" hidden="1">"A33969"</definedName>
    <definedName name="FDD_78_0" hidden="1">"A30681"</definedName>
    <definedName name="FDD_78_1" hidden="1">"A31047"</definedName>
    <definedName name="FDD_78_10" hidden="1">"A34334"</definedName>
    <definedName name="FDD_78_11" hidden="1">"A34699"</definedName>
    <definedName name="FDD_78_12" hidden="1">"A35064"</definedName>
    <definedName name="FDD_78_13" hidden="1">"A35430"</definedName>
    <definedName name="FDD_78_14" hidden="1">"A35795"</definedName>
    <definedName name="FDD_78_2" hidden="1">"A31412"</definedName>
    <definedName name="FDD_78_3" hidden="1">"A31777"</definedName>
    <definedName name="FDD_78_4" hidden="1">"A32142"</definedName>
    <definedName name="FDD_78_5" hidden="1">"A32508"</definedName>
    <definedName name="FDD_78_6" hidden="1">"A32873"</definedName>
    <definedName name="FDD_78_7" hidden="1">"A33238"</definedName>
    <definedName name="FDD_78_8" hidden="1">"A33603"</definedName>
    <definedName name="FDD_78_9" hidden="1">"A33969"</definedName>
    <definedName name="FDD_79_0" hidden="1">"A30681"</definedName>
    <definedName name="FDD_79_1" hidden="1">"A31047"</definedName>
    <definedName name="FDD_79_10" hidden="1">"A34334"</definedName>
    <definedName name="FDD_79_11" hidden="1">"A34699"</definedName>
    <definedName name="FDD_79_12" hidden="1">"A35064"</definedName>
    <definedName name="FDD_79_13" hidden="1">"A35430"</definedName>
    <definedName name="FDD_79_14" hidden="1">"A35795"</definedName>
    <definedName name="FDD_79_2" hidden="1">"A31412"</definedName>
    <definedName name="FDD_79_3" hidden="1">"A31777"</definedName>
    <definedName name="FDD_79_4" hidden="1">"A32142"</definedName>
    <definedName name="FDD_79_5" hidden="1">"A32508"</definedName>
    <definedName name="FDD_79_6" hidden="1">"A32873"</definedName>
    <definedName name="FDD_79_7" hidden="1">"A33238"</definedName>
    <definedName name="FDD_79_8" hidden="1">"A33603"</definedName>
    <definedName name="FDD_79_9" hidden="1">"A33969"</definedName>
    <definedName name="FDD_8_0" hidden="1">"A25569"</definedName>
    <definedName name="FDD_80_0" hidden="1">"A30681"</definedName>
    <definedName name="FDD_80_1" hidden="1">"A31047"</definedName>
    <definedName name="FDD_80_10" hidden="1">"A34334"</definedName>
    <definedName name="FDD_80_11" hidden="1">"A34699"</definedName>
    <definedName name="FDD_80_12" hidden="1">"A35064"</definedName>
    <definedName name="FDD_80_13" hidden="1">"A35430"</definedName>
    <definedName name="FDD_80_14" hidden="1">"A35795"</definedName>
    <definedName name="FDD_80_2" hidden="1">"A31412"</definedName>
    <definedName name="FDD_80_3" hidden="1">"A31777"</definedName>
    <definedName name="FDD_80_4" hidden="1">"A32142"</definedName>
    <definedName name="FDD_80_5" hidden="1">"A32508"</definedName>
    <definedName name="FDD_80_6" hidden="1">"A32873"</definedName>
    <definedName name="FDD_80_7" hidden="1">"A33238"</definedName>
    <definedName name="FDD_80_8" hidden="1">"A33603"</definedName>
    <definedName name="FDD_80_9" hidden="1">"A33969"</definedName>
    <definedName name="FDD_81_0" hidden="1">"A30681"</definedName>
    <definedName name="FDD_81_1" hidden="1">"A31047"</definedName>
    <definedName name="FDD_81_10" hidden="1">"A34334"</definedName>
    <definedName name="FDD_81_11" hidden="1">"A34699"</definedName>
    <definedName name="FDD_81_12" hidden="1">"A35064"</definedName>
    <definedName name="FDD_81_13" hidden="1">"A35430"</definedName>
    <definedName name="FDD_81_14" hidden="1">"A35795"</definedName>
    <definedName name="FDD_81_2" hidden="1">"A31412"</definedName>
    <definedName name="FDD_81_3" hidden="1">"A31777"</definedName>
    <definedName name="FDD_81_4" hidden="1">"A32142"</definedName>
    <definedName name="FDD_81_5" hidden="1">"A32508"</definedName>
    <definedName name="FDD_81_6" hidden="1">"A32873"</definedName>
    <definedName name="FDD_81_7" hidden="1">"A33238"</definedName>
    <definedName name="FDD_81_8" hidden="1">"A33603"</definedName>
    <definedName name="FDD_81_9" hidden="1">"A33969"</definedName>
    <definedName name="FDD_82_0" hidden="1">"A30681"</definedName>
    <definedName name="FDD_82_1" hidden="1">"A31047"</definedName>
    <definedName name="FDD_82_10" hidden="1">"A34334"</definedName>
    <definedName name="FDD_82_11" hidden="1">"A34699"</definedName>
    <definedName name="FDD_82_12" hidden="1">"A35064"</definedName>
    <definedName name="FDD_82_13" hidden="1">"A35430"</definedName>
    <definedName name="FDD_82_14" hidden="1">"A35795"</definedName>
    <definedName name="FDD_82_2" hidden="1">"A31412"</definedName>
    <definedName name="FDD_82_3" hidden="1">"A31777"</definedName>
    <definedName name="FDD_82_4" hidden="1">"A32142"</definedName>
    <definedName name="FDD_82_5" hidden="1">"A32508"</definedName>
    <definedName name="FDD_82_6" hidden="1">"A32873"</definedName>
    <definedName name="FDD_82_7" hidden="1">"A33238"</definedName>
    <definedName name="FDD_82_8" hidden="1">"A33603"</definedName>
    <definedName name="FDD_82_9" hidden="1">"A33969"</definedName>
    <definedName name="FDD_83_0" hidden="1">"A30681"</definedName>
    <definedName name="FDD_83_1" hidden="1">"A31047"</definedName>
    <definedName name="FDD_83_10" hidden="1">"A34334"</definedName>
    <definedName name="FDD_83_11" hidden="1">"A34699"</definedName>
    <definedName name="FDD_83_12" hidden="1">"A35064"</definedName>
    <definedName name="FDD_83_13" hidden="1">"A35430"</definedName>
    <definedName name="FDD_83_14" hidden="1">"A35795"</definedName>
    <definedName name="FDD_83_2" hidden="1">"A31412"</definedName>
    <definedName name="FDD_83_3" hidden="1">"A31777"</definedName>
    <definedName name="FDD_83_4" hidden="1">"A32142"</definedName>
    <definedName name="FDD_83_5" hidden="1">"A32508"</definedName>
    <definedName name="FDD_83_6" hidden="1">"A32873"</definedName>
    <definedName name="FDD_83_7" hidden="1">"A33238"</definedName>
    <definedName name="FDD_83_8" hidden="1">"A33603"</definedName>
    <definedName name="FDD_83_9" hidden="1">"A33969"</definedName>
    <definedName name="FDD_84_0" hidden="1">"A30681"</definedName>
    <definedName name="FDD_84_1" hidden="1">"A31047"</definedName>
    <definedName name="FDD_84_10" hidden="1">"A34334"</definedName>
    <definedName name="FDD_84_11" hidden="1">"A34699"</definedName>
    <definedName name="FDD_84_12" hidden="1">"A35064"</definedName>
    <definedName name="FDD_84_13" hidden="1">"A35430"</definedName>
    <definedName name="FDD_84_14" hidden="1">"A35795"</definedName>
    <definedName name="FDD_84_2" hidden="1">"A31412"</definedName>
    <definedName name="FDD_84_3" hidden="1">"A31777"</definedName>
    <definedName name="FDD_84_4" hidden="1">"A32142"</definedName>
    <definedName name="FDD_84_5" hidden="1">"A32508"</definedName>
    <definedName name="FDD_84_6" hidden="1">"A32873"</definedName>
    <definedName name="FDD_84_7" hidden="1">"A33238"</definedName>
    <definedName name="FDD_84_8" hidden="1">"A33603"</definedName>
    <definedName name="FDD_84_9" hidden="1">"A33969"</definedName>
    <definedName name="FDD_85_0" hidden="1">"A30681"</definedName>
    <definedName name="FDD_85_1" hidden="1">"A31047"</definedName>
    <definedName name="FDD_85_10" hidden="1">"A34334"</definedName>
    <definedName name="FDD_85_11" hidden="1">"A34699"</definedName>
    <definedName name="FDD_85_12" hidden="1">"A35064"</definedName>
    <definedName name="FDD_85_13" hidden="1">"A35430"</definedName>
    <definedName name="FDD_85_14" hidden="1">"A35795"</definedName>
    <definedName name="FDD_85_2" hidden="1">"A31412"</definedName>
    <definedName name="FDD_85_3" hidden="1">"A31777"</definedName>
    <definedName name="FDD_85_4" hidden="1">"A32142"</definedName>
    <definedName name="FDD_85_5" hidden="1">"A32508"</definedName>
    <definedName name="FDD_85_6" hidden="1">"A32873"</definedName>
    <definedName name="FDD_85_7" hidden="1">"A33238"</definedName>
    <definedName name="FDD_85_8" hidden="1">"A33603"</definedName>
    <definedName name="FDD_85_9" hidden="1">"A33969"</definedName>
    <definedName name="FDD_86_0" hidden="1">"A30681"</definedName>
    <definedName name="FDD_86_1" hidden="1">"A31047"</definedName>
    <definedName name="FDD_86_10" hidden="1">"A34334"</definedName>
    <definedName name="FDD_86_11" hidden="1">"A34699"</definedName>
    <definedName name="FDD_86_12" hidden="1">"A35064"</definedName>
    <definedName name="FDD_86_13" hidden="1">"A35430"</definedName>
    <definedName name="FDD_86_14" hidden="1">"A35795"</definedName>
    <definedName name="FDD_86_2" hidden="1">"A31412"</definedName>
    <definedName name="FDD_86_3" hidden="1">"A31777"</definedName>
    <definedName name="FDD_86_4" hidden="1">"A32142"</definedName>
    <definedName name="FDD_86_5" hidden="1">"A32508"</definedName>
    <definedName name="FDD_86_6" hidden="1">"A32873"</definedName>
    <definedName name="FDD_86_7" hidden="1">"A33238"</definedName>
    <definedName name="FDD_86_8" hidden="1">"A33603"</definedName>
    <definedName name="FDD_86_9" hidden="1">"A33969"</definedName>
    <definedName name="FDD_87_0" hidden="1">"A30681"</definedName>
    <definedName name="FDD_87_1" hidden="1">"A31047"</definedName>
    <definedName name="FDD_87_10" hidden="1">"A34334"</definedName>
    <definedName name="FDD_87_11" hidden="1">"A34699"</definedName>
    <definedName name="FDD_87_12" hidden="1">"A35064"</definedName>
    <definedName name="FDD_87_13" hidden="1">"A35430"</definedName>
    <definedName name="FDD_87_14" hidden="1">"A35795"</definedName>
    <definedName name="FDD_87_2" hidden="1">"A31412"</definedName>
    <definedName name="FDD_87_3" hidden="1">"A31777"</definedName>
    <definedName name="FDD_87_4" hidden="1">"A32142"</definedName>
    <definedName name="FDD_87_5" hidden="1">"A32508"</definedName>
    <definedName name="FDD_87_6" hidden="1">"A32873"</definedName>
    <definedName name="FDD_87_7" hidden="1">"A33238"</definedName>
    <definedName name="FDD_87_8" hidden="1">"A33603"</definedName>
    <definedName name="FDD_87_9" hidden="1">"A33969"</definedName>
    <definedName name="FDD_88_0" hidden="1">"A30681"</definedName>
    <definedName name="FDD_88_1" hidden="1">"A31047"</definedName>
    <definedName name="FDD_88_10" hidden="1">"A34334"</definedName>
    <definedName name="FDD_88_11" hidden="1">"A34699"</definedName>
    <definedName name="FDD_88_12" hidden="1">"A35064"</definedName>
    <definedName name="FDD_88_13" hidden="1">"A35430"</definedName>
    <definedName name="FDD_88_14" hidden="1">"A35795"</definedName>
    <definedName name="FDD_88_2" hidden="1">"A31412"</definedName>
    <definedName name="FDD_88_3" hidden="1">"A31777"</definedName>
    <definedName name="FDD_88_4" hidden="1">"A32142"</definedName>
    <definedName name="FDD_88_5" hidden="1">"A32508"</definedName>
    <definedName name="FDD_88_6" hidden="1">"A32873"</definedName>
    <definedName name="FDD_88_7" hidden="1">"A33238"</definedName>
    <definedName name="FDD_88_8" hidden="1">"A33603"</definedName>
    <definedName name="FDD_88_9" hidden="1">"A33969"</definedName>
    <definedName name="FDD_89_0" hidden="1">"A30681"</definedName>
    <definedName name="FDD_89_1" hidden="1">"A31047"</definedName>
    <definedName name="FDD_89_10" hidden="1">"A34334"</definedName>
    <definedName name="FDD_89_11" hidden="1">"A34699"</definedName>
    <definedName name="FDD_89_12" hidden="1">"A35064"</definedName>
    <definedName name="FDD_89_13" hidden="1">"A35430"</definedName>
    <definedName name="FDD_89_14" hidden="1">"A35795"</definedName>
    <definedName name="FDD_89_2" hidden="1">"A31412"</definedName>
    <definedName name="FDD_89_3" hidden="1">"A31777"</definedName>
    <definedName name="FDD_89_4" hidden="1">"A32142"</definedName>
    <definedName name="FDD_89_5" hidden="1">"A32508"</definedName>
    <definedName name="FDD_89_6" hidden="1">"A32873"</definedName>
    <definedName name="FDD_89_7" hidden="1">"A33238"</definedName>
    <definedName name="FDD_89_8" hidden="1">"A33603"</definedName>
    <definedName name="FDD_89_9" hidden="1">"A33969"</definedName>
    <definedName name="FDD_9_0" hidden="1">"A25569"</definedName>
    <definedName name="FDD_90_0" hidden="1">"A30681"</definedName>
    <definedName name="FDD_90_1" hidden="1">"A31047"</definedName>
    <definedName name="FDD_90_10" hidden="1">"A34334"</definedName>
    <definedName name="FDD_90_11" hidden="1">"A34699"</definedName>
    <definedName name="FDD_90_12" hidden="1">"A35064"</definedName>
    <definedName name="FDD_90_13" hidden="1">"A35430"</definedName>
    <definedName name="FDD_90_14" hidden="1">"A35795"</definedName>
    <definedName name="FDD_90_2" hidden="1">"A31412"</definedName>
    <definedName name="FDD_90_3" hidden="1">"A31777"</definedName>
    <definedName name="FDD_90_4" hidden="1">"A32142"</definedName>
    <definedName name="FDD_90_5" hidden="1">"A32508"</definedName>
    <definedName name="FDD_90_6" hidden="1">"A32873"</definedName>
    <definedName name="FDD_90_7" hidden="1">"A33238"</definedName>
    <definedName name="FDD_90_8" hidden="1">"A33603"</definedName>
    <definedName name="FDD_90_9" hidden="1">"A33969"</definedName>
    <definedName name="FDD_91_0" hidden="1">"A30681"</definedName>
    <definedName name="FDD_91_1" hidden="1">"A31047"</definedName>
    <definedName name="FDD_91_10" hidden="1">"A34334"</definedName>
    <definedName name="FDD_91_11" hidden="1">"A34699"</definedName>
    <definedName name="FDD_91_12" hidden="1">"A35064"</definedName>
    <definedName name="FDD_91_13" hidden="1">"A35430"</definedName>
    <definedName name="FDD_91_14" hidden="1">"A35795"</definedName>
    <definedName name="FDD_91_2" hidden="1">"A31412"</definedName>
    <definedName name="FDD_91_3" hidden="1">"A31777"</definedName>
    <definedName name="FDD_91_4" hidden="1">"A32142"</definedName>
    <definedName name="FDD_91_5" hidden="1">"A32508"</definedName>
    <definedName name="FDD_91_6" hidden="1">"A32873"</definedName>
    <definedName name="FDD_91_7" hidden="1">"A33238"</definedName>
    <definedName name="FDD_91_8" hidden="1">"A33603"</definedName>
    <definedName name="FDD_91_9" hidden="1">"A33969"</definedName>
    <definedName name="FDD_92_0" hidden="1">"A30681"</definedName>
    <definedName name="FDD_92_1" hidden="1">"A31047"</definedName>
    <definedName name="FDD_92_10" hidden="1">"A34334"</definedName>
    <definedName name="FDD_92_11" hidden="1">"A34699"</definedName>
    <definedName name="FDD_92_12" hidden="1">"A35064"</definedName>
    <definedName name="FDD_92_13" hidden="1">"A35430"</definedName>
    <definedName name="FDD_92_14" hidden="1">"A35795"</definedName>
    <definedName name="FDD_92_2" hidden="1">"A31412"</definedName>
    <definedName name="FDD_92_3" hidden="1">"A31777"</definedName>
    <definedName name="FDD_92_4" hidden="1">"A32142"</definedName>
    <definedName name="FDD_92_5" hidden="1">"A32508"</definedName>
    <definedName name="FDD_92_6" hidden="1">"A32873"</definedName>
    <definedName name="FDD_92_7" hidden="1">"A33238"</definedName>
    <definedName name="FDD_92_8" hidden="1">"A33603"</definedName>
    <definedName name="FDD_92_9" hidden="1">"A33969"</definedName>
    <definedName name="FDD_93_0" hidden="1">"A30681"</definedName>
    <definedName name="FDD_93_1" hidden="1">"A31047"</definedName>
    <definedName name="FDD_93_10" hidden="1">"A34334"</definedName>
    <definedName name="FDD_93_11" hidden="1">"A34699"</definedName>
    <definedName name="FDD_93_12" hidden="1">"A35064"</definedName>
    <definedName name="FDD_93_13" hidden="1">"A35430"</definedName>
    <definedName name="FDD_93_14" hidden="1">"A35795"</definedName>
    <definedName name="FDD_93_2" hidden="1">"A31412"</definedName>
    <definedName name="FDD_93_3" hidden="1">"A31777"</definedName>
    <definedName name="FDD_93_4" hidden="1">"A32142"</definedName>
    <definedName name="FDD_93_5" hidden="1">"A32508"</definedName>
    <definedName name="FDD_93_6" hidden="1">"A32873"</definedName>
    <definedName name="FDD_93_7" hidden="1">"A33238"</definedName>
    <definedName name="FDD_93_8" hidden="1">"A33603"</definedName>
    <definedName name="FDD_93_9" hidden="1">"A33969"</definedName>
    <definedName name="FDD_94_0" hidden="1">"A30681"</definedName>
    <definedName name="FDD_94_1" hidden="1">"A31047"</definedName>
    <definedName name="FDD_94_10" hidden="1">"A34334"</definedName>
    <definedName name="FDD_94_11" hidden="1">"A34699"</definedName>
    <definedName name="FDD_94_12" hidden="1">"A35064"</definedName>
    <definedName name="FDD_94_13" hidden="1">"A35430"</definedName>
    <definedName name="FDD_94_14" hidden="1">"A35795"</definedName>
    <definedName name="FDD_94_2" hidden="1">"A31412"</definedName>
    <definedName name="FDD_94_3" hidden="1">"A31777"</definedName>
    <definedName name="FDD_94_4" hidden="1">"A32142"</definedName>
    <definedName name="FDD_94_5" hidden="1">"A32508"</definedName>
    <definedName name="FDD_94_6" hidden="1">"A32873"</definedName>
    <definedName name="FDD_94_7" hidden="1">"A33238"</definedName>
    <definedName name="FDD_94_8" hidden="1">"A33603"</definedName>
    <definedName name="FDD_94_9" hidden="1">"A33969"</definedName>
    <definedName name="FDD_95_0" hidden="1">"A30681"</definedName>
    <definedName name="FDD_95_1" hidden="1">"A31047"</definedName>
    <definedName name="FDD_95_10" hidden="1">"A34334"</definedName>
    <definedName name="FDD_95_11" hidden="1">"A34699"</definedName>
    <definedName name="FDD_95_12" hidden="1">"A35064"</definedName>
    <definedName name="FDD_95_13" hidden="1">"A35430"</definedName>
    <definedName name="FDD_95_14" hidden="1">"A35795"</definedName>
    <definedName name="FDD_95_2" hidden="1">"A31412"</definedName>
    <definedName name="FDD_95_3" hidden="1">"A31777"</definedName>
    <definedName name="FDD_95_4" hidden="1">"A32142"</definedName>
    <definedName name="FDD_95_5" hidden="1">"A32508"</definedName>
    <definedName name="FDD_95_6" hidden="1">"A32873"</definedName>
    <definedName name="FDD_95_7" hidden="1">"A33238"</definedName>
    <definedName name="FDD_95_8" hidden="1">"A33603"</definedName>
    <definedName name="FDD_95_9" hidden="1">"A33969"</definedName>
    <definedName name="FDD_96_0" hidden="1">"U30681"</definedName>
    <definedName name="FDD_96_1" hidden="1">"A31047"</definedName>
    <definedName name="FDD_96_10" hidden="1">"A34334"</definedName>
    <definedName name="FDD_96_11" hidden="1">"A34699"</definedName>
    <definedName name="FDD_96_12" hidden="1">"A35064"</definedName>
    <definedName name="FDD_96_13" hidden="1">"A35430"</definedName>
    <definedName name="FDD_96_14" hidden="1">"A35795"</definedName>
    <definedName name="FDD_96_2" hidden="1">"A31412"</definedName>
    <definedName name="FDD_96_3" hidden="1">"A31777"</definedName>
    <definedName name="FDD_96_4" hidden="1">"A32142"</definedName>
    <definedName name="FDD_96_5" hidden="1">"A32508"</definedName>
    <definedName name="FDD_96_6" hidden="1">"A32873"</definedName>
    <definedName name="FDD_96_7" hidden="1">"A33238"</definedName>
    <definedName name="FDD_96_8" hidden="1">"A33603"</definedName>
    <definedName name="FDD_96_9" hidden="1">"A33969"</definedName>
    <definedName name="FDD_97_0" hidden="1">"U30681"</definedName>
    <definedName name="FDD_97_1" hidden="1">"A31047"</definedName>
    <definedName name="FDD_97_10" hidden="1">"A34334"</definedName>
    <definedName name="FDD_97_11" hidden="1">"A34699"</definedName>
    <definedName name="FDD_97_12" hidden="1">"A35064"</definedName>
    <definedName name="FDD_97_13" hidden="1">"A35430"</definedName>
    <definedName name="FDD_97_14" hidden="1">"A35795"</definedName>
    <definedName name="FDD_97_2" hidden="1">"A31412"</definedName>
    <definedName name="FDD_97_3" hidden="1">"A31777"</definedName>
    <definedName name="FDD_97_4" hidden="1">"A32142"</definedName>
    <definedName name="FDD_97_5" hidden="1">"A32508"</definedName>
    <definedName name="FDD_97_6" hidden="1">"A32873"</definedName>
    <definedName name="FDD_97_7" hidden="1">"A33238"</definedName>
    <definedName name="FDD_97_8" hidden="1">"A33603"</definedName>
    <definedName name="FDD_97_9" hidden="1">"A33969"</definedName>
    <definedName name="FDD_98_0" hidden="1">"U30681"</definedName>
    <definedName name="FDD_98_1" hidden="1">"A31047"</definedName>
    <definedName name="FDD_98_10" hidden="1">"A34334"</definedName>
    <definedName name="FDD_98_11" hidden="1">"A34699"</definedName>
    <definedName name="FDD_98_12" hidden="1">"A35064"</definedName>
    <definedName name="FDD_98_13" hidden="1">"A35430"</definedName>
    <definedName name="FDD_98_14" hidden="1">"A35795"</definedName>
    <definedName name="FDD_98_2" hidden="1">"A31412"</definedName>
    <definedName name="FDD_98_3" hidden="1">"A31777"</definedName>
    <definedName name="FDD_98_4" hidden="1">"A32142"</definedName>
    <definedName name="FDD_98_5" hidden="1">"A32508"</definedName>
    <definedName name="FDD_98_6" hidden="1">"A32873"</definedName>
    <definedName name="FDD_98_7" hidden="1">"A33238"</definedName>
    <definedName name="FDD_98_8" hidden="1">"A33603"</definedName>
    <definedName name="FDD_98_9" hidden="1">"A33969"</definedName>
    <definedName name="FDD_99_0" hidden="1">"U30681"</definedName>
    <definedName name="FDD_99_1" hidden="1">"A31047"</definedName>
    <definedName name="FDD_99_10" hidden="1">"A34334"</definedName>
    <definedName name="FDD_99_11" hidden="1">"A34699"</definedName>
    <definedName name="FDD_99_12" hidden="1">"A35064"</definedName>
    <definedName name="FDD_99_13" hidden="1">"A35430"</definedName>
    <definedName name="FDD_99_14" hidden="1">"A35795"</definedName>
    <definedName name="FDD_99_2" hidden="1">"A31412"</definedName>
    <definedName name="FDD_99_3" hidden="1">"A31777"</definedName>
    <definedName name="FDD_99_4" hidden="1">"A32142"</definedName>
    <definedName name="FDD_99_5" hidden="1">"A32508"</definedName>
    <definedName name="FDD_99_6" hidden="1">"A32873"</definedName>
    <definedName name="FDD_99_7" hidden="1">"A33238"</definedName>
    <definedName name="FDD_99_8" hidden="1">"A33603"</definedName>
    <definedName name="FDD_99_9" hidden="1">"A33969"</definedName>
    <definedName name="hn.ExtDb" hidden="1">FALSE</definedName>
    <definedName name="hn.ModelType" hidden="1">"DEAL"</definedName>
    <definedName name="hn.ModelVersion" hidden="1">1</definedName>
    <definedName name="hn.NoUpload" hidden="1">0</definedName>
    <definedName name="HTML_CodePage" hidden="1">1252</definedName>
    <definedName name="HTML_Control" localSheetId="4" hidden="1">{"'Breakup 01 Euro'!$A$3:$I$30"}</definedName>
    <definedName name="HTML_Control" localSheetId="3" hidden="1">{"'Breakup 01 Euro'!$A$3:$I$30"}</definedName>
    <definedName name="HTML_Control" localSheetId="10" hidden="1">{"'Breakup 01 Euro'!$A$3:$I$30"}</definedName>
    <definedName name="HTML_Control" localSheetId="8" hidden="1">{"'Breakup 01 Euro'!$A$3:$I$30"}</definedName>
    <definedName name="HTML_Control" localSheetId="13" hidden="1">{"'Breakup 01 Euro'!$A$3:$I$30"}</definedName>
    <definedName name="HTML_Control" localSheetId="12" hidden="1">{"'Breakup 01 Euro'!$A$3:$I$30"}</definedName>
    <definedName name="HTML_Control" localSheetId="1" hidden="1">{"'Breakup 01 Euro'!$A$3:$I$30"}</definedName>
    <definedName name="HTML_Control" localSheetId="5" hidden="1">{"'Breakup 01 Euro'!$A$3:$I$30"}</definedName>
    <definedName name="HTML_Control" localSheetId="7" hidden="1">{"'Breakup 01 Euro'!$A$3:$I$30"}</definedName>
    <definedName name="HTML_Control" localSheetId="6" hidden="1">{"'Breakup 01 Euro'!$A$3:$I$30"}</definedName>
    <definedName name="HTML_Control" localSheetId="11" hidden="1">{"'Breakup 01 Euro'!$A$3:$I$30"}</definedName>
    <definedName name="HTML_Control" localSheetId="2" hidden="1">{"'Breakup 01 Euro'!$A$3:$I$30"}</definedName>
    <definedName name="HTML_Control" localSheetId="9" hidden="1">{"'Breakup 01 Euro'!$A$3:$I$30"}</definedName>
    <definedName name="HTML_Control" hidden="1">{"'Breakup 01 Euro'!$A$3:$I$30"}</definedName>
    <definedName name="HTML_Description" hidden="1">""</definedName>
    <definedName name="HTML_Email" hidden="1">""</definedName>
    <definedName name="HTML_Header" hidden="1">"Breakup 01 Euro"</definedName>
    <definedName name="HTML_LastUpdate" hidden="1">"27/02/2001"</definedName>
    <definedName name="HTML_LineAfter" hidden="1">FALSE</definedName>
    <definedName name="HTML_LineBefore" hidden="1">FALSE</definedName>
    <definedName name="HTML_Name" hidden="1">"jonasa"</definedName>
    <definedName name="HTML_OBDlg2" hidden="1">TRUE</definedName>
    <definedName name="HTML_OBDlg4" hidden="1">TRUE</definedName>
    <definedName name="HTML_OS" hidden="1">0</definedName>
    <definedName name="HTML_PathFile" hidden="1">"L:\AUTOS\XLDATA\Jonas\other\DCX_Sop.htm"</definedName>
    <definedName name="HTML_Title" hidden="1">"DAIC-INC"</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PRICE_TARGET" hidden="1">"c82"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ONDRATING_FITCH" hidden="1">"IQ_BONDRATING_FITCH"</definedName>
    <definedName name="IQ_BONDRATING_SP" hidden="1">"IQ_BONDRATING_SP"</definedName>
    <definedName name="IQ_BOOK_VALUE" hidden="1">"IQ_BOOK_VALUE"</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CAPEX_BR" hidden="1">"c111"</definedName>
    <definedName name="IQ_CASH_DIVIDENDS_NET_INCOME_FDIC" hidden="1">"c6738"</definedName>
    <definedName name="IQ_CASH_IN_PROCESS_FDIC" hidden="1">"c6386"</definedName>
    <definedName name="IQ_CCE_FDIC" hidden="1">"c6296"</definedName>
    <definedName name="IQ_CHANGE_AP_BR" hidden="1">"c135"</definedName>
    <definedName name="IQ_CHANGE_AR_BR" hidden="1">"c142"</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TRACTS_OTHER_COMMODITIES_EQUITIES_FDIC" hidden="1">"c6522"</definedName>
    <definedName name="IQ_CONV_RATE" hidden="1">"c2192"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OF_FUNDING_ASSETS_FDIC" hidden="1">"c6725"</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COIN_DOMESTIC_FDIC" hidden="1">"c6388"</definedName>
    <definedName name="IQ_CURRENCY_GAIN_BR" hidden="1">"c236"</definedName>
    <definedName name="IQ_CURRENT_PORT_DEBT_BR" hidden="1">"c1567"</definedName>
    <definedName name="IQ_DA_BR" hidden="1">"c248"</definedName>
    <definedName name="IQ_DA_CF_BR" hidden="1">"c251"</definedName>
    <definedName name="IQ_DA_SUPPL_BR" hidden="1">"c260"</definedName>
    <definedName name="IQ_DA_SUPPL_CF_BR" hidden="1">"c263"</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EARNING_ASSETS_FDIC" hidden="1">"c6360"</definedName>
    <definedName name="IQ_EARNING_ASSETS_YIELD_FDIC" hidden="1">"c6724"</definedName>
    <definedName name="IQ_EARNINGS_COVERAGE_NET_CHARGE_OFFS_FDIC" hidden="1">"c6735"</definedName>
    <definedName name="IQ_EBIT_10K" hidden="1">"EBIT_10K"</definedName>
    <definedName name="IQ_EBIT_10Q" hidden="1">"EBIT_10Q"</definedName>
    <definedName name="IQ_EBIT_10Q1" hidden="1">"EBIT_10Q1"</definedName>
    <definedName name="IQ_EBIT_GROWTH_1" hidden="1">"IQ_EBIT_GROWTH_1"</definedName>
    <definedName name="IQ_EBIT_GROWTH_2" hidden="1">"IQ_EBIT_GROWTH_2"</definedName>
    <definedName name="IQ_EBITDA_10K" hidden="1">"EBITDA_10K"</definedName>
    <definedName name="IQ_EBITDA_10Q" hidden="1">"EBITDA_10Q"</definedName>
    <definedName name="IQ_EBITDA_10Q1" hidden="1">"EBITDA_10Q1"</definedName>
    <definedName name="IQ_EBITDA_GROWTH_1" hidden="1">"IQ_EBITDA_GROWTH_1"</definedName>
    <definedName name="IQ_EBITDA_GROWTH_2" hidden="1">"IQ_EBITDA_GROWTH_2"</definedName>
    <definedName name="IQ_EBT_BR" hidden="1">"c378"</definedName>
    <definedName name="IQ_EBT_EXCL_BR" hidden="1">"c381"</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ICIENCY_RATIO_FDIC" hidden="1">"c6736"</definedName>
    <definedName name="IQ_EPS" hidden="1">"IQ_EPS"</definedName>
    <definedName name="IQ_EPS_10K" hidden="1">"EPS_10K"</definedName>
    <definedName name="IQ_EPS_10Q" hidden="1">"EPS_10Q"</definedName>
    <definedName name="IQ_EPS_10Q1" hidden="1">"EPS_10Q1"</definedName>
    <definedName name="IQ_EPS_EST_1" hidden="1">"IQ_EPS_EST_1"</definedName>
    <definedName name="IQ_EPS_PRIMARY_EST" hidden="1">"c2226"</definedName>
    <definedName name="IQ_EPS_PRIMARY_HIGH_EST" hidden="1">"c2228"</definedName>
    <definedName name="IQ_EPS_PRIMARY_LOW_EST" hidden="1">"c2229"</definedName>
    <definedName name="IQ_EPS_PRIMARY_MEDIAN_EST" hidden="1">"c2227"</definedName>
    <definedName name="IQ_EPS_PRIMARY_NUM_EST" hidden="1">"c2230"</definedName>
    <definedName name="IQ_EPS_PRIMARY_STDDEV_EST" hidden="1">"c2231"</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_ACT_EPS_PRIMARY" hidden="1">"c2232"</definedName>
    <definedName name="IQ_EST_ACT_FFO_SHARE_SHARE_THOM" hidden="1">"c4005"</definedName>
    <definedName name="IQ_EST_ACT_FFO_THOM" hidden="1">"c4005"</definedName>
    <definedName name="IQ_EST_EPS_SURPRISE" hidden="1">"c1635"</definedName>
    <definedName name="IQ_EST_FFO_DIFF_THOM" hidden="1">"c5186"</definedName>
    <definedName name="IQ_EST_FFO_SHARE_SHARE_DIFF_THOM" hidden="1">"c5186"</definedName>
    <definedName name="IQ_EST_FFO_SHARE_SHARE_SURPRISE_PERCENT_THOM" hidden="1">"c5187"</definedName>
    <definedName name="IQ_EST_FFO_SURPRISE_PERCENT_THOM" hidden="1">"c5187"</definedName>
    <definedName name="IQ_ESTIMATED_ASSESSABLE_DEPOSITS_FDIC" hidden="1">"c6490"</definedName>
    <definedName name="IQ_ESTIMATED_INSURED_DEPOSITS_FDIC" hidden="1">"c6491"</definedName>
    <definedName name="IQ_EV_OVER_REVENUE_EST" hidden="1">"IQ_EV_OVER_REVENUE_EST"</definedName>
    <definedName name="IQ_EV_OVER_REVENUE_EST_1" hidden="1">"IQ_EV_OVER_REVENUE_EST_1"</definedName>
    <definedName name="IQ_EXPENSE_CODE_" hidden="1">"019802400"</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FO_EST_DET_EST" hidden="1">"c12059"</definedName>
    <definedName name="IQ_FFO_EST_DET_EST_CURRENCY" hidden="1">"c12466"</definedName>
    <definedName name="IQ_FFO_EST_DET_EST_CURRENCY_THOM" hidden="1">"c12487"</definedName>
    <definedName name="IQ_FFO_EST_DET_EST_DATE" hidden="1">"c12212"</definedName>
    <definedName name="IQ_FFO_EST_DET_EST_DATE_THOM" hidden="1">"c12238"</definedName>
    <definedName name="IQ_FFO_EST_DET_EST_INCL" hidden="1">"c12349"</definedName>
    <definedName name="IQ_FFO_EST_DET_EST_INCL_THOM" hidden="1">"c12370"</definedName>
    <definedName name="IQ_FFO_EST_DET_EST_ORIGIN" hidden="1">"c12722"</definedName>
    <definedName name="IQ_FFO_EST_DET_EST_ORIGIN_THOM" hidden="1">"c12608"</definedName>
    <definedName name="IQ_FFO_EST_DET_EST_THOM" hidden="1">"c12088"</definedName>
    <definedName name="IQ_FFO_EST_THOM" hidden="1">"c3999"</definedName>
    <definedName name="IQ_FFO_HIGH_EST_THOM" hidden="1">"c4001"</definedName>
    <definedName name="IQ_FFO_LOW_EST_THOM" hidden="1">"c4002"</definedName>
    <definedName name="IQ_FFO_MEDIAN_EST_THOM" hidden="1">"c4000"</definedName>
    <definedName name="IQ_FFO_NUM_EST_THOM" hidden="1">"c4003"</definedName>
    <definedName name="IQ_FFO_SHARE_SHARE_EST_DET_EST" hidden="1">"c12059"</definedName>
    <definedName name="IQ_FFO_SHARE_SHARE_EST_DET_EST_CURRENCY" hidden="1">"c12466"</definedName>
    <definedName name="IQ_FFO_SHARE_SHARE_EST_DET_EST_CURRENCY_THOM" hidden="1">"c12487"</definedName>
    <definedName name="IQ_FFO_SHARE_SHARE_EST_DET_EST_DATE" hidden="1">"c12212"</definedName>
    <definedName name="IQ_FFO_SHARE_SHARE_EST_DET_EST_DATE_THOM" hidden="1">"c12238"</definedName>
    <definedName name="IQ_FFO_SHARE_SHARE_EST_DET_EST_INCL" hidden="1">"c12349"</definedName>
    <definedName name="IQ_FFO_SHARE_SHARE_EST_DET_EST_INCL_THOM" hidden="1">"c12370"</definedName>
    <definedName name="IQ_FFO_SHARE_SHARE_EST_DET_EST_ORIGIN" hidden="1">"c12722"</definedName>
    <definedName name="IQ_FFO_SHARE_SHARE_EST_DET_EST_ORIGIN_THOM" hidden="1">"c12608"</definedName>
    <definedName name="IQ_FFO_SHARE_SHARE_EST_DET_EST_THOM" hidden="1">"c12088"</definedName>
    <definedName name="IQ_FFO_SHARE_SHARE_EST_THOM" hidden="1">"c3999"</definedName>
    <definedName name="IQ_FFO_SHARE_SHARE_HIGH_EST_THOM" hidden="1">"c4001"</definedName>
    <definedName name="IQ_FFO_SHARE_SHARE_LOW_EST_THOM" hidden="1">"c4002"</definedName>
    <definedName name="IQ_FFO_SHARE_SHARE_MEDIAN_EST_THOM" hidden="1">"c4000"</definedName>
    <definedName name="IQ_FFO_SHARE_SHARE_NUM_EST_THOM" hidden="1">"c4003"</definedName>
    <definedName name="IQ_FFO_SHARE_SHARE_STDDEV_EST_THOM" hidden="1">"c4004"</definedName>
    <definedName name="IQ_FFO_STDDEV_EST_THOM" hidden="1">"c4004"</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VE_YEAR_FIXED_AND_FLOATING_RATE_FDIC" hidden="1">"c6422"</definedName>
    <definedName name="IQ_FIVE_YEAR_MORTGAGE_PASS_THROUGHS_FDIC" hidden="1">"c6414"</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_CONTRACTS_FDIC" hidden="1">"c6517"</definedName>
    <definedName name="IQ_FX_CONTRACTS_SPOT_FDIC" hidden="1">"c6356"</definedName>
    <definedName name="IQ_FY_DATE" hidden="1">"FY_DATE"</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W_AMORT_BR" hidden="1">"c532"</definedName>
    <definedName name="IQ_GW_INTAN_AMORT_BR" hidden="1">"c1470"</definedName>
    <definedName name="IQ_GW_INTAN_AMORT_CF_BR" hidden="1">"c1473"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PROVIDED_DIVIDEND" hidden="1">"c19252"</definedName>
    <definedName name="IQ_INDEXCONSTITUENT_CLOSEPRICE" hidden="1">"c19241"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LOANS_FDIC" hidden="1">"c6365"</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INC_10K" hidden="1">"INTEREST_INC_10K"</definedName>
    <definedName name="IQ_INTEREST_INC_10Q" hidden="1">"INTEREST_INC_10Q"</definedName>
    <definedName name="IQ_INTEREST_INC_10Q1" hidden="1">"INTEREST_INC_10Q1"</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UED_GUARANTEED_US_FDIC" hidden="1">"c6404"</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TEST" hidden="1">"1"</definedName>
    <definedName name="IQ_LATESTK" hidden="1">1000</definedName>
    <definedName name="IQ_LATESTKFR" hidden="1">"50"</definedName>
    <definedName name="IQ_LATESTQ" hidden="1">500</definedName>
    <definedName name="IQ_LATESTQFR" hidden="1">"100"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T_DEBT_BR" hidden="1">"c676"</definedName>
    <definedName name="IQ_LT_DEBT_ISSUED_BR" hidden="1">"c683"</definedName>
    <definedName name="IQ_LT_DEBT_REPAID_BR" hidden="1">"c691"</definedName>
    <definedName name="IQ_LT_INVEST_BR" hidden="1">"c698"</definedName>
    <definedName name="IQ_LTM_DATE" hidden="1">"LTM_DATE"</definedName>
    <definedName name="IQ_LTMMONTH" hidden="1">120000</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RGER_BR" hidden="1">"c715"</definedName>
    <definedName name="IQ_MERGER_RESTRUCTURE_BR" hidden="1">"c721"</definedName>
    <definedName name="IQ_MINORITY_INTEREST_BR" hidden="1">"c729"</definedName>
    <definedName name="IQ_MONEY_MARKET_DEPOSIT_ACCOUNTS_FDIC" hidden="1">"c6553"</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"02/27/2017 00:50:32"</definedName>
    <definedName name="IQ_NAV_ACT_OR_EST" hidden="1">"c2225"</definedName>
    <definedName name="IQ_NET_CHARGE_OFFS_FDIC" hidden="1">"c6641"</definedName>
    <definedName name="IQ_NET_CHARGE_OFFS_LOANS_FDIC" hidden="1">"c6751"</definedName>
    <definedName name="IQ_NET_DEBT_ISSUED_BR" hidden="1">"c753"</definedName>
    <definedName name="IQ_NET_INC_10K" hidden="1">"NET_INC_10K"</definedName>
    <definedName name="IQ_NET_INC_10Q" hidden="1">"NET_INC_10Q"</definedName>
    <definedName name="IQ_NET_INC_10Q1" hidden="1">"NET_INC_10Q1"</definedName>
    <definedName name="IQ_NET_INC_GROWTH_1" hidden="1">"IQ_NET_INC_GROWTH_1"</definedName>
    <definedName name="IQ_NET_INC_GROWTH_2" hidden="1">"IQ_NET_INC_GROWTH_2"</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G_TOTAL_OIL_PRODUCTON" hidden="1">"c2059"</definedName>
    <definedName name="IQ_OPER_INC_BR" hidden="1">"c850"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ED_COMMITMENTS_FDIC" hidden="1">"c6530"</definedName>
    <definedName name="IQ_OTHER_UNUSUAL_BR" hidden="1">"c1561"</definedName>
    <definedName name="IQ_OTHER_UNUSUAL_SUPPL_BR" hidden="1">"c1496"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RCENT_CHANGE_EST_FFO_12MONTHS" hidden="1">"c1828"</definedName>
    <definedName name="IQ_PERCENT_CHANGE_EST_FFO_12MONTHS_THOM" hidden="1">"c5248"</definedName>
    <definedName name="IQ_PERCENT_CHANGE_EST_FFO_18MONTHS" hidden="1">"c1829"</definedName>
    <definedName name="IQ_PERCENT_CHANGE_EST_FFO_18MONTHS_THOM" hidden="1">"c5249"</definedName>
    <definedName name="IQ_PERCENT_CHANGE_EST_FFO_3MONTHS" hidden="1">"c1825"</definedName>
    <definedName name="IQ_PERCENT_CHANGE_EST_FFO_3MONTHS_THOM" hidden="1">"c5245"</definedName>
    <definedName name="IQ_PERCENT_CHANGE_EST_FFO_6MONTHS" hidden="1">"c1826"</definedName>
    <definedName name="IQ_PERCENT_CHANGE_EST_FFO_6MONTHS_THOM" hidden="1">"c5246"</definedName>
    <definedName name="IQ_PERCENT_CHANGE_EST_FFO_9MONTHS" hidden="1">"c1827"</definedName>
    <definedName name="IQ_PERCENT_CHANGE_EST_FFO_9MONTHS_THOM" hidden="1">"c5247"</definedName>
    <definedName name="IQ_PERCENT_CHANGE_EST_FFO_DAY" hidden="1">"c1822"</definedName>
    <definedName name="IQ_PERCENT_CHANGE_EST_FFO_DAY_THOM" hidden="1">"c5243"</definedName>
    <definedName name="IQ_PERCENT_CHANGE_EST_FFO_MONTH" hidden="1">"c1824"</definedName>
    <definedName name="IQ_PERCENT_CHANGE_EST_FFO_MONTH_THOM" hidden="1">"c5244"</definedName>
    <definedName name="IQ_PERCENT_CHANGE_EST_FFO_SHARE_SHARE_12MONTHS" hidden="1">"c1828"</definedName>
    <definedName name="IQ_PERCENT_CHANGE_EST_FFO_SHARE_SHARE_12MONTHS_THOM" hidden="1">"c5248"</definedName>
    <definedName name="IQ_PERCENT_CHANGE_EST_FFO_SHARE_SHARE_18MONTHS" hidden="1">"c1829"</definedName>
    <definedName name="IQ_PERCENT_CHANGE_EST_FFO_SHARE_SHARE_18MONTHS_THOM" hidden="1">"c5249"</definedName>
    <definedName name="IQ_PERCENT_CHANGE_EST_FFO_SHARE_SHARE_3MONTHS" hidden="1">"c1825"</definedName>
    <definedName name="IQ_PERCENT_CHANGE_EST_FFO_SHARE_SHARE_3MONTHS_THOM" hidden="1">"c5245"</definedName>
    <definedName name="IQ_PERCENT_CHANGE_EST_FFO_SHARE_SHARE_6MONTHS" hidden="1">"c1826"</definedName>
    <definedName name="IQ_PERCENT_CHANGE_EST_FFO_SHARE_SHARE_6MONTHS_THOM" hidden="1">"c5246"</definedName>
    <definedName name="IQ_PERCENT_CHANGE_EST_FFO_SHARE_SHARE_9MONTHS" hidden="1">"c1827"</definedName>
    <definedName name="IQ_PERCENT_CHANGE_EST_FFO_SHARE_SHARE_9MONTHS_THOM" hidden="1">"c5247"</definedName>
    <definedName name="IQ_PERCENT_CHANGE_EST_FFO_SHARE_SHARE_DAY" hidden="1">"c1822"</definedName>
    <definedName name="IQ_PERCENT_CHANGE_EST_FFO_SHARE_SHARE_DAY_THOM" hidden="1">"c5243"</definedName>
    <definedName name="IQ_PERCENT_CHANGE_EST_FFO_SHARE_SHARE_MONTH" hidden="1">"c1824"</definedName>
    <definedName name="IQ_PERCENT_CHANGE_EST_FFO_SHARE_SHARE_MONTH_THOM" hidden="1">"c5244"</definedName>
    <definedName name="IQ_PERCENT_CHANGE_EST_FFO_SHARE_SHARE_WEEK" hidden="1">"c1823"</definedName>
    <definedName name="IQ_PERCENT_CHANGE_EST_FFO_SHARE_SHARE_WEEK_THOM" hidden="1">"c5274"</definedName>
    <definedName name="IQ_PERCENT_CHANGE_EST_FFO_WEEK" hidden="1">"c1823"</definedName>
    <definedName name="IQ_PERCENT_CHANGE_EST_FFO_WEEK_THOM" hidden="1">"c5274"</definedName>
    <definedName name="IQ_PERCENT_INSURED_FDIC" hidden="1">"c6374"</definedName>
    <definedName name="IQ_PERIODDATE_FDIC" hidden="1">"c13646"</definedName>
    <definedName name="IQ_PLEDGED_SECURITIES_FDIC" hidden="1">"c6401"</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INC" hidden="1">"IQ_PRETAX_INC"</definedName>
    <definedName name="IQ_PRETAX_INC_10K" hidden="1">"PRETAX_INC_10K"</definedName>
    <definedName name="IQ_PRETAX_INC_10Q" hidden="1">"PRETAX_INC_10Q"</definedName>
    <definedName name="IQ_PRETAX_INC_10Q1" hidden="1">"PRETAX_INC_10Q1"</definedName>
    <definedName name="IQ_PRETAX_RETURN_ASSETS_FDIC" hidden="1">"c6731"</definedName>
    <definedName name="IQ_PRICE_OVER_EPS_EST" hidden="1">"IQ_PRICE_OVER_EPS_EST"</definedName>
    <definedName name="IQ_PRICE_OVER_EPS_EST_1" hidden="1">"IQ_PRICE_OVER_EPS_EST_1"</definedName>
    <definedName name="IQ_PRICEDATETIME" hidden="1">"IQ_PRICEDATETIME"</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BROK" hidden="1">"c1115"</definedName>
    <definedName name="IQ_RETURN_ASSETS_FDIC" hidden="1">"c6730"</definedName>
    <definedName name="IQ_RETURN_EQUITY_BROK" hidden="1">"c1120"</definedName>
    <definedName name="IQ_RETURN_EQUITY_FDIC" hidden="1">"c6732"</definedName>
    <definedName name="IQ_REVALUATION_GAINS_FDIC" hidden="1">"c6428"</definedName>
    <definedName name="IQ_REVALUATION_LOSSES_FDIC" hidden="1">"c6429"</definedName>
    <definedName name="IQ_REVENUE_10K" hidden="1">"REVENUE_10K"</definedName>
    <definedName name="IQ_REVENUE_10Q" hidden="1">"REVENUE_10Q"</definedName>
    <definedName name="IQ_REVENUE_10Q1" hidden="1">"REVENUE_10Q1"</definedName>
    <definedName name="IQ_REVENUE_EST_1" hidden="1">"IQ_REVENUE_EST_1"</definedName>
    <definedName name="IQ_REVENUE_GROWTH_1" hidden="1">"IQ_REVENUE_GROWTH_1"</definedName>
    <definedName name="IQ_REVENUE_GROWTH_2" hidden="1">"IQ_REVENUE_GROWTH_2"</definedName>
    <definedName name="IQ_RISK_WEIGHTED_ASSETS_FDIC" hidden="1">"c6370"</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PENSION_OBLIGATION" hidden="1">"c1292"</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OTAL_UNUSUAL_BR" hidden="1">"c5517"</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RITTEN_OPTION_CONTRACTS_FDIC" hidden="1">"c6509"</definedName>
    <definedName name="IQ_WRITTEN_OPTION_CONTRACTS_FX_RISK_FDIC" hidden="1">"c6514"</definedName>
    <definedName name="IQ_WRITTEN_OPTION_CONTRACTS_NON_FX_IR_FDIC" hidden="1">"c6519"</definedName>
    <definedName name="IQ_YTDMONTH" hidden="1">130000</definedName>
    <definedName name="IsColHidden" hidden="1">FALSE</definedName>
    <definedName name="IsLTMColHidden" hidden="1">FALSE</definedName>
    <definedName name="K2_WBEVMODE" hidden="1">-1</definedName>
    <definedName name="limcount" hidden="1">1</definedName>
    <definedName name="M_PlaceofPath" hidden="1">"F:\CMOTZ\excel\ati\ATI_VDF.XLS"</definedName>
    <definedName name="Million">Assumptions!$E$33</definedName>
    <definedName name="Model_Name">Cover!$A$2</definedName>
    <definedName name="ModelName" hidden="1">[2]Input_A!$D$17</definedName>
    <definedName name="Pal_Workbook_GUID" hidden="1">"FQR77CMK7EH6QQBPIV24IDD9"</definedName>
    <definedName name="Pal_Workbook_GUID_1" hidden="1">"UCE9NHZ3N6R6SKQCFGDBFQC4"</definedName>
    <definedName name="PUB_UserID" hidden="1">"MAYERX"</definedName>
    <definedName name="Revenue">'Regulatory Model'!$G$214:$BD$214</definedName>
    <definedName name="Revenue_by_Bundle">Revenue!$G$21:$BC$28</definedName>
    <definedName name="Revenue_by_Service">'Regulatory Model'!$G$154:$BD$212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Iterations_1" hidden="1">500</definedName>
    <definedName name="RiskNumSimulations" hidden="1">7</definedName>
    <definedName name="RiskNumSimulations_1"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amplingType_1" hidden="1">2</definedName>
    <definedName name="RiskStandardRecalc" hidden="1">1</definedName>
    <definedName name="RiskStandardRecalc_1" hidden="1">2</definedName>
    <definedName name="RiskUpdateDisplay" hidden="1">FALSE</definedName>
    <definedName name="RiskUseDifferentSeedForEachSim" hidden="1">FALSE</definedName>
    <definedName name="RiskUseFixedSeed" hidden="1">TRUE</definedName>
    <definedName name="RiskUseFixedSeed_1" hidden="1">FALSE</definedName>
    <definedName name="RiskUseMultipleCPUs" hidden="1">TRUE</definedName>
    <definedName name="rter" localSheetId="4"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localSheetId="3"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localSheetId="10"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localSheetId="8"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localSheetId="13"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localSheetId="12"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localSheetId="1"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localSheetId="5"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localSheetId="7"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localSheetId="6"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localSheetId="11"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localSheetId="2"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localSheetId="9"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SABEXrevision2" hidden="1">231</definedName>
    <definedName name="SAPBEXhrIndnt" hidden="1">1</definedName>
    <definedName name="SAPBEXrevision" hidden="1">1</definedName>
    <definedName name="SAPBEXsysID" hidden="1">"P66"</definedName>
    <definedName name="SAPBEXwbID" hidden="1">"3RCWGI2UXL6U3W2QXXPNPHWQ1"</definedName>
    <definedName name="SAPEXrevision3" hidden="1">231</definedName>
    <definedName name="sapexrevision4" hidden="1">4</definedName>
    <definedName name="sapexwbid4" hidden="1">"3N5E41CVNKXCIZ2S8I4UWT2K0"</definedName>
    <definedName name="SDet_TagList" hidden="1">""</definedName>
    <definedName name="sencount" hidden="1">1</definedName>
    <definedName name="Sht" hidden="1">[2]Input_A!$D$93</definedName>
    <definedName name="ShtRef" hidden="1">[2]Input_A!$D$96</definedName>
    <definedName name="solver_adj" localSheetId="4" hidden="1">Allocators!#REF!</definedName>
    <definedName name="solver_adj" localSheetId="3" hidden="1">Assumptions!#REF!</definedName>
    <definedName name="solver_adj" localSheetId="10" hidden="1">'Avoidable Costs'!#REF!</definedName>
    <definedName name="solver_adj" localSheetId="8" hidden="1">'Capital Base'!#REF!</definedName>
    <definedName name="solver_adj" localSheetId="12" hidden="1">Compliance!#REF!</definedName>
    <definedName name="solver_adj" localSheetId="5" hidden="1">'Cost Allocation Model'!#REF!</definedName>
    <definedName name="solver_adj" localSheetId="7" hidden="1">Mapping!#REF!</definedName>
    <definedName name="solver_adj" localSheetId="6" hidden="1">'Regulatory Model'!#REF!</definedName>
    <definedName name="solver_adj" localSheetId="11" hidden="1">Revenue!#REF!</definedName>
    <definedName name="solver_adj" localSheetId="9" hidden="1">'Standalone Costs'!#REF!</definedName>
    <definedName name="solver_cvg" localSheetId="4" hidden="1">0.000001</definedName>
    <definedName name="solver_cvg" localSheetId="3" hidden="1">0.000001</definedName>
    <definedName name="solver_cvg" localSheetId="10" hidden="1">0.000001</definedName>
    <definedName name="solver_cvg" localSheetId="8" hidden="1">0.000001</definedName>
    <definedName name="solver_cvg" localSheetId="12" hidden="1">0.000001</definedName>
    <definedName name="solver_cvg" localSheetId="5" hidden="1">0.000001</definedName>
    <definedName name="solver_cvg" localSheetId="7" hidden="1">0.000001</definedName>
    <definedName name="solver_cvg" localSheetId="6" hidden="1">0.000001</definedName>
    <definedName name="solver_cvg" localSheetId="11" hidden="1">0.000001</definedName>
    <definedName name="solver_cvg" localSheetId="9" hidden="1">0.000001</definedName>
    <definedName name="solver_drv" localSheetId="4" hidden="1">2</definedName>
    <definedName name="solver_drv" localSheetId="3" hidden="1">2</definedName>
    <definedName name="solver_drv" localSheetId="10" hidden="1">2</definedName>
    <definedName name="solver_drv" localSheetId="8" hidden="1">2</definedName>
    <definedName name="solver_drv" localSheetId="12" hidden="1">2</definedName>
    <definedName name="solver_drv" localSheetId="5" hidden="1">2</definedName>
    <definedName name="solver_drv" localSheetId="7" hidden="1">2</definedName>
    <definedName name="solver_drv" localSheetId="6" hidden="1">2</definedName>
    <definedName name="solver_drv" localSheetId="11" hidden="1">2</definedName>
    <definedName name="solver_drv" localSheetId="9" hidden="1">2</definedName>
    <definedName name="solver_drv" hidden="1">1</definedName>
    <definedName name="solver_eng" localSheetId="4" hidden="1">1</definedName>
    <definedName name="solver_eng" localSheetId="3" hidden="1">1</definedName>
    <definedName name="solver_eng" localSheetId="10" hidden="1">1</definedName>
    <definedName name="solver_eng" localSheetId="8" hidden="1">1</definedName>
    <definedName name="solver_eng" localSheetId="12" hidden="1">1</definedName>
    <definedName name="solver_eng" localSheetId="5" hidden="1">1</definedName>
    <definedName name="solver_eng" localSheetId="7" hidden="1">1</definedName>
    <definedName name="solver_eng" localSheetId="6" hidden="1">1</definedName>
    <definedName name="solver_eng" localSheetId="11" hidden="1">1</definedName>
    <definedName name="solver_eng" localSheetId="9" hidden="1">1</definedName>
    <definedName name="solver_est" localSheetId="4" hidden="1">1</definedName>
    <definedName name="solver_est" localSheetId="3" hidden="1">1</definedName>
    <definedName name="solver_est" localSheetId="10" hidden="1">1</definedName>
    <definedName name="solver_est" localSheetId="8" hidden="1">1</definedName>
    <definedName name="solver_est" localSheetId="12" hidden="1">1</definedName>
    <definedName name="solver_est" localSheetId="5" hidden="1">1</definedName>
    <definedName name="solver_est" localSheetId="7" hidden="1">1</definedName>
    <definedName name="solver_est" localSheetId="6" hidden="1">1</definedName>
    <definedName name="solver_est" localSheetId="11" hidden="1">1</definedName>
    <definedName name="solver_est" localSheetId="9" hidden="1">1</definedName>
    <definedName name="solver_est" hidden="1">1</definedName>
    <definedName name="solver_itr" localSheetId="4" hidden="1">35</definedName>
    <definedName name="solver_itr" localSheetId="3" hidden="1">35</definedName>
    <definedName name="solver_itr" localSheetId="10" hidden="1">35</definedName>
    <definedName name="solver_itr" localSheetId="8" hidden="1">35</definedName>
    <definedName name="solver_itr" localSheetId="12" hidden="1">35</definedName>
    <definedName name="solver_itr" localSheetId="5" hidden="1">35</definedName>
    <definedName name="solver_itr" localSheetId="7" hidden="1">35</definedName>
    <definedName name="solver_itr" localSheetId="6" hidden="1">35</definedName>
    <definedName name="solver_itr" localSheetId="11" hidden="1">35</definedName>
    <definedName name="solver_itr" localSheetId="9" hidden="1">35</definedName>
    <definedName name="solver_itr" hidden="1">100</definedName>
    <definedName name="solver_lhs1" localSheetId="4" hidden="1">Allocators!#REF!</definedName>
    <definedName name="solver_lhs1" localSheetId="3" hidden="1">Assumptions!#REF!</definedName>
    <definedName name="solver_lhs1" localSheetId="10" hidden="1">'Avoidable Costs'!#REF!</definedName>
    <definedName name="solver_lhs1" localSheetId="8" hidden="1">'Capital Base'!#REF!</definedName>
    <definedName name="solver_lhs1" localSheetId="12" hidden="1">Compliance!#REF!</definedName>
    <definedName name="solver_lhs1" localSheetId="5" hidden="1">'Cost Allocation Model'!#REF!</definedName>
    <definedName name="solver_lhs1" localSheetId="7" hidden="1">Mapping!#REF!</definedName>
    <definedName name="solver_lhs1" localSheetId="6" hidden="1">'Regulatory Model'!#REF!</definedName>
    <definedName name="solver_lhs1" localSheetId="11" hidden="1">Revenue!#REF!</definedName>
    <definedName name="solver_lhs1" localSheetId="9" hidden="1">'Standalone Costs'!#REF!</definedName>
    <definedName name="solver_lhs2" localSheetId="4" hidden="1">Allocators!#REF!</definedName>
    <definedName name="solver_lhs2" localSheetId="3" hidden="1">Assumptions!#REF!</definedName>
    <definedName name="solver_lhs2" localSheetId="10" hidden="1">'Avoidable Costs'!#REF!</definedName>
    <definedName name="solver_lhs2" localSheetId="8" hidden="1">'Capital Base'!#REF!</definedName>
    <definedName name="solver_lhs2" localSheetId="12" hidden="1">Compliance!#REF!</definedName>
    <definedName name="solver_lhs2" localSheetId="5" hidden="1">'Cost Allocation Model'!#REF!</definedName>
    <definedName name="solver_lhs2" localSheetId="7" hidden="1">Mapping!#REF!</definedName>
    <definedName name="solver_lhs2" localSheetId="6" hidden="1">'Regulatory Model'!#REF!</definedName>
    <definedName name="solver_lhs2" localSheetId="11" hidden="1">Revenue!#REF!</definedName>
    <definedName name="solver_lhs2" localSheetId="9" hidden="1">'Standalone Costs'!#REF!</definedName>
    <definedName name="solver_lhs3" localSheetId="4" hidden="1">Allocators!#REF!</definedName>
    <definedName name="solver_lhs3" localSheetId="3" hidden="1">Assumptions!#REF!</definedName>
    <definedName name="solver_lhs3" localSheetId="10" hidden="1">'Avoidable Costs'!#REF!</definedName>
    <definedName name="solver_lhs3" localSheetId="8" hidden="1">'Capital Base'!#REF!</definedName>
    <definedName name="solver_lhs3" localSheetId="12" hidden="1">Compliance!#REF!</definedName>
    <definedName name="solver_lhs3" localSheetId="5" hidden="1">'Cost Allocation Model'!#REF!</definedName>
    <definedName name="solver_lhs3" localSheetId="7" hidden="1">Mapping!#REF!</definedName>
    <definedName name="solver_lhs3" localSheetId="6" hidden="1">'Regulatory Model'!#REF!</definedName>
    <definedName name="solver_lhs3" localSheetId="11" hidden="1">Revenue!#REF!</definedName>
    <definedName name="solver_lhs3" localSheetId="9" hidden="1">'Standalone Costs'!#REF!</definedName>
    <definedName name="solver_lhs4" localSheetId="4" hidden="1">Allocators!#REF!</definedName>
    <definedName name="solver_lhs4" localSheetId="3" hidden="1">Assumptions!#REF!</definedName>
    <definedName name="solver_lhs4" localSheetId="10" hidden="1">'Avoidable Costs'!#REF!</definedName>
    <definedName name="solver_lhs4" localSheetId="8" hidden="1">'Capital Base'!#REF!</definedName>
    <definedName name="solver_lhs4" localSheetId="12" hidden="1">Compliance!#REF!</definedName>
    <definedName name="solver_lhs4" localSheetId="5" hidden="1">'Cost Allocation Model'!#REF!</definedName>
    <definedName name="solver_lhs4" localSheetId="7" hidden="1">Mapping!#REF!</definedName>
    <definedName name="solver_lhs4" localSheetId="6" hidden="1">'Regulatory Model'!#REF!</definedName>
    <definedName name="solver_lhs4" localSheetId="11" hidden="1">Revenue!#REF!</definedName>
    <definedName name="solver_lhs4" localSheetId="9" hidden="1">'Standalone Costs'!#REF!</definedName>
    <definedName name="solver_lhs5" localSheetId="4" hidden="1">Allocators!#REF!</definedName>
    <definedName name="solver_lhs5" localSheetId="3" hidden="1">Assumptions!#REF!</definedName>
    <definedName name="solver_lhs5" localSheetId="10" hidden="1">'Avoidable Costs'!#REF!</definedName>
    <definedName name="solver_lhs5" localSheetId="8" hidden="1">'Capital Base'!#REF!</definedName>
    <definedName name="solver_lhs5" localSheetId="12" hidden="1">Compliance!#REF!</definedName>
    <definedName name="solver_lhs5" localSheetId="5" hidden="1">'Cost Allocation Model'!#REF!</definedName>
    <definedName name="solver_lhs5" localSheetId="7" hidden="1">Mapping!#REF!</definedName>
    <definedName name="solver_lhs5" localSheetId="6" hidden="1">'Regulatory Model'!#REF!</definedName>
    <definedName name="solver_lhs5" localSheetId="11" hidden="1">Revenue!#REF!</definedName>
    <definedName name="solver_lhs5" localSheetId="9" hidden="1">'Standalone Costs'!#REF!</definedName>
    <definedName name="solver_lin" hidden="1">0</definedName>
    <definedName name="solver_mip" localSheetId="4" hidden="1">30</definedName>
    <definedName name="solver_mip" localSheetId="3" hidden="1">30</definedName>
    <definedName name="solver_mip" localSheetId="10" hidden="1">30</definedName>
    <definedName name="solver_mip" localSheetId="8" hidden="1">30</definedName>
    <definedName name="solver_mip" localSheetId="12" hidden="1">30</definedName>
    <definedName name="solver_mip" localSheetId="5" hidden="1">30</definedName>
    <definedName name="solver_mip" localSheetId="7" hidden="1">30</definedName>
    <definedName name="solver_mip" localSheetId="6" hidden="1">30</definedName>
    <definedName name="solver_mip" localSheetId="11" hidden="1">30</definedName>
    <definedName name="solver_mip" localSheetId="9" hidden="1">30</definedName>
    <definedName name="solver_mni" localSheetId="4" hidden="1">30</definedName>
    <definedName name="solver_mni" localSheetId="3" hidden="1">30</definedName>
    <definedName name="solver_mni" localSheetId="10" hidden="1">30</definedName>
    <definedName name="solver_mni" localSheetId="8" hidden="1">30</definedName>
    <definedName name="solver_mni" localSheetId="12" hidden="1">30</definedName>
    <definedName name="solver_mni" localSheetId="5" hidden="1">30</definedName>
    <definedName name="solver_mni" localSheetId="7" hidden="1">30</definedName>
    <definedName name="solver_mni" localSheetId="6" hidden="1">30</definedName>
    <definedName name="solver_mni" localSheetId="11" hidden="1">30</definedName>
    <definedName name="solver_mni" localSheetId="9" hidden="1">30</definedName>
    <definedName name="solver_mrt" localSheetId="4" hidden="1">0.075</definedName>
    <definedName name="solver_mrt" localSheetId="3" hidden="1">0.075</definedName>
    <definedName name="solver_mrt" localSheetId="10" hidden="1">0.075</definedName>
    <definedName name="solver_mrt" localSheetId="8" hidden="1">0.075</definedName>
    <definedName name="solver_mrt" localSheetId="12" hidden="1">0.075</definedName>
    <definedName name="solver_mrt" localSheetId="5" hidden="1">0.075</definedName>
    <definedName name="solver_mrt" localSheetId="7" hidden="1">0.075</definedName>
    <definedName name="solver_mrt" localSheetId="6" hidden="1">0.075</definedName>
    <definedName name="solver_mrt" localSheetId="11" hidden="1">0.075</definedName>
    <definedName name="solver_mrt" localSheetId="9" hidden="1">0.075</definedName>
    <definedName name="solver_msl" localSheetId="4" hidden="1">2</definedName>
    <definedName name="solver_msl" localSheetId="3" hidden="1">2</definedName>
    <definedName name="solver_msl" localSheetId="10" hidden="1">2</definedName>
    <definedName name="solver_msl" localSheetId="8" hidden="1">2</definedName>
    <definedName name="solver_msl" localSheetId="12" hidden="1">2</definedName>
    <definedName name="solver_msl" localSheetId="5" hidden="1">2</definedName>
    <definedName name="solver_msl" localSheetId="7" hidden="1">2</definedName>
    <definedName name="solver_msl" localSheetId="6" hidden="1">2</definedName>
    <definedName name="solver_msl" localSheetId="11" hidden="1">2</definedName>
    <definedName name="solver_msl" localSheetId="9" hidden="1">2</definedName>
    <definedName name="solver_neg" localSheetId="4" hidden="1">1</definedName>
    <definedName name="solver_neg" localSheetId="3" hidden="1">1</definedName>
    <definedName name="solver_neg" localSheetId="10" hidden="1">1</definedName>
    <definedName name="solver_neg" localSheetId="8" hidden="1">1</definedName>
    <definedName name="solver_neg" localSheetId="12" hidden="1">1</definedName>
    <definedName name="solver_neg" localSheetId="5" hidden="1">1</definedName>
    <definedName name="solver_neg" localSheetId="7" hidden="1">1</definedName>
    <definedName name="solver_neg" localSheetId="6" hidden="1">1</definedName>
    <definedName name="solver_neg" localSheetId="11" hidden="1">1</definedName>
    <definedName name="solver_neg" localSheetId="9" hidden="1">1</definedName>
    <definedName name="solver_nod" localSheetId="4" hidden="1">15</definedName>
    <definedName name="solver_nod" localSheetId="3" hidden="1">15</definedName>
    <definedName name="solver_nod" localSheetId="10" hidden="1">15</definedName>
    <definedName name="solver_nod" localSheetId="8" hidden="1">15</definedName>
    <definedName name="solver_nod" localSheetId="12" hidden="1">15</definedName>
    <definedName name="solver_nod" localSheetId="5" hidden="1">15</definedName>
    <definedName name="solver_nod" localSheetId="7" hidden="1">15</definedName>
    <definedName name="solver_nod" localSheetId="6" hidden="1">15</definedName>
    <definedName name="solver_nod" localSheetId="11" hidden="1">15</definedName>
    <definedName name="solver_nod" localSheetId="9" hidden="1">15</definedName>
    <definedName name="solver_num" localSheetId="4" hidden="1">5</definedName>
    <definedName name="solver_num" localSheetId="3" hidden="1">5</definedName>
    <definedName name="solver_num" localSheetId="10" hidden="1">5</definedName>
    <definedName name="solver_num" localSheetId="8" hidden="1">5</definedName>
    <definedName name="solver_num" localSheetId="12" hidden="1">5</definedName>
    <definedName name="solver_num" localSheetId="5" hidden="1">5</definedName>
    <definedName name="solver_num" localSheetId="7" hidden="1">5</definedName>
    <definedName name="solver_num" localSheetId="6" hidden="1">5</definedName>
    <definedName name="solver_num" localSheetId="11" hidden="1">5</definedName>
    <definedName name="solver_num" localSheetId="9" hidden="1">5</definedName>
    <definedName name="solver_num" hidden="1">6</definedName>
    <definedName name="solver_nwt" localSheetId="4" hidden="1">1</definedName>
    <definedName name="solver_nwt" localSheetId="3" hidden="1">1</definedName>
    <definedName name="solver_nwt" localSheetId="10" hidden="1">1</definedName>
    <definedName name="solver_nwt" localSheetId="8" hidden="1">1</definedName>
    <definedName name="solver_nwt" localSheetId="12" hidden="1">1</definedName>
    <definedName name="solver_nwt" localSheetId="5" hidden="1">1</definedName>
    <definedName name="solver_nwt" localSheetId="7" hidden="1">1</definedName>
    <definedName name="solver_nwt" localSheetId="6" hidden="1">1</definedName>
    <definedName name="solver_nwt" localSheetId="11" hidden="1">1</definedName>
    <definedName name="solver_nwt" localSheetId="9" hidden="1">1</definedName>
    <definedName name="solver_nwt" hidden="1">1</definedName>
    <definedName name="solver_opt" localSheetId="4" hidden="1">Allocators!#REF!</definedName>
    <definedName name="solver_opt" localSheetId="3" hidden="1">Assumptions!#REF!</definedName>
    <definedName name="solver_opt" localSheetId="10" hidden="1">'Avoidable Costs'!#REF!</definedName>
    <definedName name="solver_opt" localSheetId="8" hidden="1">'Capital Base'!#REF!</definedName>
    <definedName name="solver_opt" localSheetId="12" hidden="1">Compliance!#REF!</definedName>
    <definedName name="solver_opt" localSheetId="5" hidden="1">'Cost Allocation Model'!#REF!</definedName>
    <definedName name="solver_opt" localSheetId="7" hidden="1">Mapping!#REF!</definedName>
    <definedName name="solver_opt" localSheetId="6" hidden="1">'Regulatory Model'!#REF!</definedName>
    <definedName name="solver_opt" localSheetId="11" hidden="1">Revenue!#REF!</definedName>
    <definedName name="solver_opt" localSheetId="9" hidden="1">'Standalone Costs'!#REF!</definedName>
    <definedName name="solver_pre" localSheetId="4" hidden="1">0.000001</definedName>
    <definedName name="solver_pre" localSheetId="3" hidden="1">0.000001</definedName>
    <definedName name="solver_pre" localSheetId="10" hidden="1">0.000001</definedName>
    <definedName name="solver_pre" localSheetId="8" hidden="1">0.000001</definedName>
    <definedName name="solver_pre" localSheetId="12" hidden="1">0.000001</definedName>
    <definedName name="solver_pre" localSheetId="5" hidden="1">0.000001</definedName>
    <definedName name="solver_pre" localSheetId="7" hidden="1">0.000001</definedName>
    <definedName name="solver_pre" localSheetId="6" hidden="1">0.000001</definedName>
    <definedName name="solver_pre" localSheetId="11" hidden="1">0.000001</definedName>
    <definedName name="solver_pre" localSheetId="9" hidden="1">0.000001</definedName>
    <definedName name="solver_pre" hidden="1">0.000001</definedName>
    <definedName name="solver_rbv" localSheetId="4" hidden="1">2</definedName>
    <definedName name="solver_rbv" localSheetId="3" hidden="1">2</definedName>
    <definedName name="solver_rbv" localSheetId="10" hidden="1">2</definedName>
    <definedName name="solver_rbv" localSheetId="8" hidden="1">2</definedName>
    <definedName name="solver_rbv" localSheetId="12" hidden="1">2</definedName>
    <definedName name="solver_rbv" localSheetId="5" hidden="1">2</definedName>
    <definedName name="solver_rbv" localSheetId="7" hidden="1">2</definedName>
    <definedName name="solver_rbv" localSheetId="6" hidden="1">2</definedName>
    <definedName name="solver_rbv" localSheetId="11" hidden="1">2</definedName>
    <definedName name="solver_rbv" localSheetId="9" hidden="1">2</definedName>
    <definedName name="solver_rel1" localSheetId="4" hidden="1">2</definedName>
    <definedName name="solver_rel1" localSheetId="3" hidden="1">2</definedName>
    <definedName name="solver_rel1" localSheetId="10" hidden="1">2</definedName>
    <definedName name="solver_rel1" localSheetId="8" hidden="1">2</definedName>
    <definedName name="solver_rel1" localSheetId="12" hidden="1">2</definedName>
    <definedName name="solver_rel1" localSheetId="5" hidden="1">2</definedName>
    <definedName name="solver_rel1" localSheetId="7" hidden="1">2</definedName>
    <definedName name="solver_rel1" localSheetId="6" hidden="1">2</definedName>
    <definedName name="solver_rel1" localSheetId="11" hidden="1">2</definedName>
    <definedName name="solver_rel1" localSheetId="9" hidden="1">2</definedName>
    <definedName name="solver_rel1" hidden="1">1</definedName>
    <definedName name="solver_rel2" localSheetId="4" hidden="1">1</definedName>
    <definedName name="solver_rel2" localSheetId="3" hidden="1">1</definedName>
    <definedName name="solver_rel2" localSheetId="10" hidden="1">1</definedName>
    <definedName name="solver_rel2" localSheetId="8" hidden="1">1</definedName>
    <definedName name="solver_rel2" localSheetId="12" hidden="1">1</definedName>
    <definedName name="solver_rel2" localSheetId="5" hidden="1">1</definedName>
    <definedName name="solver_rel2" localSheetId="7" hidden="1">1</definedName>
    <definedName name="solver_rel2" localSheetId="6" hidden="1">1</definedName>
    <definedName name="solver_rel2" localSheetId="11" hidden="1">1</definedName>
    <definedName name="solver_rel2" localSheetId="9" hidden="1">1</definedName>
    <definedName name="solver_rel2" hidden="1">1</definedName>
    <definedName name="solver_rel3" localSheetId="4" hidden="1">1</definedName>
    <definedName name="solver_rel3" localSheetId="3" hidden="1">1</definedName>
    <definedName name="solver_rel3" localSheetId="10" hidden="1">1</definedName>
    <definedName name="solver_rel3" localSheetId="8" hidden="1">1</definedName>
    <definedName name="solver_rel3" localSheetId="12" hidden="1">1</definedName>
    <definedName name="solver_rel3" localSheetId="5" hidden="1">1</definedName>
    <definedName name="solver_rel3" localSheetId="7" hidden="1">1</definedName>
    <definedName name="solver_rel3" localSheetId="6" hidden="1">1</definedName>
    <definedName name="solver_rel3" localSheetId="11" hidden="1">1</definedName>
    <definedName name="solver_rel3" localSheetId="9" hidden="1">1</definedName>
    <definedName name="solver_rel3" hidden="1">1</definedName>
    <definedName name="solver_rel4" localSheetId="4" hidden="1">1</definedName>
    <definedName name="solver_rel4" localSheetId="3" hidden="1">1</definedName>
    <definedName name="solver_rel4" localSheetId="10" hidden="1">1</definedName>
    <definedName name="solver_rel4" localSheetId="8" hidden="1">1</definedName>
    <definedName name="solver_rel4" localSheetId="12" hidden="1">1</definedName>
    <definedName name="solver_rel4" localSheetId="5" hidden="1">1</definedName>
    <definedName name="solver_rel4" localSheetId="7" hidden="1">1</definedName>
    <definedName name="solver_rel4" localSheetId="6" hidden="1">1</definedName>
    <definedName name="solver_rel4" localSheetId="11" hidden="1">1</definedName>
    <definedName name="solver_rel4" localSheetId="9" hidden="1">1</definedName>
    <definedName name="solver_rel4" hidden="1">4</definedName>
    <definedName name="solver_rel5" localSheetId="4" hidden="1">3</definedName>
    <definedName name="solver_rel5" localSheetId="3" hidden="1">3</definedName>
    <definedName name="solver_rel5" localSheetId="10" hidden="1">3</definedName>
    <definedName name="solver_rel5" localSheetId="8" hidden="1">3</definedName>
    <definedName name="solver_rel5" localSheetId="12" hidden="1">3</definedName>
    <definedName name="solver_rel5" localSheetId="5" hidden="1">3</definedName>
    <definedName name="solver_rel5" localSheetId="7" hidden="1">3</definedName>
    <definedName name="solver_rel5" localSheetId="6" hidden="1">3</definedName>
    <definedName name="solver_rel5" localSheetId="11" hidden="1">3</definedName>
    <definedName name="solver_rel5" localSheetId="9" hidden="1">3</definedName>
    <definedName name="solver_rel5" hidden="1">4</definedName>
    <definedName name="solver_rel6" hidden="1">4</definedName>
    <definedName name="solver_rhs1" localSheetId="4" hidden="1">0</definedName>
    <definedName name="solver_rhs1" localSheetId="3" hidden="1">0</definedName>
    <definedName name="solver_rhs1" localSheetId="10" hidden="1">0</definedName>
    <definedName name="solver_rhs1" localSheetId="8" hidden="1">0</definedName>
    <definedName name="solver_rhs1" localSheetId="12" hidden="1">0</definedName>
    <definedName name="solver_rhs1" localSheetId="5" hidden="1">0</definedName>
    <definedName name="solver_rhs1" localSheetId="7" hidden="1">0</definedName>
    <definedName name="solver_rhs1" localSheetId="6" hidden="1">0</definedName>
    <definedName name="solver_rhs1" localSheetId="11" hidden="1">0</definedName>
    <definedName name="solver_rhs1" localSheetId="9" hidden="1">0</definedName>
    <definedName name="solver_rhs1" hidden="1">15</definedName>
    <definedName name="solver_rhs2" localSheetId="4" hidden="1">max_g_p_rate</definedName>
    <definedName name="solver_rhs2" localSheetId="3" hidden="1">max_g_p_rate</definedName>
    <definedName name="solver_rhs2" localSheetId="10" hidden="1">max_g_p_rate</definedName>
    <definedName name="solver_rhs2" localSheetId="8" hidden="1">max_g_p_rate</definedName>
    <definedName name="solver_rhs2" localSheetId="12" hidden="1">max_g_p_rate</definedName>
    <definedName name="solver_rhs2" localSheetId="5" hidden="1">max_g_p_rate</definedName>
    <definedName name="solver_rhs2" localSheetId="7" hidden="1">max_g_p_rate</definedName>
    <definedName name="solver_rhs2" localSheetId="6" hidden="1">max_g_p_rate</definedName>
    <definedName name="solver_rhs2" localSheetId="11" hidden="1">max_g_p_rate</definedName>
    <definedName name="solver_rhs2" localSheetId="9" hidden="1">max_g_p_rate</definedName>
    <definedName name="solver_rhs2" hidden="1">15</definedName>
    <definedName name="solver_rhs3" localSheetId="4" hidden="1">max_var</definedName>
    <definedName name="solver_rhs3" localSheetId="3" hidden="1">max_var</definedName>
    <definedName name="solver_rhs3" localSheetId="10" hidden="1">max_var</definedName>
    <definedName name="solver_rhs3" localSheetId="8" hidden="1">max_var</definedName>
    <definedName name="solver_rhs3" localSheetId="12" hidden="1">max_var</definedName>
    <definedName name="solver_rhs3" localSheetId="5" hidden="1">max_var</definedName>
    <definedName name="solver_rhs3" localSheetId="7" hidden="1">max_var</definedName>
    <definedName name="solver_rhs3" localSheetId="6" hidden="1">max_var</definedName>
    <definedName name="solver_rhs3" localSheetId="11" hidden="1">max_var</definedName>
    <definedName name="solver_rhs3" localSheetId="9" hidden="1">max_var</definedName>
    <definedName name="solver_rhs3" hidden="1">15</definedName>
    <definedName name="solver_rhs4" localSheetId="4" hidden="1">max_g</definedName>
    <definedName name="solver_rhs4" localSheetId="3" hidden="1">max_g</definedName>
    <definedName name="solver_rhs4" localSheetId="10" hidden="1">max_g</definedName>
    <definedName name="solver_rhs4" localSheetId="8" hidden="1">max_g</definedName>
    <definedName name="solver_rhs4" localSheetId="12" hidden="1">max_g</definedName>
    <definedName name="solver_rhs4" localSheetId="5" hidden="1">max_g</definedName>
    <definedName name="solver_rhs4" localSheetId="7" hidden="1">max_g</definedName>
    <definedName name="solver_rhs4" localSheetId="6" hidden="1">max_g</definedName>
    <definedName name="solver_rhs4" localSheetId="11" hidden="1">max_g</definedName>
    <definedName name="solver_rhs4" localSheetId="9" hidden="1">max_g</definedName>
    <definedName name="solver_rhs5" localSheetId="4" hidden="1">min_g</definedName>
    <definedName name="solver_rhs5" localSheetId="3" hidden="1">min_g</definedName>
    <definedName name="solver_rhs5" localSheetId="10" hidden="1">min_g</definedName>
    <definedName name="solver_rhs5" localSheetId="8" hidden="1">min_g</definedName>
    <definedName name="solver_rhs5" localSheetId="12" hidden="1">min_g</definedName>
    <definedName name="solver_rhs5" localSheetId="5" hidden="1">min_g</definedName>
    <definedName name="solver_rhs5" localSheetId="7" hidden="1">min_g</definedName>
    <definedName name="solver_rhs5" localSheetId="6" hidden="1">min_g</definedName>
    <definedName name="solver_rhs5" localSheetId="11" hidden="1">min_g</definedName>
    <definedName name="solver_rhs5" localSheetId="9" hidden="1">min_g</definedName>
    <definedName name="solver_rlx" localSheetId="4" hidden="1">2</definedName>
    <definedName name="solver_rlx" localSheetId="3" hidden="1">2</definedName>
    <definedName name="solver_rlx" localSheetId="10" hidden="1">2</definedName>
    <definedName name="solver_rlx" localSheetId="8" hidden="1">2</definedName>
    <definedName name="solver_rlx" localSheetId="12" hidden="1">2</definedName>
    <definedName name="solver_rlx" localSheetId="5" hidden="1">2</definedName>
    <definedName name="solver_rlx" localSheetId="7" hidden="1">2</definedName>
    <definedName name="solver_rlx" localSheetId="6" hidden="1">2</definedName>
    <definedName name="solver_rlx" localSheetId="11" hidden="1">2</definedName>
    <definedName name="solver_rlx" localSheetId="9" hidden="1">2</definedName>
    <definedName name="solver_rsd" localSheetId="4" hidden="1">0</definedName>
    <definedName name="solver_rsd" localSheetId="3" hidden="1">0</definedName>
    <definedName name="solver_rsd" localSheetId="10" hidden="1">0</definedName>
    <definedName name="solver_rsd" localSheetId="8" hidden="1">0</definedName>
    <definedName name="solver_rsd" localSheetId="12" hidden="1">0</definedName>
    <definedName name="solver_rsd" localSheetId="5" hidden="1">0</definedName>
    <definedName name="solver_rsd" localSheetId="7" hidden="1">0</definedName>
    <definedName name="solver_rsd" localSheetId="6" hidden="1">0</definedName>
    <definedName name="solver_rsd" localSheetId="11" hidden="1">0</definedName>
    <definedName name="solver_rsd" localSheetId="9" hidden="1">0</definedName>
    <definedName name="solver_scl" localSheetId="4" hidden="1">1</definedName>
    <definedName name="solver_scl" localSheetId="3" hidden="1">1</definedName>
    <definedName name="solver_scl" localSheetId="10" hidden="1">1</definedName>
    <definedName name="solver_scl" localSheetId="8" hidden="1">1</definedName>
    <definedName name="solver_scl" localSheetId="12" hidden="1">1</definedName>
    <definedName name="solver_scl" localSheetId="5" hidden="1">1</definedName>
    <definedName name="solver_scl" localSheetId="7" hidden="1">1</definedName>
    <definedName name="solver_scl" localSheetId="6" hidden="1">1</definedName>
    <definedName name="solver_scl" localSheetId="11" hidden="1">1</definedName>
    <definedName name="solver_scl" localSheetId="9" hidden="1">1</definedName>
    <definedName name="solver_scl" hidden="1">0</definedName>
    <definedName name="solver_sho" localSheetId="4" hidden="1">2</definedName>
    <definedName name="solver_sho" localSheetId="3" hidden="1">2</definedName>
    <definedName name="solver_sho" localSheetId="10" hidden="1">2</definedName>
    <definedName name="solver_sho" localSheetId="8" hidden="1">2</definedName>
    <definedName name="solver_sho" localSheetId="12" hidden="1">2</definedName>
    <definedName name="solver_sho" localSheetId="5" hidden="1">2</definedName>
    <definedName name="solver_sho" localSheetId="7" hidden="1">2</definedName>
    <definedName name="solver_sho" localSheetId="6" hidden="1">2</definedName>
    <definedName name="solver_sho" localSheetId="11" hidden="1">2</definedName>
    <definedName name="solver_sho" localSheetId="9" hidden="1">2</definedName>
    <definedName name="solver_sho" hidden="1">0</definedName>
    <definedName name="solver_ssz" localSheetId="4" hidden="1">100</definedName>
    <definedName name="solver_ssz" localSheetId="3" hidden="1">100</definedName>
    <definedName name="solver_ssz" localSheetId="10" hidden="1">100</definedName>
    <definedName name="solver_ssz" localSheetId="8" hidden="1">100</definedName>
    <definedName name="solver_ssz" localSheetId="12" hidden="1">100</definedName>
    <definedName name="solver_ssz" localSheetId="5" hidden="1">100</definedName>
    <definedName name="solver_ssz" localSheetId="7" hidden="1">100</definedName>
    <definedName name="solver_ssz" localSheetId="6" hidden="1">100</definedName>
    <definedName name="solver_ssz" localSheetId="11" hidden="1">100</definedName>
    <definedName name="solver_ssz" localSheetId="9" hidden="1">100</definedName>
    <definedName name="solver_tim" localSheetId="4" hidden="1">24000</definedName>
    <definedName name="solver_tim" localSheetId="3" hidden="1">24000</definedName>
    <definedName name="solver_tim" localSheetId="10" hidden="1">24000</definedName>
    <definedName name="solver_tim" localSheetId="8" hidden="1">24000</definedName>
    <definedName name="solver_tim" localSheetId="12" hidden="1">24000</definedName>
    <definedName name="solver_tim" localSheetId="5" hidden="1">24000</definedName>
    <definedName name="solver_tim" localSheetId="7" hidden="1">24000</definedName>
    <definedName name="solver_tim" localSheetId="6" hidden="1">24000</definedName>
    <definedName name="solver_tim" localSheetId="11" hidden="1">24000</definedName>
    <definedName name="solver_tim" localSheetId="9" hidden="1">24000</definedName>
    <definedName name="solver_tim" hidden="1">200</definedName>
    <definedName name="solver_tmp" hidden="1">15</definedName>
    <definedName name="solver_tol" localSheetId="4" hidden="1">0.01</definedName>
    <definedName name="solver_tol" localSheetId="3" hidden="1">0.01</definedName>
    <definedName name="solver_tol" localSheetId="10" hidden="1">0.01</definedName>
    <definedName name="solver_tol" localSheetId="8" hidden="1">0.01</definedName>
    <definedName name="solver_tol" localSheetId="12" hidden="1">0.01</definedName>
    <definedName name="solver_tol" localSheetId="5" hidden="1">0.01</definedName>
    <definedName name="solver_tol" localSheetId="7" hidden="1">0.01</definedName>
    <definedName name="solver_tol" localSheetId="6" hidden="1">0.01</definedName>
    <definedName name="solver_tol" localSheetId="11" hidden="1">0.01</definedName>
    <definedName name="solver_tol" localSheetId="9" hidden="1">0.01</definedName>
    <definedName name="solver_tol" hidden="1">0.05</definedName>
    <definedName name="solver_typ" localSheetId="4" hidden="1">1</definedName>
    <definedName name="solver_typ" localSheetId="3" hidden="1">1</definedName>
    <definedName name="solver_typ" localSheetId="10" hidden="1">1</definedName>
    <definedName name="solver_typ" localSheetId="8" hidden="1">1</definedName>
    <definedName name="solver_typ" localSheetId="12" hidden="1">1</definedName>
    <definedName name="solver_typ" localSheetId="5" hidden="1">1</definedName>
    <definedName name="solver_typ" localSheetId="7" hidden="1">1</definedName>
    <definedName name="solver_typ" localSheetId="6" hidden="1">1</definedName>
    <definedName name="solver_typ" localSheetId="11" hidden="1">1</definedName>
    <definedName name="solver_typ" localSheetId="9" hidden="1">1</definedName>
    <definedName name="solver_typ" hidden="1">3</definedName>
    <definedName name="solver_val" localSheetId="4" hidden="1">0</definedName>
    <definedName name="solver_val" localSheetId="3" hidden="1">0</definedName>
    <definedName name="solver_val" localSheetId="10" hidden="1">0</definedName>
    <definedName name="solver_val" localSheetId="8" hidden="1">0</definedName>
    <definedName name="solver_val" localSheetId="12" hidden="1">0</definedName>
    <definedName name="solver_val" localSheetId="5" hidden="1">0</definedName>
    <definedName name="solver_val" localSheetId="7" hidden="1">0</definedName>
    <definedName name="solver_val" localSheetId="6" hidden="1">0</definedName>
    <definedName name="solver_val" localSheetId="11" hidden="1">0</definedName>
    <definedName name="solver_val" localSheetId="9" hidden="1">0</definedName>
    <definedName name="solver_val" hidden="1">90</definedName>
    <definedName name="solver_ver" localSheetId="4" hidden="1">3</definedName>
    <definedName name="solver_ver" localSheetId="3" hidden="1">3</definedName>
    <definedName name="solver_ver" localSheetId="10" hidden="1">3</definedName>
    <definedName name="solver_ver" localSheetId="8" hidden="1">3</definedName>
    <definedName name="solver_ver" localSheetId="12" hidden="1">3</definedName>
    <definedName name="solver_ver" localSheetId="5" hidden="1">3</definedName>
    <definedName name="solver_ver" localSheetId="7" hidden="1">3</definedName>
    <definedName name="solver_ver" localSheetId="6" hidden="1">3</definedName>
    <definedName name="solver_ver" localSheetId="11" hidden="1">3</definedName>
    <definedName name="solver_ver" localSheetId="9" hidden="1">3</definedName>
    <definedName name="Stand_Alone_by_Bundle">'Standalone Costs'!$G$101:$BC$107</definedName>
    <definedName name="subsection">Assumptions!$E$34</definedName>
    <definedName name="Sxn" hidden="1">[2]Input_A!$D$94</definedName>
    <definedName name="Tariff_Revenue_to_Bundles">Mapping!$E$186:$L$244</definedName>
    <definedName name="Tariffs">'Regulatory Model'!$D$154:$D$212</definedName>
    <definedName name="xa" localSheetId="4"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localSheetId="3"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localSheetId="10"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localSheetId="8"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localSheetId="13"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localSheetId="12"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localSheetId="1"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localSheetId="5"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localSheetId="7"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localSheetId="6"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localSheetId="11"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localSheetId="2"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localSheetId="9"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s" localSheetId="4"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localSheetId="3"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localSheetId="10"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localSheetId="8"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localSheetId="13"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localSheetId="12"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localSheetId="1"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localSheetId="5"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localSheetId="7"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localSheetId="6"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localSheetId="11"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localSheetId="2"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localSheetId="9"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v" localSheetId="4"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localSheetId="3"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localSheetId="10"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localSheetId="8"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localSheetId="13"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localSheetId="12"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localSheetId="1"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localSheetId="5"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localSheetId="7"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localSheetId="6"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localSheetId="11"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localSheetId="2"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localSheetId="9"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x" localSheetId="4" hidden="1">{28}</definedName>
    <definedName name="xx" localSheetId="3" hidden="1">{28}</definedName>
    <definedName name="xx" localSheetId="10" hidden="1">{28}</definedName>
    <definedName name="xx" localSheetId="8" hidden="1">{28}</definedName>
    <definedName name="xx" localSheetId="13" hidden="1">{28}</definedName>
    <definedName name="xx" localSheetId="12" hidden="1">{28}</definedName>
    <definedName name="xx" localSheetId="1" hidden="1">{28}</definedName>
    <definedName name="xx" localSheetId="5" hidden="1">{28}</definedName>
    <definedName name="xx" localSheetId="7" hidden="1">{28}</definedName>
    <definedName name="xx" localSheetId="6" hidden="1">{28}</definedName>
    <definedName name="xx" localSheetId="11" hidden="1">{28}</definedName>
    <definedName name="xx" localSheetId="2" hidden="1">{28}</definedName>
    <definedName name="xx" localSheetId="9" hidden="1">{28}</definedName>
    <definedName name="xx" hidden="1">{28}</definedName>
    <definedName name="xy" localSheetId="4"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localSheetId="3"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localSheetId="10"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localSheetId="8"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localSheetId="13"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localSheetId="12"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localSheetId="1"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localSheetId="5"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localSheetId="7"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localSheetId="6"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localSheetId="11"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localSheetId="2"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localSheetId="9"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z" localSheetId="4"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localSheetId="3"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localSheetId="10"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localSheetId="8"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localSheetId="13"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localSheetId="12"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localSheetId="1"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localSheetId="5"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localSheetId="7"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localSheetId="6"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localSheetId="11"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localSheetId="2"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localSheetId="9"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Years">'Regulatory Model'!$G$9:$BD$9</definedName>
    <definedName name="yty" localSheetId="4"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localSheetId="3"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localSheetId="10"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localSheetId="8"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localSheetId="13"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localSheetId="12"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localSheetId="1"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localSheetId="5"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localSheetId="7"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localSheetId="6"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localSheetId="11"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localSheetId="2"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localSheetId="9"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5" i="4" l="1"/>
  <c r="D57" i="4"/>
  <c r="D53" i="4"/>
  <c r="D48" i="4"/>
  <c r="D49" i="4" s="1"/>
  <c r="D47" i="4"/>
  <c r="D43" i="4"/>
  <c r="D39" i="4"/>
  <c r="D33" i="4"/>
  <c r="D29" i="4"/>
  <c r="D26" i="4"/>
  <c r="D25" i="4"/>
  <c r="D27" i="4" s="1"/>
  <c r="D23" i="4"/>
  <c r="D66" i="4" l="1"/>
  <c r="D58" i="4"/>
  <c r="D54" i="4"/>
  <c r="D55" i="4" s="1"/>
  <c r="D50" i="4"/>
  <c r="D51" i="4" s="1"/>
  <c r="D44" i="4"/>
  <c r="D45" i="4" s="1"/>
  <c r="D40" i="4"/>
  <c r="D41" i="4" s="1"/>
  <c r="D34" i="4"/>
  <c r="D37" i="4" s="1"/>
  <c r="D35" i="4"/>
  <c r="D36" i="4"/>
  <c r="D30" i="4"/>
  <c r="D31" i="4" s="1"/>
  <c r="B2" i="20"/>
  <c r="B2" i="38"/>
  <c r="B2" i="34"/>
  <c r="D17" i="3" s="1"/>
  <c r="B21" i="21" s="1"/>
  <c r="B2" i="30"/>
  <c r="D16" i="3" s="1"/>
  <c r="B20" i="21" s="1"/>
  <c r="B2" i="28"/>
  <c r="D15" i="3" s="1"/>
  <c r="B19" i="21" s="1"/>
  <c r="B2" i="33"/>
  <c r="D14" i="3" s="1"/>
  <c r="B18" i="21" s="1"/>
  <c r="B2" i="29"/>
  <c r="D13" i="3" s="1"/>
  <c r="B17" i="21" s="1"/>
  <c r="B2" i="4"/>
  <c r="D12" i="3" s="1"/>
  <c r="B16" i="21" s="1"/>
  <c r="B2" i="32"/>
  <c r="D11" i="3" s="1"/>
  <c r="B15" i="21" s="1"/>
  <c r="I19" i="34"/>
  <c r="E9" i="29"/>
  <c r="F9" i="29" s="1"/>
  <c r="G9" i="29" s="1"/>
  <c r="H9" i="29" s="1"/>
  <c r="I9" i="29" s="1"/>
  <c r="J9" i="29" s="1"/>
  <c r="K9" i="29" s="1"/>
  <c r="L9" i="29" s="1"/>
  <c r="M9" i="29" s="1"/>
  <c r="N9" i="29" s="1"/>
  <c r="O9" i="29" s="1"/>
  <c r="P9" i="29" s="1"/>
  <c r="Q9" i="29" s="1"/>
  <c r="R9" i="29" s="1"/>
  <c r="S9" i="29" s="1"/>
  <c r="T9" i="29" s="1"/>
  <c r="U9" i="29" s="1"/>
  <c r="V9" i="29" s="1"/>
  <c r="W9" i="29" s="1"/>
  <c r="X9" i="29" s="1"/>
  <c r="Y9" i="29" s="1"/>
  <c r="Z9" i="29" s="1"/>
  <c r="AA9" i="29" s="1"/>
  <c r="AB9" i="29" s="1"/>
  <c r="AC9" i="29" s="1"/>
  <c r="AD9" i="29" s="1"/>
  <c r="AE9" i="29" s="1"/>
  <c r="AF9" i="29" s="1"/>
  <c r="AG9" i="29" s="1"/>
  <c r="AH9" i="29" s="1"/>
  <c r="AI9" i="29" s="1"/>
  <c r="AJ9" i="29" s="1"/>
  <c r="AK9" i="29" s="1"/>
  <c r="AL9" i="29" s="1"/>
  <c r="AM9" i="29" s="1"/>
  <c r="AN9" i="29" s="1"/>
  <c r="AO9" i="29" s="1"/>
  <c r="AP9" i="29" s="1"/>
  <c r="AQ9" i="29" s="1"/>
  <c r="AR9" i="29" s="1"/>
  <c r="AS9" i="29" s="1"/>
  <c r="AT9" i="29" s="1"/>
  <c r="AU9" i="29" s="1"/>
  <c r="AV9" i="29" s="1"/>
  <c r="AW9" i="29" s="1"/>
  <c r="AX9" i="29" s="1"/>
  <c r="AY9" i="29" s="1"/>
  <c r="AZ9" i="29" s="1"/>
  <c r="BA9" i="29" s="1"/>
  <c r="BB9" i="29" s="1"/>
  <c r="BC9" i="29" s="1"/>
  <c r="BD9" i="29" s="1"/>
  <c r="G12" i="34"/>
  <c r="H12" i="34" s="1"/>
  <c r="I12" i="34" s="1"/>
  <c r="E17" i="20"/>
  <c r="E26" i="17"/>
  <c r="F25" i="17" s="1"/>
  <c r="E27" i="17"/>
  <c r="E33" i="17"/>
  <c r="A3" i="32"/>
  <c r="D15" i="21" s="1"/>
  <c r="A3" i="28"/>
  <c r="D19" i="21" s="1"/>
  <c r="A3" i="30"/>
  <c r="D20" i="21" s="1"/>
  <c r="A3" i="34"/>
  <c r="D21" i="21"/>
  <c r="A3" i="38"/>
  <c r="D22" i="21" s="1"/>
  <c r="A3" i="20"/>
  <c r="D23" i="21"/>
  <c r="B8" i="3"/>
  <c r="B9" i="3" s="1"/>
  <c r="B10" i="3" s="1"/>
  <c r="B11" i="3" s="1"/>
  <c r="B12" i="3" s="1"/>
  <c r="B13" i="3" s="1"/>
  <c r="B14" i="3" s="1"/>
  <c r="B15" i="3" s="1"/>
  <c r="B16" i="3" s="1"/>
  <c r="B17" i="3" s="1"/>
  <c r="B18" i="3" s="1"/>
  <c r="B19" i="3" s="1"/>
  <c r="B20" i="3" s="1"/>
  <c r="B2" i="22"/>
  <c r="D9" i="3" s="1"/>
  <c r="B2" i="17"/>
  <c r="D10" i="3" s="1"/>
  <c r="B2" i="21"/>
  <c r="D20" i="3" s="1"/>
  <c r="A1" i="30"/>
  <c r="K19" i="30"/>
  <c r="G12" i="30"/>
  <c r="G19" i="30"/>
  <c r="G20" i="30" s="1"/>
  <c r="H19" i="30"/>
  <c r="I19" i="30"/>
  <c r="J19" i="30"/>
  <c r="K17" i="33"/>
  <c r="K18" i="33"/>
  <c r="K20" i="33"/>
  <c r="K21" i="33"/>
  <c r="K22" i="33"/>
  <c r="K24" i="33"/>
  <c r="K25" i="33"/>
  <c r="K26" i="33"/>
  <c r="K28" i="33"/>
  <c r="K29" i="33"/>
  <c r="K30" i="33"/>
  <c r="K31" i="33"/>
  <c r="K32" i="33"/>
  <c r="K34" i="33"/>
  <c r="K35" i="33"/>
  <c r="K36" i="33"/>
  <c r="K38" i="33"/>
  <c r="K39" i="33"/>
  <c r="K40" i="33"/>
  <c r="K42" i="33"/>
  <c r="K43" i="33"/>
  <c r="K44" i="33"/>
  <c r="K45" i="33"/>
  <c r="K46" i="33"/>
  <c r="K48" i="33"/>
  <c r="K49" i="33"/>
  <c r="K50" i="33"/>
  <c r="K52" i="33"/>
  <c r="K53" i="33"/>
  <c r="K54" i="33"/>
  <c r="K55" i="33"/>
  <c r="K56" i="33"/>
  <c r="K57" i="33"/>
  <c r="K58" i="33"/>
  <c r="K60" i="33"/>
  <c r="K61" i="33"/>
  <c r="K62" i="33"/>
  <c r="K63" i="33"/>
  <c r="H18" i="30"/>
  <c r="G54" i="30"/>
  <c r="J17" i="33"/>
  <c r="J18" i="33"/>
  <c r="J20" i="33"/>
  <c r="J21" i="33"/>
  <c r="J22" i="33"/>
  <c r="J24" i="33"/>
  <c r="J25" i="33"/>
  <c r="J26" i="33"/>
  <c r="J28" i="33"/>
  <c r="J29" i="33"/>
  <c r="J30" i="33"/>
  <c r="J31" i="33"/>
  <c r="J32" i="33"/>
  <c r="J34" i="33"/>
  <c r="J35" i="33"/>
  <c r="J36" i="33"/>
  <c r="J38" i="33"/>
  <c r="J39" i="33"/>
  <c r="J40" i="33"/>
  <c r="J42" i="33"/>
  <c r="J43" i="33"/>
  <c r="J44" i="33"/>
  <c r="J45" i="33"/>
  <c r="J46" i="33"/>
  <c r="J48" i="33"/>
  <c r="J49" i="33"/>
  <c r="J50" i="33"/>
  <c r="J52" i="33"/>
  <c r="J53" i="33"/>
  <c r="J54" i="33"/>
  <c r="J55" i="33"/>
  <c r="J56" i="33"/>
  <c r="J57" i="33"/>
  <c r="J58" i="33"/>
  <c r="J60" i="33"/>
  <c r="J61" i="33"/>
  <c r="J62" i="33"/>
  <c r="J63" i="33"/>
  <c r="I17" i="33"/>
  <c r="I18" i="33"/>
  <c r="I20" i="33"/>
  <c r="I21" i="33"/>
  <c r="I22" i="33"/>
  <c r="I24" i="33"/>
  <c r="I25" i="33"/>
  <c r="I26" i="33"/>
  <c r="I28" i="33"/>
  <c r="I29" i="33"/>
  <c r="I30" i="33"/>
  <c r="I31" i="33"/>
  <c r="I32" i="33"/>
  <c r="I34" i="33"/>
  <c r="I35" i="33"/>
  <c r="I36" i="33"/>
  <c r="I38" i="33"/>
  <c r="I39" i="33"/>
  <c r="I40" i="33"/>
  <c r="I42" i="33"/>
  <c r="I43" i="33"/>
  <c r="I44" i="33"/>
  <c r="I45" i="33"/>
  <c r="I46" i="33"/>
  <c r="I48" i="33"/>
  <c r="I49" i="33"/>
  <c r="I50" i="33"/>
  <c r="I52" i="33"/>
  <c r="I53" i="33"/>
  <c r="I54" i="33"/>
  <c r="I55" i="33"/>
  <c r="I56" i="33"/>
  <c r="I57" i="33"/>
  <c r="I58" i="33"/>
  <c r="I60" i="33"/>
  <c r="I61" i="33"/>
  <c r="I62" i="33"/>
  <c r="I63" i="33"/>
  <c r="H17" i="33"/>
  <c r="H18" i="33"/>
  <c r="H20" i="33"/>
  <c r="H21" i="33"/>
  <c r="H22" i="33"/>
  <c r="H24" i="33"/>
  <c r="H77" i="33" s="1"/>
  <c r="H25" i="33"/>
  <c r="J78" i="33" s="1"/>
  <c r="H26" i="33"/>
  <c r="H28" i="33"/>
  <c r="H29" i="33"/>
  <c r="H30" i="33"/>
  <c r="H31" i="33"/>
  <c r="H32" i="33"/>
  <c r="H34" i="33"/>
  <c r="I87" i="33" s="1"/>
  <c r="H35" i="33"/>
  <c r="H36" i="33"/>
  <c r="H38" i="33"/>
  <c r="H39" i="33"/>
  <c r="H40" i="33"/>
  <c r="H42" i="33"/>
  <c r="H43" i="33"/>
  <c r="H44" i="33"/>
  <c r="H45" i="33"/>
  <c r="H46" i="33"/>
  <c r="H48" i="33"/>
  <c r="H49" i="33"/>
  <c r="H50" i="33"/>
  <c r="H52" i="33"/>
  <c r="H53" i="33"/>
  <c r="H54" i="33"/>
  <c r="F107" i="33" s="1"/>
  <c r="H55" i="33"/>
  <c r="H56" i="33"/>
  <c r="H57" i="33"/>
  <c r="H58" i="33"/>
  <c r="H60" i="33"/>
  <c r="H61" i="33"/>
  <c r="H62" i="33"/>
  <c r="H63" i="33"/>
  <c r="L116" i="33" s="1"/>
  <c r="G17" i="33"/>
  <c r="G18" i="33"/>
  <c r="G20" i="33"/>
  <c r="G21" i="33"/>
  <c r="G22" i="33"/>
  <c r="G24" i="33"/>
  <c r="G25" i="33"/>
  <c r="G26" i="33"/>
  <c r="L79" i="33" s="1"/>
  <c r="G28" i="33"/>
  <c r="G29" i="33"/>
  <c r="G30" i="33"/>
  <c r="G31" i="33"/>
  <c r="G32" i="33"/>
  <c r="G34" i="33"/>
  <c r="G35" i="33"/>
  <c r="G36" i="33"/>
  <c r="F89" i="33" s="1"/>
  <c r="G38" i="33"/>
  <c r="G39" i="33"/>
  <c r="G40" i="33"/>
  <c r="G42" i="33"/>
  <c r="G43" i="33"/>
  <c r="G44" i="33"/>
  <c r="G45" i="33"/>
  <c r="G46" i="33"/>
  <c r="F99" i="33" s="1"/>
  <c r="G48" i="33"/>
  <c r="G49" i="33"/>
  <c r="G50" i="33"/>
  <c r="G52" i="33"/>
  <c r="G53" i="33"/>
  <c r="G54" i="33"/>
  <c r="G55" i="33"/>
  <c r="G56" i="33"/>
  <c r="G109" i="33" s="1"/>
  <c r="G57" i="33"/>
  <c r="G58" i="33"/>
  <c r="G60" i="33"/>
  <c r="G61" i="33"/>
  <c r="G62" i="33"/>
  <c r="G63" i="33"/>
  <c r="F17" i="33"/>
  <c r="F18" i="33"/>
  <c r="H71" i="33" s="1"/>
  <c r="F20" i="33"/>
  <c r="E73" i="33" s="1"/>
  <c r="F21" i="33"/>
  <c r="F22" i="33"/>
  <c r="F24" i="33"/>
  <c r="F25" i="33"/>
  <c r="F26" i="33"/>
  <c r="F28" i="33"/>
  <c r="F29" i="33"/>
  <c r="H82" i="33" s="1"/>
  <c r="F30" i="33"/>
  <c r="L83" i="33" s="1"/>
  <c r="F31" i="33"/>
  <c r="F32" i="33"/>
  <c r="F34" i="33"/>
  <c r="F35" i="33"/>
  <c r="F36" i="33"/>
  <c r="F38" i="33"/>
  <c r="F39" i="33"/>
  <c r="F92" i="33" s="1"/>
  <c r="F40" i="33"/>
  <c r="L93" i="33" s="1"/>
  <c r="F42" i="33"/>
  <c r="F43" i="33"/>
  <c r="F44" i="33"/>
  <c r="F45" i="33"/>
  <c r="F46" i="33"/>
  <c r="F48" i="33"/>
  <c r="F49" i="33"/>
  <c r="F102" i="33" s="1"/>
  <c r="F50" i="33"/>
  <c r="L103" i="33" s="1"/>
  <c r="F52" i="33"/>
  <c r="F53" i="33"/>
  <c r="F54" i="33"/>
  <c r="F55" i="33"/>
  <c r="F56" i="33"/>
  <c r="F57" i="33"/>
  <c r="F58" i="33"/>
  <c r="L111" i="33" s="1"/>
  <c r="F60" i="33"/>
  <c r="E113" i="33" s="1"/>
  <c r="F61" i="33"/>
  <c r="F62" i="33"/>
  <c r="F63" i="33"/>
  <c r="E17" i="33"/>
  <c r="E18" i="33"/>
  <c r="E20" i="33"/>
  <c r="E21" i="33"/>
  <c r="L74" i="33" s="1"/>
  <c r="E22" i="33"/>
  <c r="E24" i="33"/>
  <c r="E25" i="33"/>
  <c r="E26" i="33"/>
  <c r="E28" i="33"/>
  <c r="E29" i="33"/>
  <c r="E30" i="33"/>
  <c r="E31" i="33"/>
  <c r="I84" i="33" s="1"/>
  <c r="E32" i="33"/>
  <c r="E34" i="33"/>
  <c r="E35" i="33"/>
  <c r="E36" i="33"/>
  <c r="E38" i="33"/>
  <c r="E39" i="33"/>
  <c r="E40" i="33"/>
  <c r="E42" i="33"/>
  <c r="L95" i="33" s="1"/>
  <c r="E43" i="33"/>
  <c r="E44" i="33"/>
  <c r="E45" i="33"/>
  <c r="E46" i="33"/>
  <c r="E48" i="33"/>
  <c r="E49" i="33"/>
  <c r="E50" i="33"/>
  <c r="E52" i="33"/>
  <c r="L105" i="33" s="1"/>
  <c r="E53" i="33"/>
  <c r="E54" i="33"/>
  <c r="E55" i="33"/>
  <c r="E56" i="33"/>
  <c r="E57" i="33"/>
  <c r="E58" i="33"/>
  <c r="E60" i="33"/>
  <c r="G113" i="33" s="1"/>
  <c r="E61" i="33"/>
  <c r="E62" i="33"/>
  <c r="E63" i="33"/>
  <c r="J12" i="34"/>
  <c r="H40" i="34"/>
  <c r="G40" i="34"/>
  <c r="J19" i="34"/>
  <c r="L17" i="33"/>
  <c r="L18" i="33"/>
  <c r="L20" i="33"/>
  <c r="L21" i="33"/>
  <c r="L22" i="33"/>
  <c r="L24" i="33"/>
  <c r="G77" i="33" s="1"/>
  <c r="L25" i="33"/>
  <c r="L26" i="33"/>
  <c r="L28" i="33"/>
  <c r="L29" i="33"/>
  <c r="F82" i="33" s="1"/>
  <c r="L30" i="33"/>
  <c r="L31" i="33"/>
  <c r="L32" i="33"/>
  <c r="L34" i="33"/>
  <c r="G87" i="33" s="1"/>
  <c r="L35" i="33"/>
  <c r="L36" i="33"/>
  <c r="L38" i="33"/>
  <c r="L39" i="33"/>
  <c r="L40" i="33"/>
  <c r="L42" i="33"/>
  <c r="L43" i="33"/>
  <c r="L44" i="33"/>
  <c r="H97" i="33" s="1"/>
  <c r="L45" i="33"/>
  <c r="L46" i="33"/>
  <c r="L48" i="33"/>
  <c r="L49" i="33"/>
  <c r="L50" i="33"/>
  <c r="L52" i="33"/>
  <c r="L53" i="33"/>
  <c r="L54" i="33"/>
  <c r="G107" i="33" s="1"/>
  <c r="L55" i="33"/>
  <c r="L56" i="33"/>
  <c r="L57" i="33"/>
  <c r="L58" i="33"/>
  <c r="I111" i="33" s="1"/>
  <c r="L60" i="33"/>
  <c r="L61" i="33"/>
  <c r="L62" i="33"/>
  <c r="L63" i="33"/>
  <c r="F116" i="33" s="1"/>
  <c r="I77" i="33"/>
  <c r="I79" i="33"/>
  <c r="I82" i="33"/>
  <c r="I109" i="33"/>
  <c r="I116" i="33"/>
  <c r="H107" i="33"/>
  <c r="H111" i="33"/>
  <c r="G99" i="33"/>
  <c r="G102" i="33"/>
  <c r="F88" i="33"/>
  <c r="G19" i="34"/>
  <c r="G20" i="34" s="1"/>
  <c r="H19" i="34"/>
  <c r="E87" i="33"/>
  <c r="E97" i="33"/>
  <c r="E107" i="33"/>
  <c r="E109" i="33"/>
  <c r="H18" i="34"/>
  <c r="G18" i="34"/>
  <c r="A1" i="34"/>
  <c r="E10" i="33"/>
  <c r="E14" i="32"/>
  <c r="E9" i="38"/>
  <c r="F9" i="38"/>
  <c r="G9" i="38" s="1"/>
  <c r="E124" i="33"/>
  <c r="F124" i="33"/>
  <c r="G124" i="33"/>
  <c r="H124" i="33"/>
  <c r="I124" i="33"/>
  <c r="J124" i="33"/>
  <c r="K124" i="33"/>
  <c r="L124" i="33"/>
  <c r="E125" i="33"/>
  <c r="F125" i="33"/>
  <c r="G125" i="33"/>
  <c r="H125" i="33"/>
  <c r="I125" i="33"/>
  <c r="J125" i="33"/>
  <c r="K125" i="33"/>
  <c r="L125" i="33"/>
  <c r="E126" i="33"/>
  <c r="F126" i="33"/>
  <c r="G126" i="33"/>
  <c r="H126" i="33"/>
  <c r="I126" i="33"/>
  <c r="J126" i="33"/>
  <c r="K126" i="33"/>
  <c r="L126" i="33"/>
  <c r="E127" i="33"/>
  <c r="F127" i="33"/>
  <c r="G127" i="33"/>
  <c r="H127" i="33"/>
  <c r="I127" i="33"/>
  <c r="J127" i="33"/>
  <c r="K127" i="33"/>
  <c r="L127" i="33"/>
  <c r="E128" i="33"/>
  <c r="F128" i="33"/>
  <c r="G128" i="33"/>
  <c r="H128" i="33"/>
  <c r="I128" i="33"/>
  <c r="J128" i="33"/>
  <c r="K128" i="33"/>
  <c r="L128" i="33"/>
  <c r="E129" i="33"/>
  <c r="F129" i="33"/>
  <c r="G129" i="33"/>
  <c r="H129" i="33"/>
  <c r="I129" i="33"/>
  <c r="J129" i="33"/>
  <c r="K129" i="33"/>
  <c r="L129" i="33"/>
  <c r="E130" i="33"/>
  <c r="F130" i="33"/>
  <c r="G130" i="33"/>
  <c r="H130" i="33"/>
  <c r="I130" i="33"/>
  <c r="J130" i="33"/>
  <c r="K130" i="33"/>
  <c r="L130" i="33"/>
  <c r="E131" i="33"/>
  <c r="F131" i="33"/>
  <c r="G131" i="33"/>
  <c r="H131" i="33"/>
  <c r="I131" i="33"/>
  <c r="J131" i="33"/>
  <c r="K131" i="33"/>
  <c r="L131" i="33"/>
  <c r="E132" i="33"/>
  <c r="F132" i="33"/>
  <c r="G132" i="33"/>
  <c r="H132" i="33"/>
  <c r="I132" i="33"/>
  <c r="J132" i="33"/>
  <c r="K132" i="33"/>
  <c r="L132" i="33"/>
  <c r="E133" i="33"/>
  <c r="F133" i="33"/>
  <c r="G133" i="33"/>
  <c r="H133" i="33"/>
  <c r="I133" i="33"/>
  <c r="J133" i="33"/>
  <c r="K133" i="33"/>
  <c r="L133" i="33"/>
  <c r="E134" i="33"/>
  <c r="F134" i="33"/>
  <c r="G134" i="33"/>
  <c r="H134" i="33"/>
  <c r="I134" i="33"/>
  <c r="J134" i="33"/>
  <c r="K134" i="33"/>
  <c r="L134" i="33"/>
  <c r="E135" i="33"/>
  <c r="F135" i="33"/>
  <c r="G135" i="33"/>
  <c r="H135" i="33"/>
  <c r="I135" i="33"/>
  <c r="J135" i="33"/>
  <c r="K135" i="33"/>
  <c r="L135" i="33"/>
  <c r="E136" i="33"/>
  <c r="F136" i="33"/>
  <c r="G136" i="33"/>
  <c r="H136" i="33"/>
  <c r="I136" i="33"/>
  <c r="J136" i="33"/>
  <c r="K136" i="33"/>
  <c r="L136" i="33"/>
  <c r="E137" i="33"/>
  <c r="F137" i="33"/>
  <c r="G137" i="33"/>
  <c r="H137" i="33"/>
  <c r="I137" i="33"/>
  <c r="J137" i="33"/>
  <c r="K137" i="33"/>
  <c r="L137" i="33"/>
  <c r="E138" i="33"/>
  <c r="F138" i="33"/>
  <c r="G138" i="33"/>
  <c r="H138" i="33"/>
  <c r="I138" i="33"/>
  <c r="J138" i="33"/>
  <c r="K138" i="33"/>
  <c r="L138" i="33"/>
  <c r="E139" i="33"/>
  <c r="F139" i="33"/>
  <c r="G139" i="33"/>
  <c r="H139" i="33"/>
  <c r="I139" i="33"/>
  <c r="J139" i="33"/>
  <c r="K139" i="33"/>
  <c r="L139" i="33"/>
  <c r="E140" i="33"/>
  <c r="F140" i="33"/>
  <c r="G140" i="33"/>
  <c r="H140" i="33"/>
  <c r="I140" i="33"/>
  <c r="J140" i="33"/>
  <c r="K140" i="33"/>
  <c r="L140" i="33"/>
  <c r="E141" i="33"/>
  <c r="F141" i="33"/>
  <c r="G141" i="33"/>
  <c r="H141" i="33"/>
  <c r="I141" i="33"/>
  <c r="J141" i="33"/>
  <c r="K141" i="33"/>
  <c r="L141" i="33"/>
  <c r="E142" i="33"/>
  <c r="F142" i="33"/>
  <c r="G142" i="33"/>
  <c r="H142" i="33"/>
  <c r="I142" i="33"/>
  <c r="J142" i="33"/>
  <c r="K142" i="33"/>
  <c r="L142" i="33"/>
  <c r="L143" i="33"/>
  <c r="E143" i="33"/>
  <c r="F143" i="33"/>
  <c r="G143" i="33"/>
  <c r="H143" i="33"/>
  <c r="I143" i="33"/>
  <c r="J143" i="33"/>
  <c r="K143" i="33"/>
  <c r="A1" i="33"/>
  <c r="E9" i="4"/>
  <c r="F9" i="4" s="1"/>
  <c r="G9" i="4"/>
  <c r="H9" i="4" s="1"/>
  <c r="I9" i="4" s="1"/>
  <c r="J9" i="4" s="1"/>
  <c r="K9" i="4" s="1"/>
  <c r="G12" i="4"/>
  <c r="H12" i="4" s="1"/>
  <c r="I12" i="4" s="1"/>
  <c r="J12" i="4" s="1"/>
  <c r="K12" i="4" s="1"/>
  <c r="L12" i="4" s="1"/>
  <c r="M12" i="4" s="1"/>
  <c r="N12" i="4" s="1"/>
  <c r="O12" i="4" s="1"/>
  <c r="P12" i="4" s="1"/>
  <c r="Q12" i="4" s="1"/>
  <c r="R12" i="4" s="1"/>
  <c r="S12" i="4" s="1"/>
  <c r="T12" i="4" s="1"/>
  <c r="U12" i="4" s="1"/>
  <c r="V12" i="4" s="1"/>
  <c r="W12" i="4" s="1"/>
  <c r="X12" i="4" s="1"/>
  <c r="Y12" i="4" s="1"/>
  <c r="Z12" i="4" s="1"/>
  <c r="AA12" i="4" s="1"/>
  <c r="AB12" i="4" s="1"/>
  <c r="AC12" i="4" s="1"/>
  <c r="AD12" i="4" s="1"/>
  <c r="AE12" i="4" s="1"/>
  <c r="AF12" i="4" s="1"/>
  <c r="AG12" i="4" s="1"/>
  <c r="AH12" i="4" s="1"/>
  <c r="AI12" i="4" s="1"/>
  <c r="AJ12" i="4" s="1"/>
  <c r="AK12" i="4" s="1"/>
  <c r="AL12" i="4" s="1"/>
  <c r="AM12" i="4" s="1"/>
  <c r="AN12" i="4" s="1"/>
  <c r="AO12" i="4" s="1"/>
  <c r="AP12" i="4" s="1"/>
  <c r="AQ12" i="4" s="1"/>
  <c r="AR12" i="4" s="1"/>
  <c r="AS12" i="4" s="1"/>
  <c r="AT12" i="4" s="1"/>
  <c r="AU12" i="4" s="1"/>
  <c r="AV12" i="4" s="1"/>
  <c r="AW12" i="4" s="1"/>
  <c r="AX12" i="4" s="1"/>
  <c r="AY12" i="4" s="1"/>
  <c r="AZ12" i="4" s="1"/>
  <c r="BA12" i="4" s="1"/>
  <c r="BB12" i="4" s="1"/>
  <c r="BC12" i="4" s="1"/>
  <c r="BD12" i="4" s="1"/>
  <c r="E11" i="4"/>
  <c r="F11" i="4" s="1"/>
  <c r="G18" i="28"/>
  <c r="H18" i="28"/>
  <c r="D157" i="33"/>
  <c r="A1" i="38"/>
  <c r="H9" i="38"/>
  <c r="I9" i="38" s="1"/>
  <c r="H14" i="38"/>
  <c r="G14" i="38"/>
  <c r="F14" i="38"/>
  <c r="E14" i="38"/>
  <c r="H13" i="38"/>
  <c r="H8" i="38" s="1"/>
  <c r="G13" i="38"/>
  <c r="G8" i="38" s="1"/>
  <c r="F13" i="38"/>
  <c r="F8" i="38" s="1"/>
  <c r="E13" i="38"/>
  <c r="G12" i="38"/>
  <c r="H12" i="38"/>
  <c r="I12" i="38" s="1"/>
  <c r="J12" i="38" s="1"/>
  <c r="K12" i="38" s="1"/>
  <c r="L12" i="38" s="1"/>
  <c r="M12" i="38" s="1"/>
  <c r="N12" i="38" s="1"/>
  <c r="O12" i="38" s="1"/>
  <c r="P12" i="38" s="1"/>
  <c r="Q12" i="38" s="1"/>
  <c r="R12" i="38" s="1"/>
  <c r="S12" i="38" s="1"/>
  <c r="T12" i="38" s="1"/>
  <c r="U12" i="38" s="1"/>
  <c r="V12" i="38" s="1"/>
  <c r="W12" i="38" s="1"/>
  <c r="X12" i="38" s="1"/>
  <c r="Y12" i="38" s="1"/>
  <c r="Z12" i="38" s="1"/>
  <c r="AA12" i="38" s="1"/>
  <c r="AB12" i="38" s="1"/>
  <c r="AC12" i="38" s="1"/>
  <c r="AD12" i="38" s="1"/>
  <c r="AE12" i="38" s="1"/>
  <c r="AF12" i="38" s="1"/>
  <c r="AG12" i="38" s="1"/>
  <c r="AH12" i="38" s="1"/>
  <c r="AI12" i="38" s="1"/>
  <c r="AJ12" i="38" s="1"/>
  <c r="AK12" i="38" s="1"/>
  <c r="AL12" i="38" s="1"/>
  <c r="AM12" i="38" s="1"/>
  <c r="AN12" i="38" s="1"/>
  <c r="AO12" i="38" s="1"/>
  <c r="AP12" i="38" s="1"/>
  <c r="AQ12" i="38" s="1"/>
  <c r="AR12" i="38" s="1"/>
  <c r="AS12" i="38" s="1"/>
  <c r="AT12" i="38" s="1"/>
  <c r="AU12" i="38" s="1"/>
  <c r="AV12" i="38" s="1"/>
  <c r="AW12" i="38" s="1"/>
  <c r="AX12" i="38" s="1"/>
  <c r="AY12" i="38" s="1"/>
  <c r="AZ12" i="38" s="1"/>
  <c r="BA12" i="38" s="1"/>
  <c r="BB12" i="38" s="1"/>
  <c r="BC12" i="38" s="1"/>
  <c r="BD12" i="38" s="1"/>
  <c r="E11" i="38"/>
  <c r="F11" i="38" s="1"/>
  <c r="F10" i="38"/>
  <c r="E10" i="38"/>
  <c r="D71" i="33"/>
  <c r="D74" i="33" s="1"/>
  <c r="D73" i="33"/>
  <c r="L114" i="33"/>
  <c r="L113" i="33"/>
  <c r="L107" i="33"/>
  <c r="L99" i="33"/>
  <c r="L97" i="33"/>
  <c r="L82" i="33"/>
  <c r="E9" i="34"/>
  <c r="F9" i="34" s="1"/>
  <c r="E14" i="34"/>
  <c r="E13" i="34"/>
  <c r="E11" i="34"/>
  <c r="F11" i="34" s="1"/>
  <c r="E10" i="34"/>
  <c r="E70" i="4"/>
  <c r="D125" i="33"/>
  <c r="D126" i="33"/>
  <c r="D18" i="33"/>
  <c r="A1" i="32"/>
  <c r="D90" i="32"/>
  <c r="D91" i="32" s="1"/>
  <c r="D36" i="32"/>
  <c r="D38" i="32" s="1"/>
  <c r="BH214" i="29"/>
  <c r="BG214" i="29"/>
  <c r="BF214" i="29"/>
  <c r="B138" i="28" a="1"/>
  <c r="B143" i="28" s="1"/>
  <c r="B110" i="28" a="1"/>
  <c r="B121" i="28" s="1"/>
  <c r="B82" i="28" a="1"/>
  <c r="B94" i="28" s="1"/>
  <c r="B54" i="28" a="1"/>
  <c r="B58" i="28" s="1"/>
  <c r="B26" i="28" a="1"/>
  <c r="B45" i="28" s="1"/>
  <c r="B116" i="29" a="1"/>
  <c r="B132" i="29" s="1"/>
  <c r="B87" i="29" a="1"/>
  <c r="B106" i="29" s="1"/>
  <c r="B58" i="29" a="1"/>
  <c r="B77" i="29" s="1"/>
  <c r="B138" i="28"/>
  <c r="B146" i="28"/>
  <c r="B147" i="28"/>
  <c r="B151" i="28"/>
  <c r="B155" i="28"/>
  <c r="B150" i="28"/>
  <c r="B154" i="28"/>
  <c r="B140" i="28"/>
  <c r="B148" i="28"/>
  <c r="B156" i="28"/>
  <c r="B145" i="28"/>
  <c r="B149" i="28"/>
  <c r="B153" i="28"/>
  <c r="B117" i="28"/>
  <c r="B125" i="28"/>
  <c r="B110" i="28"/>
  <c r="B126" i="28"/>
  <c r="B115" i="28"/>
  <c r="B123" i="28"/>
  <c r="B112" i="28"/>
  <c r="B120" i="28"/>
  <c r="B82" i="28"/>
  <c r="B95" i="28"/>
  <c r="B90" i="28"/>
  <c r="B83" i="28"/>
  <c r="B87" i="28"/>
  <c r="B91" i="28"/>
  <c r="B84" i="28"/>
  <c r="B88" i="28"/>
  <c r="B92" i="28"/>
  <c r="B85" i="28"/>
  <c r="B89" i="28"/>
  <c r="B97" i="28"/>
  <c r="B66" i="28"/>
  <c r="B59" i="28"/>
  <c r="B67" i="28"/>
  <c r="B54" i="28"/>
  <c r="B60" i="28"/>
  <c r="B68" i="28"/>
  <c r="B57" i="28"/>
  <c r="B65" i="28"/>
  <c r="B28" i="28"/>
  <c r="B124" i="29"/>
  <c r="B117" i="29"/>
  <c r="B125" i="29"/>
  <c r="B133" i="29"/>
  <c r="B128" i="29"/>
  <c r="B122" i="29"/>
  <c r="B130" i="29"/>
  <c r="B119" i="29"/>
  <c r="B127" i="29"/>
  <c r="B88" i="29"/>
  <c r="B100" i="29"/>
  <c r="B87" i="29"/>
  <c r="B103" i="29"/>
  <c r="B89" i="29"/>
  <c r="B69" i="29"/>
  <c r="B59" i="29"/>
  <c r="B65" i="29"/>
  <c r="B64" i="29"/>
  <c r="B66" i="29"/>
  <c r="E11" i="30"/>
  <c r="F11" i="30"/>
  <c r="F10" i="30"/>
  <c r="E10" i="30"/>
  <c r="E9" i="30"/>
  <c r="E14" i="30" s="1"/>
  <c r="E159" i="28"/>
  <c r="K19" i="28"/>
  <c r="J19" i="28"/>
  <c r="I19" i="28"/>
  <c r="H19" i="28"/>
  <c r="G19" i="28"/>
  <c r="E103" i="28"/>
  <c r="A1" i="29"/>
  <c r="G12" i="29"/>
  <c r="H12" i="29" s="1"/>
  <c r="I12" i="29" s="1"/>
  <c r="J12" i="29" s="1"/>
  <c r="K12" i="29" s="1"/>
  <c r="L12" i="29" s="1"/>
  <c r="M12" i="29" s="1"/>
  <c r="N12" i="29" s="1"/>
  <c r="O12" i="29" s="1"/>
  <c r="P12" i="29" s="1"/>
  <c r="Q12" i="29" s="1"/>
  <c r="R12" i="29" s="1"/>
  <c r="S12" i="29" s="1"/>
  <c r="T12" i="29" s="1"/>
  <c r="U12" i="29" s="1"/>
  <c r="V12" i="29" s="1"/>
  <c r="W12" i="29" s="1"/>
  <c r="X12" i="29" s="1"/>
  <c r="Y12" i="29" s="1"/>
  <c r="Z12" i="29" s="1"/>
  <c r="AA12" i="29" s="1"/>
  <c r="AB12" i="29" s="1"/>
  <c r="AC12" i="29" s="1"/>
  <c r="AD12" i="29" s="1"/>
  <c r="AE12" i="29" s="1"/>
  <c r="AF12" i="29" s="1"/>
  <c r="AG12" i="29" s="1"/>
  <c r="AH12" i="29" s="1"/>
  <c r="AI12" i="29" s="1"/>
  <c r="AJ12" i="29" s="1"/>
  <c r="AK12" i="29" s="1"/>
  <c r="AL12" i="29" s="1"/>
  <c r="AM12" i="29" s="1"/>
  <c r="AN12" i="29" s="1"/>
  <c r="AO12" i="29" s="1"/>
  <c r="AP12" i="29" s="1"/>
  <c r="AQ12" i="29" s="1"/>
  <c r="AR12" i="29" s="1"/>
  <c r="AS12" i="29" s="1"/>
  <c r="AT12" i="29" s="1"/>
  <c r="AU12" i="29" s="1"/>
  <c r="AV12" i="29" s="1"/>
  <c r="AW12" i="29" s="1"/>
  <c r="AX12" i="29" s="1"/>
  <c r="AY12" i="29" s="1"/>
  <c r="AZ12" i="29" s="1"/>
  <c r="BA12" i="29" s="1"/>
  <c r="BB12" i="29" s="1"/>
  <c r="BC12" i="29" s="1"/>
  <c r="BD12" i="29" s="1"/>
  <c r="E11" i="29"/>
  <c r="F10" i="29" s="1"/>
  <c r="E10" i="29"/>
  <c r="A1" i="28"/>
  <c r="E131" i="28"/>
  <c r="F75" i="28"/>
  <c r="E75" i="28"/>
  <c r="E47" i="28"/>
  <c r="E9" i="28"/>
  <c r="G12" i="28"/>
  <c r="H12" i="28" s="1"/>
  <c r="I12" i="28" s="1"/>
  <c r="J12" i="28" s="1"/>
  <c r="K12" i="28" s="1"/>
  <c r="L12" i="28" s="1"/>
  <c r="M12" i="28" s="1"/>
  <c r="N12" i="28" s="1"/>
  <c r="O12" i="28" s="1"/>
  <c r="P12" i="28" s="1"/>
  <c r="Q12" i="28" s="1"/>
  <c r="R12" i="28" s="1"/>
  <c r="S12" i="28" s="1"/>
  <c r="T12" i="28" s="1"/>
  <c r="U12" i="28" s="1"/>
  <c r="V12" i="28" s="1"/>
  <c r="W12" i="28" s="1"/>
  <c r="X12" i="28" s="1"/>
  <c r="Y12" i="28" s="1"/>
  <c r="Z12" i="28" s="1"/>
  <c r="AA12" i="28" s="1"/>
  <c r="AB12" i="28" s="1"/>
  <c r="AC12" i="28" s="1"/>
  <c r="AD12" i="28" s="1"/>
  <c r="AE12" i="28" s="1"/>
  <c r="AF12" i="28" s="1"/>
  <c r="AG12" i="28" s="1"/>
  <c r="AH12" i="28" s="1"/>
  <c r="AI12" i="28" s="1"/>
  <c r="AJ12" i="28" s="1"/>
  <c r="AK12" i="28" s="1"/>
  <c r="AL12" i="28" s="1"/>
  <c r="AM12" i="28" s="1"/>
  <c r="AN12" i="28" s="1"/>
  <c r="AO12" i="28" s="1"/>
  <c r="AP12" i="28" s="1"/>
  <c r="AQ12" i="28" s="1"/>
  <c r="AR12" i="28" s="1"/>
  <c r="AS12" i="28" s="1"/>
  <c r="AT12" i="28" s="1"/>
  <c r="AU12" i="28" s="1"/>
  <c r="AV12" i="28" s="1"/>
  <c r="AW12" i="28" s="1"/>
  <c r="AX12" i="28" s="1"/>
  <c r="AY12" i="28" s="1"/>
  <c r="AZ12" i="28" s="1"/>
  <c r="BA12" i="28" s="1"/>
  <c r="BB12" i="28" s="1"/>
  <c r="BC12" i="28" s="1"/>
  <c r="BD12" i="28" s="1"/>
  <c r="E11" i="28"/>
  <c r="F10" i="28" s="1"/>
  <c r="E10" i="28"/>
  <c r="A1" i="22"/>
  <c r="A1" i="21"/>
  <c r="A1" i="20"/>
  <c r="F14" i="4"/>
  <c r="E10" i="4"/>
  <c r="A1" i="4"/>
  <c r="A1" i="17"/>
  <c r="B2" i="3"/>
  <c r="A1" i="3"/>
  <c r="F13" i="4"/>
  <c r="F8" i="4" s="1"/>
  <c r="E13" i="4"/>
  <c r="E14" i="4"/>
  <c r="E14" i="28"/>
  <c r="F14" i="29"/>
  <c r="E14" i="29"/>
  <c r="E13" i="29"/>
  <c r="F11" i="28"/>
  <c r="G11" i="28" s="1"/>
  <c r="G14" i="4"/>
  <c r="G13" i="4"/>
  <c r="G8" i="4" s="1"/>
  <c r="F13" i="29"/>
  <c r="F8" i="29" s="1"/>
  <c r="H13" i="4"/>
  <c r="H8" i="4" s="1"/>
  <c r="H14" i="4"/>
  <c r="G13" i="29"/>
  <c r="G8" i="29" s="1"/>
  <c r="G14" i="29"/>
  <c r="I14" i="4"/>
  <c r="I13" i="4"/>
  <c r="I8" i="4" s="1"/>
  <c r="H14" i="29"/>
  <c r="H13" i="29"/>
  <c r="H8" i="29" s="1"/>
  <c r="J13" i="4"/>
  <c r="J8" i="4" s="1"/>
  <c r="J14" i="4"/>
  <c r="I13" i="29"/>
  <c r="I8" i="29" s="1"/>
  <c r="I14" i="29"/>
  <c r="J14" i="29"/>
  <c r="J13" i="29"/>
  <c r="J8" i="29" s="1"/>
  <c r="K13" i="29"/>
  <c r="K8" i="29" s="1"/>
  <c r="K14" i="29"/>
  <c r="L14" i="29"/>
  <c r="L13" i="29"/>
  <c r="L8" i="29" s="1"/>
  <c r="M14" i="29"/>
  <c r="M13" i="29"/>
  <c r="M8" i="29" s="1"/>
  <c r="N14" i="29"/>
  <c r="N13" i="29"/>
  <c r="N8" i="29" s="1"/>
  <c r="O13" i="29"/>
  <c r="O8" i="29" s="1"/>
  <c r="O14" i="29"/>
  <c r="P13" i="29"/>
  <c r="P8" i="29" s="1"/>
  <c r="P14" i="29"/>
  <c r="Q13" i="29"/>
  <c r="Q8" i="29" s="1"/>
  <c r="Q14" i="29"/>
  <c r="R14" i="29"/>
  <c r="R13" i="29"/>
  <c r="R8" i="29" s="1"/>
  <c r="S14" i="29"/>
  <c r="S13" i="29"/>
  <c r="S8" i="29" s="1"/>
  <c r="T14" i="29"/>
  <c r="T13" i="29"/>
  <c r="T8" i="29" s="1"/>
  <c r="U14" i="29"/>
  <c r="U13" i="29"/>
  <c r="U8" i="29"/>
  <c r="V14" i="29"/>
  <c r="V13" i="29"/>
  <c r="V8" i="29" s="1"/>
  <c r="W14" i="29"/>
  <c r="W13" i="29"/>
  <c r="W8" i="29" s="1"/>
  <c r="X13" i="29"/>
  <c r="X8" i="29" s="1"/>
  <c r="X14" i="29"/>
  <c r="Y13" i="29"/>
  <c r="Y8" i="29" s="1"/>
  <c r="Y14" i="29"/>
  <c r="Z13" i="29"/>
  <c r="Z8" i="29" s="1"/>
  <c r="Z14" i="29"/>
  <c r="AA14" i="29"/>
  <c r="AA13" i="29"/>
  <c r="AA8" i="29" s="1"/>
  <c r="AB13" i="29"/>
  <c r="AB8" i="29" s="1"/>
  <c r="AB14" i="29"/>
  <c r="AC13" i="29"/>
  <c r="AC8" i="29" s="1"/>
  <c r="AC14" i="29"/>
  <c r="AD13" i="29"/>
  <c r="AD8" i="29" s="1"/>
  <c r="AD14" i="29"/>
  <c r="AE13" i="29"/>
  <c r="AE8" i="29" s="1"/>
  <c r="AE14" i="29"/>
  <c r="AF13" i="29"/>
  <c r="AF8" i="29" s="1"/>
  <c r="AF14" i="29"/>
  <c r="AG13" i="29"/>
  <c r="AG8" i="29" s="1"/>
  <c r="AG14" i="29"/>
  <c r="AH13" i="29"/>
  <c r="AH8" i="29" s="1"/>
  <c r="AH14" i="29"/>
  <c r="AI13" i="29"/>
  <c r="AI8" i="29" s="1"/>
  <c r="AI14" i="29"/>
  <c r="AJ14" i="29"/>
  <c r="AJ13" i="29"/>
  <c r="AJ8" i="29" s="1"/>
  <c r="AK14" i="29"/>
  <c r="AK13" i="29"/>
  <c r="AK8" i="29" s="1"/>
  <c r="AL13" i="29"/>
  <c r="AL8" i="29" s="1"/>
  <c r="AL14" i="29"/>
  <c r="AM13" i="29"/>
  <c r="AM8" i="29" s="1"/>
  <c r="AM14" i="29"/>
  <c r="AN14" i="29"/>
  <c r="AN13" i="29"/>
  <c r="AN8" i="29" s="1"/>
  <c r="AO13" i="29"/>
  <c r="AO8" i="29" s="1"/>
  <c r="AO14" i="29"/>
  <c r="AP13" i="29"/>
  <c r="AP8" i="29" s="1"/>
  <c r="AP14" i="29"/>
  <c r="AQ14" i="29"/>
  <c r="AQ13" i="29"/>
  <c r="AQ8" i="29" s="1"/>
  <c r="AR14" i="29"/>
  <c r="AR13" i="29"/>
  <c r="AR8" i="29" s="1"/>
  <c r="AS14" i="29"/>
  <c r="AS13" i="29"/>
  <c r="AS8" i="29" s="1"/>
  <c r="AT13" i="29"/>
  <c r="AT8" i="29" s="1"/>
  <c r="AT14" i="29"/>
  <c r="AU14" i="29"/>
  <c r="AU13" i="29"/>
  <c r="AU8" i="29" s="1"/>
  <c r="AV14" i="29"/>
  <c r="AV13" i="29"/>
  <c r="AV8" i="29" s="1"/>
  <c r="AW13" i="29"/>
  <c r="AW8" i="29" s="1"/>
  <c r="AW14" i="29"/>
  <c r="AX14" i="29"/>
  <c r="AX13" i="29"/>
  <c r="AX8" i="29" s="1"/>
  <c r="AY14" i="29"/>
  <c r="AY13" i="29"/>
  <c r="AY8" i="29" s="1"/>
  <c r="AZ14" i="29"/>
  <c r="AZ13" i="29"/>
  <c r="AZ8" i="29" s="1"/>
  <c r="BA13" i="29"/>
  <c r="BA8" i="29" s="1"/>
  <c r="BA14" i="29"/>
  <c r="BB14" i="29"/>
  <c r="BB13" i="29"/>
  <c r="BB8" i="29" s="1"/>
  <c r="BC14" i="29"/>
  <c r="BC13" i="29"/>
  <c r="BC8" i="29" s="1"/>
  <c r="BD13" i="29"/>
  <c r="BD8" i="29" s="1"/>
  <c r="BD14" i="29"/>
  <c r="G10" i="4" l="1"/>
  <c r="G11" i="4"/>
  <c r="H11" i="4" s="1"/>
  <c r="I11" i="4" s="1"/>
  <c r="J11" i="4" s="1"/>
  <c r="G11" i="34"/>
  <c r="H11" i="34" s="1"/>
  <c r="G10" i="34"/>
  <c r="G10" i="38"/>
  <c r="G11" i="38"/>
  <c r="I14" i="38"/>
  <c r="J9" i="38"/>
  <c r="K9" i="38" s="1"/>
  <c r="L9" i="38" s="1"/>
  <c r="L9" i="4"/>
  <c r="K14" i="4"/>
  <c r="K13" i="4"/>
  <c r="K8" i="4" s="1"/>
  <c r="F14" i="34"/>
  <c r="F13" i="34"/>
  <c r="F8" i="34" s="1"/>
  <c r="G9" i="34"/>
  <c r="F11" i="29"/>
  <c r="G11" i="29" s="1"/>
  <c r="H10" i="29" s="1"/>
  <c r="E13" i="30"/>
  <c r="B74" i="29"/>
  <c r="B102" i="29"/>
  <c r="B39" i="28"/>
  <c r="F9" i="30"/>
  <c r="F14" i="30" s="1"/>
  <c r="B67" i="29"/>
  <c r="B94" i="29"/>
  <c r="B91" i="29"/>
  <c r="B31" i="28"/>
  <c r="B70" i="28"/>
  <c r="B100" i="28"/>
  <c r="B86" i="28"/>
  <c r="B118" i="28"/>
  <c r="B152" i="28"/>
  <c r="B139" i="28"/>
  <c r="B101" i="28"/>
  <c r="I40" i="34"/>
  <c r="B75" i="29"/>
  <c r="B105" i="29"/>
  <c r="B42" i="28"/>
  <c r="B97" i="29"/>
  <c r="B41" i="28"/>
  <c r="B34" i="28"/>
  <c r="F10" i="34"/>
  <c r="B33" i="28"/>
  <c r="B26" i="28"/>
  <c r="B157" i="28"/>
  <c r="B44" i="28"/>
  <c r="E36" i="17" a="1"/>
  <c r="E36" i="17" s="1"/>
  <c r="A36" i="17" s="1"/>
  <c r="A3" i="17" s="1"/>
  <c r="D14" i="21" s="1"/>
  <c r="F10" i="4"/>
  <c r="B76" i="29"/>
  <c r="B36" i="28"/>
  <c r="D127" i="33"/>
  <c r="D128" i="33" s="1"/>
  <c r="D129" i="33" s="1"/>
  <c r="A2" i="22"/>
  <c r="A6" i="22" s="1"/>
  <c r="E83" i="33"/>
  <c r="L84" i="33"/>
  <c r="L102" i="33"/>
  <c r="E103" i="33"/>
  <c r="F109" i="33"/>
  <c r="F79" i="33"/>
  <c r="G93" i="33"/>
  <c r="H102" i="33"/>
  <c r="I102" i="33"/>
  <c r="H101" i="33"/>
  <c r="F93" i="33"/>
  <c r="G83" i="33"/>
  <c r="F73" i="33"/>
  <c r="E82" i="33"/>
  <c r="L71" i="33"/>
  <c r="L87" i="33"/>
  <c r="E102" i="33"/>
  <c r="E79" i="33"/>
  <c r="F78" i="33"/>
  <c r="G92" i="33"/>
  <c r="H92" i="33"/>
  <c r="I99" i="33"/>
  <c r="I71" i="33"/>
  <c r="J110" i="33"/>
  <c r="L73" i="33"/>
  <c r="L89" i="33"/>
  <c r="E99" i="33"/>
  <c r="E77" i="33"/>
  <c r="F77" i="33"/>
  <c r="G89" i="33"/>
  <c r="H87" i="33"/>
  <c r="I92" i="33"/>
  <c r="F71" i="33"/>
  <c r="G82" i="33"/>
  <c r="I89" i="33"/>
  <c r="F111" i="33"/>
  <c r="L92" i="33"/>
  <c r="L77" i="33"/>
  <c r="L109" i="33"/>
  <c r="E92" i="33"/>
  <c r="E71" i="33"/>
  <c r="G79" i="33"/>
  <c r="E89" i="33"/>
  <c r="G71" i="33"/>
  <c r="F114" i="33"/>
  <c r="E105" i="33"/>
  <c r="G95" i="33"/>
  <c r="E84" i="33"/>
  <c r="E74" i="33"/>
  <c r="D75" i="33"/>
  <c r="D158" i="33"/>
  <c r="D77" i="33"/>
  <c r="F87" i="33"/>
  <c r="L110" i="33"/>
  <c r="F101" i="33"/>
  <c r="H91" i="33"/>
  <c r="J81" i="33"/>
  <c r="H70" i="33"/>
  <c r="H108" i="33"/>
  <c r="J98" i="33"/>
  <c r="H88" i="33"/>
  <c r="E78" i="33"/>
  <c r="F115" i="33"/>
  <c r="E106" i="33"/>
  <c r="E96" i="33"/>
  <c r="E85" i="33"/>
  <c r="E75" i="33"/>
  <c r="E116" i="33"/>
  <c r="E93" i="33"/>
  <c r="F105" i="33"/>
  <c r="I97" i="33"/>
  <c r="G97" i="33"/>
  <c r="G116" i="33"/>
  <c r="I107" i="33"/>
  <c r="F97" i="33"/>
  <c r="I105" i="33"/>
  <c r="D39" i="32"/>
  <c r="E186" i="33"/>
  <c r="E111" i="33"/>
  <c r="F110" i="33"/>
  <c r="G111" i="33"/>
  <c r="G74" i="33"/>
  <c r="H106" i="33"/>
  <c r="H85" i="33"/>
  <c r="I114" i="33"/>
  <c r="I95" i="33"/>
  <c r="I74" i="33"/>
  <c r="J75" i="33"/>
  <c r="L75" i="33"/>
  <c r="L85" i="33"/>
  <c r="L96" i="33"/>
  <c r="L106" i="33"/>
  <c r="L115" i="33"/>
  <c r="E110" i="33"/>
  <c r="E101" i="33"/>
  <c r="E91" i="33"/>
  <c r="E81" i="33"/>
  <c r="E70" i="33"/>
  <c r="F96" i="33"/>
  <c r="F85" i="33"/>
  <c r="F75" i="33"/>
  <c r="G73" i="33"/>
  <c r="J70" i="33"/>
  <c r="F108" i="33"/>
  <c r="H98" i="33"/>
  <c r="G88" i="33"/>
  <c r="H78" i="33"/>
  <c r="F95" i="33"/>
  <c r="F84" i="33"/>
  <c r="F74" i="33"/>
  <c r="H81" i="33"/>
  <c r="J108" i="33"/>
  <c r="L78" i="33"/>
  <c r="L88" i="33"/>
  <c r="L98" i="33"/>
  <c r="L108" i="33"/>
  <c r="E108" i="33"/>
  <c r="E98" i="33"/>
  <c r="E88" i="33"/>
  <c r="F106" i="33"/>
  <c r="F83" i="33"/>
  <c r="G84" i="33"/>
  <c r="H116" i="33"/>
  <c r="H96" i="33"/>
  <c r="J115" i="33"/>
  <c r="J106" i="33"/>
  <c r="J96" i="33"/>
  <c r="J85" i="33"/>
  <c r="H115" i="33"/>
  <c r="H75" i="33"/>
  <c r="J91" i="33"/>
  <c r="L70" i="33"/>
  <c r="L81" i="33"/>
  <c r="L91" i="33"/>
  <c r="L101" i="33"/>
  <c r="E115" i="33"/>
  <c r="F91" i="33"/>
  <c r="F81" i="33"/>
  <c r="F70" i="33"/>
  <c r="J88" i="33"/>
  <c r="J113" i="33"/>
  <c r="J103" i="33"/>
  <c r="J93" i="33"/>
  <c r="J83" i="33"/>
  <c r="J73" i="33"/>
  <c r="E114" i="33"/>
  <c r="E95" i="33"/>
  <c r="G114" i="33"/>
  <c r="H20" i="30"/>
  <c r="I20" i="30" s="1"/>
  <c r="J20" i="30" s="1"/>
  <c r="H11" i="29"/>
  <c r="I10" i="29" s="1"/>
  <c r="G10" i="29"/>
  <c r="K11" i="4"/>
  <c r="K10" i="4"/>
  <c r="J10" i="4"/>
  <c r="I10" i="4"/>
  <c r="H10" i="4"/>
  <c r="K19" i="34"/>
  <c r="D67" i="4"/>
  <c r="D68" i="4" s="1"/>
  <c r="D59" i="4"/>
  <c r="D19" i="3"/>
  <c r="B23" i="21" s="1"/>
  <c r="D18" i="3"/>
  <c r="B22" i="21" s="1"/>
  <c r="H11" i="28"/>
  <c r="H10" i="28"/>
  <c r="G10" i="28"/>
  <c r="G26" i="28" a="1"/>
  <c r="G29" i="28" s="1"/>
  <c r="G9" i="30"/>
  <c r="F13" i="30"/>
  <c r="F8" i="30" s="1"/>
  <c r="I10" i="34"/>
  <c r="I11" i="34"/>
  <c r="G11" i="30"/>
  <c r="G10" i="30"/>
  <c r="F9" i="28"/>
  <c r="E13" i="28"/>
  <c r="D21" i="33"/>
  <c r="B62" i="29"/>
  <c r="B63" i="29"/>
  <c r="B60" i="29"/>
  <c r="B73" i="29"/>
  <c r="B61" i="29"/>
  <c r="B98" i="29"/>
  <c r="B101" i="29"/>
  <c r="B92" i="29"/>
  <c r="B104" i="29"/>
  <c r="B99" i="29"/>
  <c r="B123" i="29"/>
  <c r="B126" i="29"/>
  <c r="B120" i="29"/>
  <c r="B121" i="29"/>
  <c r="B116" i="29"/>
  <c r="B29" i="28"/>
  <c r="B32" i="28"/>
  <c r="B35" i="28"/>
  <c r="B38" i="28"/>
  <c r="B69" i="28"/>
  <c r="B72" i="28"/>
  <c r="B56" i="28"/>
  <c r="B71" i="28"/>
  <c r="B55" i="28"/>
  <c r="B93" i="28"/>
  <c r="B96" i="28"/>
  <c r="B99" i="28"/>
  <c r="B98" i="28"/>
  <c r="B116" i="28"/>
  <c r="B119" i="28"/>
  <c r="B122" i="28"/>
  <c r="B129" i="28"/>
  <c r="B113" i="28"/>
  <c r="B141" i="28"/>
  <c r="B144" i="28"/>
  <c r="B142" i="28"/>
  <c r="B58" i="29"/>
  <c r="B135" i="29"/>
  <c r="B73" i="28"/>
  <c r="B124" i="28"/>
  <c r="D20" i="33"/>
  <c r="H10" i="34"/>
  <c r="D78" i="33"/>
  <c r="D40" i="32"/>
  <c r="D42" i="32" s="1"/>
  <c r="D92" i="32"/>
  <c r="B70" i="29"/>
  <c r="B71" i="29"/>
  <c r="B72" i="29"/>
  <c r="B68" i="29"/>
  <c r="B90" i="29"/>
  <c r="B93" i="29"/>
  <c r="B95" i="29"/>
  <c r="B96" i="29"/>
  <c r="B131" i="29"/>
  <c r="B134" i="29"/>
  <c r="B118" i="29"/>
  <c r="B129" i="29"/>
  <c r="B37" i="28"/>
  <c r="B40" i="28"/>
  <c r="B43" i="28"/>
  <c r="B27" i="28"/>
  <c r="B30" i="28"/>
  <c r="B61" i="28"/>
  <c r="B64" i="28"/>
  <c r="B62" i="28"/>
  <c r="B63" i="28"/>
  <c r="B128" i="28"/>
  <c r="B127" i="28"/>
  <c r="B111" i="28"/>
  <c r="B114" i="28"/>
  <c r="J13" i="38"/>
  <c r="J8" i="38" s="1"/>
  <c r="G43" i="28"/>
  <c r="I13" i="38"/>
  <c r="I8" i="38" s="1"/>
  <c r="G41" i="28"/>
  <c r="F14" i="32"/>
  <c r="E187" i="33" s="1"/>
  <c r="F10" i="33"/>
  <c r="G108" i="33"/>
  <c r="H110" i="33"/>
  <c r="H103" i="33"/>
  <c r="H83" i="33"/>
  <c r="J101" i="33"/>
  <c r="J114" i="33"/>
  <c r="K114" i="33"/>
  <c r="H114" i="33"/>
  <c r="J109" i="33"/>
  <c r="K109" i="33"/>
  <c r="H109" i="33"/>
  <c r="J105" i="33"/>
  <c r="K105" i="33"/>
  <c r="H105" i="33"/>
  <c r="J99" i="33"/>
  <c r="K99" i="33"/>
  <c r="H99" i="33"/>
  <c r="J95" i="33"/>
  <c r="K95" i="33"/>
  <c r="H95" i="33"/>
  <c r="J89" i="33"/>
  <c r="K89" i="33"/>
  <c r="H89" i="33"/>
  <c r="J84" i="33"/>
  <c r="K84" i="33"/>
  <c r="H84" i="33"/>
  <c r="J79" i="33"/>
  <c r="K79" i="33"/>
  <c r="H79" i="33"/>
  <c r="J74" i="33"/>
  <c r="K74" i="33"/>
  <c r="H74" i="33"/>
  <c r="K113" i="33"/>
  <c r="I113" i="33"/>
  <c r="K108" i="33"/>
  <c r="I108" i="33"/>
  <c r="K103" i="33"/>
  <c r="I103" i="33"/>
  <c r="K98" i="33"/>
  <c r="I98" i="33"/>
  <c r="K93" i="33"/>
  <c r="I93" i="33"/>
  <c r="K88" i="33"/>
  <c r="I88" i="33"/>
  <c r="K83" i="33"/>
  <c r="I83" i="33"/>
  <c r="K78" i="33"/>
  <c r="I78" i="33"/>
  <c r="K73" i="33"/>
  <c r="I73" i="33"/>
  <c r="I96" i="33"/>
  <c r="G96" i="33"/>
  <c r="I91" i="33"/>
  <c r="G91" i="33"/>
  <c r="I85" i="33"/>
  <c r="G85" i="33"/>
  <c r="I81" i="33"/>
  <c r="G81" i="33"/>
  <c r="I75" i="33"/>
  <c r="G75" i="33"/>
  <c r="I70" i="33"/>
  <c r="G70" i="33"/>
  <c r="G105" i="33"/>
  <c r="G98" i="33"/>
  <c r="G78" i="33"/>
  <c r="H113" i="33"/>
  <c r="H93" i="33"/>
  <c r="H73" i="33"/>
  <c r="I115" i="33"/>
  <c r="K12" i="34"/>
  <c r="J40" i="34"/>
  <c r="F113" i="33"/>
  <c r="F103" i="33"/>
  <c r="F98" i="33"/>
  <c r="G103" i="33"/>
  <c r="K116" i="33"/>
  <c r="J116" i="33"/>
  <c r="K111" i="33"/>
  <c r="J111" i="33"/>
  <c r="K107" i="33"/>
  <c r="J107" i="33"/>
  <c r="K102" i="33"/>
  <c r="J102" i="33"/>
  <c r="K97" i="33"/>
  <c r="J97" i="33"/>
  <c r="K92" i="33"/>
  <c r="J92" i="33"/>
  <c r="K87" i="33"/>
  <c r="J87" i="33"/>
  <c r="K82" i="33"/>
  <c r="J82" i="33"/>
  <c r="K77" i="33"/>
  <c r="J77" i="33"/>
  <c r="K71" i="33"/>
  <c r="J71" i="33"/>
  <c r="K115" i="33"/>
  <c r="G115" i="33"/>
  <c r="K110" i="33"/>
  <c r="I110" i="33"/>
  <c r="G110" i="33"/>
  <c r="K106" i="33"/>
  <c r="K101" i="33"/>
  <c r="K96" i="33"/>
  <c r="K91" i="33"/>
  <c r="K85" i="33"/>
  <c r="K81" i="33"/>
  <c r="K75" i="33"/>
  <c r="K70" i="33"/>
  <c r="G106" i="33"/>
  <c r="G101" i="33"/>
  <c r="G70" i="30"/>
  <c r="H12" i="30"/>
  <c r="I106" i="33"/>
  <c r="I101" i="33"/>
  <c r="G50" i="29"/>
  <c r="G51" i="29" s="1"/>
  <c r="A51" i="29" s="1"/>
  <c r="H20" i="34"/>
  <c r="I20" i="34" s="1"/>
  <c r="J20" i="34" s="1"/>
  <c r="G18" i="30"/>
  <c r="A2" i="17"/>
  <c r="A6" i="17" s="1"/>
  <c r="A2" i="30"/>
  <c r="A2" i="33"/>
  <c r="A2" i="29"/>
  <c r="A2" i="34"/>
  <c r="B14" i="21"/>
  <c r="A2" i="4"/>
  <c r="A2" i="28"/>
  <c r="A2" i="32"/>
  <c r="K13" i="38" l="1"/>
  <c r="K8" i="38" s="1"/>
  <c r="K14" i="38"/>
  <c r="H9" i="34"/>
  <c r="G14" i="34"/>
  <c r="G13" i="34"/>
  <c r="G8" i="34" s="1"/>
  <c r="H10" i="38"/>
  <c r="H11" i="38"/>
  <c r="I11" i="29"/>
  <c r="J11" i="29" s="1"/>
  <c r="J14" i="38"/>
  <c r="M9" i="4"/>
  <c r="L14" i="4"/>
  <c r="L13" i="4"/>
  <c r="L8" i="4" s="1"/>
  <c r="D159" i="33"/>
  <c r="L11" i="4"/>
  <c r="L10" i="4"/>
  <c r="K20" i="34"/>
  <c r="A2" i="38"/>
  <c r="A6" i="38" s="1"/>
  <c r="A16" i="38" s="1"/>
  <c r="D60" i="4"/>
  <c r="A2" i="21"/>
  <c r="A2" i="20"/>
  <c r="A6" i="20" s="1"/>
  <c r="A13" i="20" s="1"/>
  <c r="I12" i="30"/>
  <c r="H70" i="30"/>
  <c r="H54" i="30"/>
  <c r="D79" i="33"/>
  <c r="D22" i="33"/>
  <c r="D24" i="33"/>
  <c r="D25" i="33" s="1"/>
  <c r="G37" i="28"/>
  <c r="G14" i="30"/>
  <c r="G13" i="30"/>
  <c r="G8" i="30" s="1"/>
  <c r="H9" i="30"/>
  <c r="G33" i="28"/>
  <c r="F14" i="28"/>
  <c r="G9" i="28"/>
  <c r="F13" i="28"/>
  <c r="F8" i="28" s="1"/>
  <c r="H11" i="30"/>
  <c r="H10" i="30"/>
  <c r="D93" i="32"/>
  <c r="D94" i="32" s="1"/>
  <c r="D130" i="33"/>
  <c r="D131" i="33" s="1"/>
  <c r="D132" i="33" s="1"/>
  <c r="J10" i="29"/>
  <c r="J11" i="34"/>
  <c r="J10" i="34"/>
  <c r="D43" i="32"/>
  <c r="L12" i="34"/>
  <c r="K40" i="34"/>
  <c r="F186" i="33"/>
  <c r="G10" i="33"/>
  <c r="F187" i="33"/>
  <c r="G14" i="32"/>
  <c r="M9" i="38"/>
  <c r="L14" i="38"/>
  <c r="L13" i="38"/>
  <c r="L8" i="38" s="1"/>
  <c r="G42" i="28"/>
  <c r="G40" i="28"/>
  <c r="G39" i="28"/>
  <c r="G26" i="28"/>
  <c r="G31" i="28"/>
  <c r="G36" i="28"/>
  <c r="G27" i="28"/>
  <c r="G32" i="28"/>
  <c r="G38" i="28"/>
  <c r="G28" i="28"/>
  <c r="G34" i="28"/>
  <c r="G44" i="28"/>
  <c r="G30" i="28"/>
  <c r="G35" i="28"/>
  <c r="G45" i="28"/>
  <c r="I10" i="28"/>
  <c r="I11" i="28"/>
  <c r="K20" i="30"/>
  <c r="A35" i="22"/>
  <c r="A46" i="22" s="1"/>
  <c r="A6" i="32"/>
  <c r="A16" i="32" s="1"/>
  <c r="A6" i="34"/>
  <c r="A6" i="28"/>
  <c r="A16" i="28" s="1"/>
  <c r="A6" i="30"/>
  <c r="I11" i="38" l="1"/>
  <c r="I10" i="38"/>
  <c r="H13" i="34"/>
  <c r="H8" i="34" s="1"/>
  <c r="I9" i="34"/>
  <c r="H14" i="34"/>
  <c r="N9" i="4"/>
  <c r="M13" i="4"/>
  <c r="M8" i="4" s="1"/>
  <c r="M14" i="4"/>
  <c r="D160" i="33"/>
  <c r="A30" i="32"/>
  <c r="A83" i="32" s="1"/>
  <c r="G47" i="30"/>
  <c r="G79" i="30" s="1"/>
  <c r="M11" i="4"/>
  <c r="M10" i="4"/>
  <c r="G45" i="30"/>
  <c r="G77" i="30" s="1"/>
  <c r="G41" i="30"/>
  <c r="G73" i="30" s="1"/>
  <c r="G43" i="30"/>
  <c r="G75" i="30" s="1"/>
  <c r="G42" i="30"/>
  <c r="G74" i="30" s="1"/>
  <c r="G44" i="30"/>
  <c r="G76" i="30" s="1"/>
  <c r="G46" i="30"/>
  <c r="G78" i="30" s="1"/>
  <c r="D61" i="4"/>
  <c r="D62" i="4" s="1"/>
  <c r="D63" i="4" s="1"/>
  <c r="G47" i="28"/>
  <c r="K10" i="34"/>
  <c r="K11" i="34"/>
  <c r="G13" i="28"/>
  <c r="G8" i="28" s="1"/>
  <c r="H9" i="28"/>
  <c r="G14" i="28"/>
  <c r="I54" i="30"/>
  <c r="J12" i="30"/>
  <c r="I70" i="30"/>
  <c r="F188" i="33"/>
  <c r="G186" i="33"/>
  <c r="H10" i="33"/>
  <c r="G188" i="33"/>
  <c r="G187" i="33"/>
  <c r="M12" i="34"/>
  <c r="L40" i="34"/>
  <c r="D44" i="32"/>
  <c r="D46" i="32" s="1"/>
  <c r="D95" i="32"/>
  <c r="H14" i="30"/>
  <c r="H13" i="30"/>
  <c r="H8" i="30" s="1"/>
  <c r="I9" i="30"/>
  <c r="M14" i="38"/>
  <c r="M13" i="38"/>
  <c r="M8" i="38" s="1"/>
  <c r="N9" i="38"/>
  <c r="K11" i="29"/>
  <c r="K10" i="29"/>
  <c r="D96" i="32"/>
  <c r="I11" i="30"/>
  <c r="I10" i="30"/>
  <c r="D26" i="33"/>
  <c r="D81" i="33"/>
  <c r="J11" i="28"/>
  <c r="J10" i="28"/>
  <c r="H14" i="32"/>
  <c r="E188" i="33"/>
  <c r="D133" i="33"/>
  <c r="D134" i="33" s="1"/>
  <c r="D82" i="33"/>
  <c r="M18" i="30"/>
  <c r="M18" i="34"/>
  <c r="M18" i="28"/>
  <c r="A21" i="28"/>
  <c r="A49" i="28" s="1"/>
  <c r="A36" i="20"/>
  <c r="A16" i="30"/>
  <c r="A52" i="34"/>
  <c r="A16" i="34"/>
  <c r="O9" i="4" l="1"/>
  <c r="N14" i="4"/>
  <c r="N13" i="4"/>
  <c r="N8" i="4" s="1"/>
  <c r="I14" i="34"/>
  <c r="J9" i="34"/>
  <c r="I13" i="34"/>
  <c r="I8" i="34" s="1"/>
  <c r="J11" i="38"/>
  <c r="J10" i="38"/>
  <c r="D161" i="33"/>
  <c r="D47" i="32"/>
  <c r="D48" i="32" s="1"/>
  <c r="D49" i="32" s="1"/>
  <c r="N11" i="4"/>
  <c r="N10" i="4"/>
  <c r="F189" i="33"/>
  <c r="D83" i="33"/>
  <c r="K12" i="30"/>
  <c r="J54" i="30"/>
  <c r="J70" i="30"/>
  <c r="D97" i="32"/>
  <c r="D98" i="32"/>
  <c r="I14" i="32"/>
  <c r="F190" i="33" s="1"/>
  <c r="E189" i="33"/>
  <c r="K11" i="28"/>
  <c r="K10" i="28"/>
  <c r="L10" i="29"/>
  <c r="L11" i="29"/>
  <c r="G189" i="33"/>
  <c r="D135" i="33"/>
  <c r="H14" i="28"/>
  <c r="I9" i="28"/>
  <c r="H13" i="28"/>
  <c r="H8" i="28" s="1"/>
  <c r="L11" i="34"/>
  <c r="L10" i="34"/>
  <c r="J11" i="30"/>
  <c r="J10" i="30"/>
  <c r="O9" i="38"/>
  <c r="N14" i="38"/>
  <c r="N13" i="38"/>
  <c r="N8" i="38" s="1"/>
  <c r="D84" i="33"/>
  <c r="D28" i="33"/>
  <c r="I13" i="30"/>
  <c r="I8" i="30" s="1"/>
  <c r="I14" i="30"/>
  <c r="J9" i="30"/>
  <c r="M40" i="34"/>
  <c r="N12" i="34"/>
  <c r="H189" i="33"/>
  <c r="I10" i="33"/>
  <c r="H188" i="33"/>
  <c r="H186" i="33"/>
  <c r="H187" i="33"/>
  <c r="N18" i="30"/>
  <c r="N18" i="34"/>
  <c r="N18" i="28"/>
  <c r="A22" i="30"/>
  <c r="A77" i="28"/>
  <c r="A105" i="28" s="1"/>
  <c r="A22" i="34"/>
  <c r="K11" i="38" l="1"/>
  <c r="K10" i="38"/>
  <c r="J14" i="34"/>
  <c r="J13" i="34"/>
  <c r="J8" i="34" s="1"/>
  <c r="K9" i="34"/>
  <c r="P9" i="4"/>
  <c r="O13" i="4"/>
  <c r="O8" i="4" s="1"/>
  <c r="O14" i="4"/>
  <c r="D99" i="32"/>
  <c r="D100" i="32" s="1"/>
  <c r="D101" i="32" s="1"/>
  <c r="D102" i="32" s="1"/>
  <c r="D103" i="32" s="1"/>
  <c r="D104" i="32" s="1"/>
  <c r="D105" i="32" s="1"/>
  <c r="D106" i="32" s="1"/>
  <c r="D107" i="32" s="1"/>
  <c r="D108" i="32" s="1"/>
  <c r="D162" i="33"/>
  <c r="E190" i="33"/>
  <c r="H190" i="33"/>
  <c r="G190" i="33"/>
  <c r="D50" i="32"/>
  <c r="D52" i="32" s="1"/>
  <c r="O11" i="4"/>
  <c r="O10" i="4"/>
  <c r="I189" i="33"/>
  <c r="J10" i="33"/>
  <c r="I187" i="33"/>
  <c r="I188" i="33"/>
  <c r="I190" i="33"/>
  <c r="I186" i="33"/>
  <c r="K10" i="30"/>
  <c r="K11" i="30"/>
  <c r="M10" i="29"/>
  <c r="M11" i="29"/>
  <c r="K70" i="30"/>
  <c r="L12" i="30"/>
  <c r="K54" i="30"/>
  <c r="D136" i="33"/>
  <c r="D137" i="33"/>
  <c r="O12" i="34"/>
  <c r="N40" i="34"/>
  <c r="J14" i="30"/>
  <c r="J13" i="30"/>
  <c r="J8" i="30" s="1"/>
  <c r="K9" i="30"/>
  <c r="M10" i="34"/>
  <c r="M11" i="34"/>
  <c r="J9" i="28"/>
  <c r="I14" i="28"/>
  <c r="I13" i="28"/>
  <c r="I8" i="28" s="1"/>
  <c r="L11" i="28"/>
  <c r="L10" i="28"/>
  <c r="D29" i="33"/>
  <c r="D30" i="33" s="1"/>
  <c r="P9" i="38"/>
  <c r="O14" i="38"/>
  <c r="O13" i="38"/>
  <c r="O8" i="38" s="1"/>
  <c r="D85" i="33"/>
  <c r="J14" i="32"/>
  <c r="O18" i="30"/>
  <c r="O18" i="34"/>
  <c r="O18" i="28"/>
  <c r="A36" i="34"/>
  <c r="A66" i="34" s="1"/>
  <c r="A36" i="30"/>
  <c r="A133" i="28"/>
  <c r="Q9" i="4" l="1"/>
  <c r="P13" i="4"/>
  <c r="P8" i="4" s="1"/>
  <c r="P14" i="4"/>
  <c r="K14" i="34"/>
  <c r="K13" i="34"/>
  <c r="K8" i="34" s="1"/>
  <c r="L9" i="34"/>
  <c r="L11" i="38"/>
  <c r="L10" i="38"/>
  <c r="D163" i="33"/>
  <c r="D164" i="33" s="1"/>
  <c r="D165" i="33"/>
  <c r="D166" i="33" s="1"/>
  <c r="P11" i="4"/>
  <c r="P10" i="4"/>
  <c r="G191" i="33"/>
  <c r="N11" i="34"/>
  <c r="N10" i="34"/>
  <c r="N11" i="29"/>
  <c r="N10" i="29"/>
  <c r="K14" i="32"/>
  <c r="F192" i="33"/>
  <c r="H191" i="33"/>
  <c r="H192" i="33"/>
  <c r="F191" i="33"/>
  <c r="G192" i="33"/>
  <c r="E191" i="33"/>
  <c r="E192" i="33"/>
  <c r="Q9" i="38"/>
  <c r="P14" i="38"/>
  <c r="P13" i="38"/>
  <c r="P8" i="38" s="1"/>
  <c r="M11" i="28"/>
  <c r="M10" i="28"/>
  <c r="M12" i="30"/>
  <c r="L54" i="30"/>
  <c r="L70" i="30"/>
  <c r="D31" i="33"/>
  <c r="J189" i="33"/>
  <c r="K10" i="33"/>
  <c r="J186" i="33"/>
  <c r="J191" i="33"/>
  <c r="J187" i="33"/>
  <c r="J192" i="33"/>
  <c r="J188" i="33"/>
  <c r="J190" i="33"/>
  <c r="K14" i="30"/>
  <c r="L9" i="30"/>
  <c r="K13" i="30"/>
  <c r="K8" i="30" s="1"/>
  <c r="P12" i="34"/>
  <c r="O40" i="34"/>
  <c r="D53" i="32"/>
  <c r="K9" i="28"/>
  <c r="J14" i="28"/>
  <c r="J13" i="28"/>
  <c r="J8" i="28" s="1"/>
  <c r="D138" i="33"/>
  <c r="L10" i="30"/>
  <c r="L11" i="30"/>
  <c r="D87" i="33"/>
  <c r="D88" i="33" s="1"/>
  <c r="D89" i="33" s="1"/>
  <c r="D91" i="33" s="1"/>
  <c r="D92" i="33" s="1"/>
  <c r="D93" i="33" s="1"/>
  <c r="D95" i="33" s="1"/>
  <c r="D96" i="33" s="1"/>
  <c r="D97" i="33" s="1"/>
  <c r="D98" i="33" s="1"/>
  <c r="D99" i="33" s="1"/>
  <c r="D101" i="33" s="1"/>
  <c r="D102" i="33" s="1"/>
  <c r="D103" i="33" s="1"/>
  <c r="D105" i="33" s="1"/>
  <c r="D106" i="33" s="1"/>
  <c r="D107" i="33" s="1"/>
  <c r="D108" i="33" s="1"/>
  <c r="D109" i="33" s="1"/>
  <c r="D110" i="33" s="1"/>
  <c r="D111" i="33" s="1"/>
  <c r="D113" i="33" s="1"/>
  <c r="I191" i="33"/>
  <c r="I192" i="33"/>
  <c r="P18" i="30"/>
  <c r="P18" i="34"/>
  <c r="P18" i="28"/>
  <c r="A50" i="30"/>
  <c r="A66" i="30" s="1"/>
  <c r="A82" i="30" s="1"/>
  <c r="A96" i="30" s="1"/>
  <c r="M10" i="38" l="1"/>
  <c r="M11" i="38"/>
  <c r="M9" i="34"/>
  <c r="L14" i="34"/>
  <c r="L13" i="34"/>
  <c r="L8" i="34" s="1"/>
  <c r="R9" i="4"/>
  <c r="Q14" i="4"/>
  <c r="Q13" i="4"/>
  <c r="Q8" i="4" s="1"/>
  <c r="D167" i="33"/>
  <c r="D168" i="33" s="1"/>
  <c r="Q11" i="4"/>
  <c r="Q10" i="4"/>
  <c r="Q12" i="34"/>
  <c r="P40" i="34"/>
  <c r="Q14" i="38"/>
  <c r="Q13" i="38"/>
  <c r="Q8" i="38" s="1"/>
  <c r="R9" i="38"/>
  <c r="D114" i="33"/>
  <c r="D115" i="33" s="1"/>
  <c r="D116" i="33" s="1"/>
  <c r="M9" i="30"/>
  <c r="L13" i="30"/>
  <c r="L8" i="30" s="1"/>
  <c r="L14" i="30"/>
  <c r="M11" i="30"/>
  <c r="M10" i="30"/>
  <c r="K13" i="28"/>
  <c r="K8" i="28" s="1"/>
  <c r="L9" i="28"/>
  <c r="K14" i="28"/>
  <c r="N11" i="28"/>
  <c r="N10" i="28"/>
  <c r="L14" i="32"/>
  <c r="K193" i="33" s="1"/>
  <c r="D139" i="33"/>
  <c r="D140" i="33" s="1"/>
  <c r="D141" i="33" s="1"/>
  <c r="D142" i="33" s="1"/>
  <c r="D54" i="32"/>
  <c r="K189" i="33"/>
  <c r="L10" i="33"/>
  <c r="K190" i="33"/>
  <c r="K186" i="33"/>
  <c r="K191" i="33"/>
  <c r="K187" i="33"/>
  <c r="K192" i="33"/>
  <c r="K188" i="33"/>
  <c r="D32" i="33"/>
  <c r="D34" i="33" s="1"/>
  <c r="D35" i="33" s="1"/>
  <c r="D36" i="33" s="1"/>
  <c r="D38" i="33" s="1"/>
  <c r="N12" i="30"/>
  <c r="M70" i="30"/>
  <c r="M54" i="30"/>
  <c r="O10" i="29"/>
  <c r="O11" i="29"/>
  <c r="O10" i="34"/>
  <c r="O11" i="34"/>
  <c r="Q18" i="30"/>
  <c r="Q18" i="34"/>
  <c r="Q18" i="28"/>
  <c r="S9" i="4" l="1"/>
  <c r="R14" i="4"/>
  <c r="R13" i="4"/>
  <c r="R8" i="4" s="1"/>
  <c r="N9" i="34"/>
  <c r="M14" i="34"/>
  <c r="M13" i="34"/>
  <c r="M8" i="34" s="1"/>
  <c r="N10" i="38"/>
  <c r="N11" i="38"/>
  <c r="D143" i="33"/>
  <c r="D169" i="33"/>
  <c r="D170" i="33"/>
  <c r="D171" i="33" s="1"/>
  <c r="D172" i="33" s="1"/>
  <c r="D173" i="33" s="1"/>
  <c r="D174" i="33" s="1"/>
  <c r="D175" i="33" s="1"/>
  <c r="R11" i="4"/>
  <c r="R10" i="4"/>
  <c r="P11" i="34"/>
  <c r="P10" i="34"/>
  <c r="D56" i="32"/>
  <c r="D57" i="32" s="1"/>
  <c r="D58" i="32" s="1"/>
  <c r="D60" i="32" s="1"/>
  <c r="D61" i="32" s="1"/>
  <c r="D62" i="32" s="1"/>
  <c r="D63" i="32" s="1"/>
  <c r="D64" i="32" s="1"/>
  <c r="D66" i="32" s="1"/>
  <c r="D67" i="32" s="1"/>
  <c r="D68" i="32" s="1"/>
  <c r="D70" i="32" s="1"/>
  <c r="D71" i="32" s="1"/>
  <c r="D72" i="32" s="1"/>
  <c r="D73" i="32" s="1"/>
  <c r="D74" i="32" s="1"/>
  <c r="D75" i="32" s="1"/>
  <c r="D76" i="32" s="1"/>
  <c r="D78" i="32" s="1"/>
  <c r="D79" i="32" s="1"/>
  <c r="D80" i="32" s="1"/>
  <c r="D81" i="32" s="1"/>
  <c r="M14" i="32"/>
  <c r="J194" i="33" s="1"/>
  <c r="G193" i="33"/>
  <c r="I194" i="33"/>
  <c r="E193" i="33"/>
  <c r="H193" i="33"/>
  <c r="H194" i="33"/>
  <c r="G194" i="33"/>
  <c r="J193" i="33"/>
  <c r="I193" i="33"/>
  <c r="N10" i="30"/>
  <c r="N11" i="30"/>
  <c r="M13" i="30"/>
  <c r="M8" i="30" s="1"/>
  <c r="N9" i="30"/>
  <c r="M14" i="30"/>
  <c r="Q40" i="34"/>
  <c r="R12" i="34"/>
  <c r="P10" i="29"/>
  <c r="P11" i="29"/>
  <c r="N54" i="30"/>
  <c r="O12" i="30"/>
  <c r="N70" i="30"/>
  <c r="D42" i="33"/>
  <c r="D43" i="33" s="1"/>
  <c r="D44" i="33" s="1"/>
  <c r="D45" i="33" s="1"/>
  <c r="D46" i="33" s="1"/>
  <c r="D48" i="33" s="1"/>
  <c r="D49" i="33" s="1"/>
  <c r="D50" i="33" s="1"/>
  <c r="D52" i="33" s="1"/>
  <c r="D53" i="33" s="1"/>
  <c r="D54" i="33" s="1"/>
  <c r="D55" i="33" s="1"/>
  <c r="D56" i="33" s="1"/>
  <c r="D57" i="33" s="1"/>
  <c r="D58" i="33" s="1"/>
  <c r="D60" i="33" s="1"/>
  <c r="D61" i="33" s="1"/>
  <c r="D62" i="33" s="1"/>
  <c r="D63" i="33" s="1"/>
  <c r="D39" i="33"/>
  <c r="D40" i="33" s="1"/>
  <c r="M9" i="28"/>
  <c r="L14" i="28"/>
  <c r="L13" i="28"/>
  <c r="L8" i="28" s="1"/>
  <c r="L189" i="33"/>
  <c r="L193" i="33"/>
  <c r="L188" i="33"/>
  <c r="L194" i="33"/>
  <c r="L190" i="33"/>
  <c r="L186" i="33"/>
  <c r="L191" i="33"/>
  <c r="L187" i="33"/>
  <c r="L192" i="33"/>
  <c r="O11" i="28"/>
  <c r="O10" i="28"/>
  <c r="S9" i="38"/>
  <c r="R14" i="38"/>
  <c r="R13" i="38"/>
  <c r="R8" i="38" s="1"/>
  <c r="R18" i="30"/>
  <c r="R18" i="34"/>
  <c r="R18" i="28"/>
  <c r="O11" i="38" l="1"/>
  <c r="O10" i="38"/>
  <c r="N14" i="34"/>
  <c r="N13" i="34"/>
  <c r="N8" i="34" s="1"/>
  <c r="O9" i="34"/>
  <c r="T9" i="4"/>
  <c r="S13" i="4"/>
  <c r="S8" i="4" s="1"/>
  <c r="S14" i="4"/>
  <c r="S11" i="4"/>
  <c r="S10" i="4"/>
  <c r="P10" i="28"/>
  <c r="P11" i="28"/>
  <c r="N9" i="28"/>
  <c r="M14" i="28"/>
  <c r="M13" i="28"/>
  <c r="M8" i="28" s="1"/>
  <c r="S12" i="34"/>
  <c r="R40" i="34"/>
  <c r="T9" i="38"/>
  <c r="S14" i="38"/>
  <c r="S13" i="38"/>
  <c r="S8" i="38" s="1"/>
  <c r="P12" i="30"/>
  <c r="O54" i="30"/>
  <c r="O70" i="30"/>
  <c r="N13" i="30"/>
  <c r="N8" i="30" s="1"/>
  <c r="N14" i="30"/>
  <c r="O9" i="30"/>
  <c r="N14" i="32"/>
  <c r="K194" i="33"/>
  <c r="Q11" i="29"/>
  <c r="Q10" i="29"/>
  <c r="O11" i="30"/>
  <c r="O10" i="30"/>
  <c r="Q10" i="34"/>
  <c r="Q11" i="34"/>
  <c r="S18" i="30"/>
  <c r="S18" i="34"/>
  <c r="S18" i="28"/>
  <c r="U9" i="4" l="1"/>
  <c r="T14" i="4"/>
  <c r="T13" i="4"/>
  <c r="T8" i="4" s="1"/>
  <c r="O13" i="34"/>
  <c r="O8" i="34" s="1"/>
  <c r="P9" i="34"/>
  <c r="O14" i="34"/>
  <c r="P10" i="38"/>
  <c r="P11" i="38"/>
  <c r="T11" i="4"/>
  <c r="T10" i="4"/>
  <c r="R11" i="34"/>
  <c r="R10" i="34"/>
  <c r="R11" i="29"/>
  <c r="R10" i="29"/>
  <c r="K196" i="33"/>
  <c r="O14" i="30"/>
  <c r="P9" i="30"/>
  <c r="O13" i="30"/>
  <c r="O8" i="30" s="1"/>
  <c r="N13" i="28"/>
  <c r="N8" i="28" s="1"/>
  <c r="O9" i="28"/>
  <c r="N14" i="28"/>
  <c r="Q12" i="30"/>
  <c r="P54" i="30"/>
  <c r="P70" i="30"/>
  <c r="U9" i="38"/>
  <c r="T14" i="38"/>
  <c r="T13" i="38"/>
  <c r="T8" i="38" s="1"/>
  <c r="T12" i="34"/>
  <c r="S40" i="34"/>
  <c r="Q11" i="28"/>
  <c r="Q10" i="28"/>
  <c r="P11" i="30"/>
  <c r="P10" i="30"/>
  <c r="O14" i="32"/>
  <c r="K197" i="33" s="1"/>
  <c r="J197" i="33"/>
  <c r="I196" i="33"/>
  <c r="J196" i="33"/>
  <c r="I197" i="33"/>
  <c r="L196" i="33"/>
  <c r="G196" i="33"/>
  <c r="H196" i="33"/>
  <c r="L197" i="33"/>
  <c r="T18" i="30"/>
  <c r="T18" i="34"/>
  <c r="T18" i="28"/>
  <c r="Q9" i="34" l="1"/>
  <c r="P14" i="34"/>
  <c r="P13" i="34"/>
  <c r="P8" i="34" s="1"/>
  <c r="Q10" i="38"/>
  <c r="Q11" i="38"/>
  <c r="V9" i="4"/>
  <c r="U13" i="4"/>
  <c r="U8" i="4" s="1"/>
  <c r="U14" i="4"/>
  <c r="H197" i="33"/>
  <c r="G197" i="33"/>
  <c r="U11" i="4"/>
  <c r="U10" i="4"/>
  <c r="Q11" i="30"/>
  <c r="Q10" i="30"/>
  <c r="U12" i="34"/>
  <c r="T40" i="34"/>
  <c r="P14" i="30"/>
  <c r="P13" i="30"/>
  <c r="P8" i="30" s="1"/>
  <c r="Q9" i="30"/>
  <c r="S11" i="29"/>
  <c r="S10" i="29"/>
  <c r="P14" i="32"/>
  <c r="R10" i="28"/>
  <c r="R11" i="28"/>
  <c r="R12" i="30"/>
  <c r="Q70" i="30"/>
  <c r="Q54" i="30"/>
  <c r="O14" i="28"/>
  <c r="O13" i="28"/>
  <c r="O8" i="28" s="1"/>
  <c r="P9" i="28"/>
  <c r="S10" i="34"/>
  <c r="S11" i="34"/>
  <c r="U14" i="38"/>
  <c r="U13" i="38"/>
  <c r="U8" i="38" s="1"/>
  <c r="V9" i="38"/>
  <c r="K199" i="33"/>
  <c r="U18" i="30"/>
  <c r="U18" i="34"/>
  <c r="U18" i="28"/>
  <c r="W9" i="4" l="1"/>
  <c r="V13" i="4"/>
  <c r="V8" i="4" s="1"/>
  <c r="V14" i="4"/>
  <c r="R11" i="38"/>
  <c r="R10" i="38"/>
  <c r="R9" i="34"/>
  <c r="Q13" i="34"/>
  <c r="Q8" i="34" s="1"/>
  <c r="Q14" i="34"/>
  <c r="V11" i="4"/>
  <c r="V10" i="4"/>
  <c r="W9" i="38"/>
  <c r="V14" i="38"/>
  <c r="V13" i="38"/>
  <c r="V8" i="38" s="1"/>
  <c r="R9" i="30"/>
  <c r="Q13" i="30"/>
  <c r="Q8" i="30" s="1"/>
  <c r="Q14" i="30"/>
  <c r="U40" i="34"/>
  <c r="V12" i="34"/>
  <c r="P14" i="28"/>
  <c r="P13" i="28"/>
  <c r="P8" i="28" s="1"/>
  <c r="Q9" i="28"/>
  <c r="Q14" i="32"/>
  <c r="J200" i="33" s="1"/>
  <c r="I199" i="33"/>
  <c r="H199" i="33"/>
  <c r="I200" i="33"/>
  <c r="L199" i="33"/>
  <c r="J199" i="33"/>
  <c r="R54" i="30"/>
  <c r="R70" i="30"/>
  <c r="S12" i="30"/>
  <c r="T10" i="29"/>
  <c r="T11" i="29"/>
  <c r="R11" i="30"/>
  <c r="R10" i="30"/>
  <c r="T11" i="34"/>
  <c r="T10" i="34"/>
  <c r="S11" i="28"/>
  <c r="S10" i="28"/>
  <c r="V18" i="30"/>
  <c r="V18" i="34"/>
  <c r="V18" i="28"/>
  <c r="S9" i="34" l="1"/>
  <c r="R13" i="34"/>
  <c r="R8" i="34" s="1"/>
  <c r="R14" i="34"/>
  <c r="S10" i="38"/>
  <c r="S11" i="38"/>
  <c r="X9" i="4"/>
  <c r="W13" i="4"/>
  <c r="W8" i="4" s="1"/>
  <c r="W14" i="4"/>
  <c r="L200" i="33"/>
  <c r="H200" i="33"/>
  <c r="W11" i="4"/>
  <c r="W10" i="4"/>
  <c r="U11" i="29"/>
  <c r="U10" i="29"/>
  <c r="T12" i="30"/>
  <c r="S70" i="30"/>
  <c r="S54" i="30"/>
  <c r="R9" i="28"/>
  <c r="Q14" i="28"/>
  <c r="Q13" i="28"/>
  <c r="Q8" i="28" s="1"/>
  <c r="X9" i="38"/>
  <c r="W14" i="38"/>
  <c r="W13" i="38"/>
  <c r="W8" i="38" s="1"/>
  <c r="U10" i="34"/>
  <c r="U11" i="34"/>
  <c r="T10" i="28"/>
  <c r="T11" i="28"/>
  <c r="S11" i="30"/>
  <c r="S10" i="30"/>
  <c r="W12" i="34"/>
  <c r="V40" i="34"/>
  <c r="R13" i="30"/>
  <c r="R8" i="30" s="1"/>
  <c r="R14" i="30"/>
  <c r="S9" i="30"/>
  <c r="R14" i="32"/>
  <c r="K200" i="33"/>
  <c r="K201" i="33"/>
  <c r="W18" i="30"/>
  <c r="W18" i="34"/>
  <c r="W18" i="28"/>
  <c r="Y9" i="4" l="1"/>
  <c r="X13" i="4"/>
  <c r="X8" i="4" s="1"/>
  <c r="X14" i="4"/>
  <c r="T11" i="38"/>
  <c r="T10" i="38"/>
  <c r="S14" i="34"/>
  <c r="T9" i="34"/>
  <c r="S13" i="34"/>
  <c r="S8" i="34" s="1"/>
  <c r="X11" i="4"/>
  <c r="X10" i="4"/>
  <c r="S14" i="32"/>
  <c r="L204" i="33"/>
  <c r="J204" i="33"/>
  <c r="J201" i="33"/>
  <c r="L201" i="33"/>
  <c r="R14" i="28"/>
  <c r="S9" i="28"/>
  <c r="R13" i="28"/>
  <c r="R8" i="28" s="1"/>
  <c r="V11" i="29"/>
  <c r="V10" i="29"/>
  <c r="K204" i="33"/>
  <c r="S14" i="30"/>
  <c r="T9" i="30"/>
  <c r="S13" i="30"/>
  <c r="S8" i="30" s="1"/>
  <c r="X12" i="34"/>
  <c r="W40" i="34"/>
  <c r="T11" i="30"/>
  <c r="T10" i="30"/>
  <c r="V11" i="34"/>
  <c r="V10" i="34"/>
  <c r="U10" i="28"/>
  <c r="U11" i="28"/>
  <c r="Y9" i="38"/>
  <c r="X14" i="38"/>
  <c r="X13" i="38"/>
  <c r="X8" i="38" s="1"/>
  <c r="U12" i="30"/>
  <c r="T54" i="30"/>
  <c r="T70" i="30"/>
  <c r="X18" i="30"/>
  <c r="X18" i="28"/>
  <c r="X18" i="34"/>
  <c r="T14" i="34" l="1"/>
  <c r="T13" i="34"/>
  <c r="T8" i="34" s="1"/>
  <c r="U9" i="34"/>
  <c r="U10" i="38"/>
  <c r="U11" i="38"/>
  <c r="Z9" i="4"/>
  <c r="Y14" i="4"/>
  <c r="Y13" i="4"/>
  <c r="Y8" i="4" s="1"/>
  <c r="Y11" i="4"/>
  <c r="Y10" i="4"/>
  <c r="V12" i="30"/>
  <c r="U70" i="30"/>
  <c r="U54" i="30"/>
  <c r="V10" i="28"/>
  <c r="V11" i="28"/>
  <c r="W10" i="34"/>
  <c r="W11" i="34"/>
  <c r="Y12" i="34"/>
  <c r="X40" i="34"/>
  <c r="T9" i="28"/>
  <c r="S14" i="28"/>
  <c r="S13" i="28"/>
  <c r="S8" i="28" s="1"/>
  <c r="U11" i="30"/>
  <c r="U10" i="30"/>
  <c r="T13" i="30"/>
  <c r="T8" i="30" s="1"/>
  <c r="T14" i="30"/>
  <c r="U9" i="30"/>
  <c r="W10" i="29"/>
  <c r="W11" i="29"/>
  <c r="T14" i="32"/>
  <c r="K205" i="33" s="1"/>
  <c r="Y14" i="38"/>
  <c r="Y13" i="38"/>
  <c r="Y8" i="38" s="1"/>
  <c r="Z9" i="38"/>
  <c r="Y18" i="30"/>
  <c r="Y18" i="34"/>
  <c r="Y18" i="28"/>
  <c r="AA9" i="4" l="1"/>
  <c r="Z13" i="4"/>
  <c r="Z8" i="4" s="1"/>
  <c r="Z14" i="4"/>
  <c r="V11" i="38"/>
  <c r="V10" i="38"/>
  <c r="U13" i="34"/>
  <c r="U8" i="34" s="1"/>
  <c r="V9" i="34"/>
  <c r="U14" i="34"/>
  <c r="Z11" i="4"/>
  <c r="Z10" i="4"/>
  <c r="U14" i="30"/>
  <c r="U13" i="30"/>
  <c r="U8" i="30" s="1"/>
  <c r="V9" i="30"/>
  <c r="V11" i="30"/>
  <c r="V10" i="30"/>
  <c r="U9" i="28"/>
  <c r="T14" i="28"/>
  <c r="T13" i="28"/>
  <c r="T8" i="28" s="1"/>
  <c r="X11" i="34"/>
  <c r="X10" i="34"/>
  <c r="U14" i="32"/>
  <c r="V14" i="32" s="1"/>
  <c r="W14" i="32" s="1"/>
  <c r="X14" i="32" s="1"/>
  <c r="Y14" i="32" s="1"/>
  <c r="Z14" i="32" s="1"/>
  <c r="AA14" i="32" s="1"/>
  <c r="AB14" i="32" s="1"/>
  <c r="AC14" i="32" s="1"/>
  <c r="AD14" i="32" s="1"/>
  <c r="AE14" i="32" s="1"/>
  <c r="AF14" i="32" s="1"/>
  <c r="AG14" i="32" s="1"/>
  <c r="AH14" i="32" s="1"/>
  <c r="AI14" i="32" s="1"/>
  <c r="AJ14" i="32" s="1"/>
  <c r="AK14" i="32" s="1"/>
  <c r="AL14" i="32" s="1"/>
  <c r="AM14" i="32" s="1"/>
  <c r="AN14" i="32" s="1"/>
  <c r="AO14" i="32" s="1"/>
  <c r="AP14" i="32" s="1"/>
  <c r="AQ14" i="32" s="1"/>
  <c r="AR14" i="32" s="1"/>
  <c r="AS14" i="32" s="1"/>
  <c r="L224" i="33"/>
  <c r="L217" i="33"/>
  <c r="L205" i="33"/>
  <c r="L229" i="33"/>
  <c r="L232" i="33"/>
  <c r="L222" i="33"/>
  <c r="L208" i="33"/>
  <c r="L220" i="33"/>
  <c r="L237" i="33"/>
  <c r="X10" i="29"/>
  <c r="X11" i="29"/>
  <c r="W10" i="28"/>
  <c r="W11" i="28"/>
  <c r="V54" i="30"/>
  <c r="V70" i="30"/>
  <c r="W12" i="30"/>
  <c r="AA9" i="38"/>
  <c r="Z14" i="38"/>
  <c r="Z13" i="38"/>
  <c r="Z8" i="38" s="1"/>
  <c r="Y40" i="34"/>
  <c r="Z12" i="34"/>
  <c r="Z18" i="30"/>
  <c r="Z18" i="34"/>
  <c r="Z18" i="28"/>
  <c r="V14" i="34" l="1"/>
  <c r="W9" i="34"/>
  <c r="V13" i="34"/>
  <c r="V8" i="34" s="1"/>
  <c r="W11" i="38"/>
  <c r="W10" i="38"/>
  <c r="AB9" i="4"/>
  <c r="AA14" i="4"/>
  <c r="AA13" i="4"/>
  <c r="AA8" i="4" s="1"/>
  <c r="L227" i="33"/>
  <c r="L213" i="33"/>
  <c r="L211" i="33"/>
  <c r="L238" i="33"/>
  <c r="L212" i="33"/>
  <c r="L228" i="33"/>
  <c r="L241" i="33"/>
  <c r="L240" i="33"/>
  <c r="L218" i="33"/>
  <c r="L207" i="33"/>
  <c r="L236" i="33"/>
  <c r="L219" i="33"/>
  <c r="L243" i="33"/>
  <c r="L210" i="33"/>
  <c r="L234" i="33"/>
  <c r="L242" i="33"/>
  <c r="AA11" i="4"/>
  <c r="AA10" i="4"/>
  <c r="AA12" i="34"/>
  <c r="Z40" i="34"/>
  <c r="AB9" i="38"/>
  <c r="AA14" i="38"/>
  <c r="AA13" i="38"/>
  <c r="AA8" i="38" s="1"/>
  <c r="X11" i="28"/>
  <c r="X10" i="28"/>
  <c r="Y11" i="29"/>
  <c r="Y10" i="29"/>
  <c r="V13" i="30"/>
  <c r="V8" i="30" s="1"/>
  <c r="V14" i="30"/>
  <c r="W9" i="30"/>
  <c r="X12" i="30"/>
  <c r="W70" i="30"/>
  <c r="W54" i="30"/>
  <c r="AT14" i="32"/>
  <c r="AU14" i="32"/>
  <c r="V9" i="28"/>
  <c r="U13" i="28"/>
  <c r="U8" i="28" s="1"/>
  <c r="U14" i="28"/>
  <c r="Y10" i="34"/>
  <c r="Y11" i="34"/>
  <c r="W11" i="30"/>
  <c r="W10" i="30"/>
  <c r="AA18" i="30"/>
  <c r="AA18" i="34"/>
  <c r="AA18" i="28"/>
  <c r="AC9" i="4" l="1"/>
  <c r="AB13" i="4"/>
  <c r="AB8" i="4" s="1"/>
  <c r="AB14" i="4"/>
  <c r="X11" i="38"/>
  <c r="X10" i="38"/>
  <c r="W13" i="34"/>
  <c r="W8" i="34" s="1"/>
  <c r="X9" i="34"/>
  <c r="W14" i="34"/>
  <c r="AB11" i="4"/>
  <c r="AB10" i="4"/>
  <c r="W9" i="28"/>
  <c r="V14" i="28"/>
  <c r="V13" i="28"/>
  <c r="V8" i="28" s="1"/>
  <c r="AC9" i="38"/>
  <c r="AB14" i="38"/>
  <c r="AB13" i="38"/>
  <c r="AB8" i="38" s="1"/>
  <c r="Z11" i="34"/>
  <c r="Z10" i="34"/>
  <c r="E212" i="33"/>
  <c r="E232" i="33"/>
  <c r="E224" i="33"/>
  <c r="E194" i="33"/>
  <c r="E238" i="33"/>
  <c r="E243" i="33"/>
  <c r="E207" i="33"/>
  <c r="F234" i="33"/>
  <c r="F194" i="33"/>
  <c r="F193" i="33"/>
  <c r="F212" i="33"/>
  <c r="E219" i="33"/>
  <c r="E236" i="33"/>
  <c r="E204" i="33"/>
  <c r="F228" i="33"/>
  <c r="F197" i="33"/>
  <c r="F224" i="33"/>
  <c r="E200" i="33"/>
  <c r="E225" i="33"/>
  <c r="F227" i="33"/>
  <c r="F208" i="33"/>
  <c r="I205" i="33"/>
  <c r="E229" i="33"/>
  <c r="F229" i="33"/>
  <c r="G240" i="33"/>
  <c r="E196" i="33"/>
  <c r="G220" i="33"/>
  <c r="F237" i="33"/>
  <c r="F241" i="33"/>
  <c r="F205" i="33"/>
  <c r="G227" i="33"/>
  <c r="E201" i="33"/>
  <c r="E227" i="33"/>
  <c r="F201" i="33"/>
  <c r="F217" i="33"/>
  <c r="F232" i="33"/>
  <c r="E210" i="33"/>
  <c r="E213" i="33"/>
  <c r="E199" i="33"/>
  <c r="G242" i="33"/>
  <c r="E220" i="33"/>
  <c r="F243" i="33"/>
  <c r="F207" i="33"/>
  <c r="F210" i="33"/>
  <c r="F225" i="33"/>
  <c r="F200" i="33"/>
  <c r="E218" i="33"/>
  <c r="E242" i="33"/>
  <c r="F213" i="33"/>
  <c r="E228" i="33"/>
  <c r="G208" i="33"/>
  <c r="E244" i="33"/>
  <c r="G212" i="33"/>
  <c r="F204" i="33"/>
  <c r="G218" i="33"/>
  <c r="F238" i="33"/>
  <c r="E240" i="33"/>
  <c r="F219" i="33"/>
  <c r="E222" i="33"/>
  <c r="G210" i="33"/>
  <c r="F240" i="33"/>
  <c r="F220" i="33"/>
  <c r="F196" i="33"/>
  <c r="G211" i="33"/>
  <c r="F222" i="33"/>
  <c r="G243" i="33"/>
  <c r="E237" i="33"/>
  <c r="E241" i="33"/>
  <c r="F199" i="33"/>
  <c r="E205" i="33"/>
  <c r="F236" i="33"/>
  <c r="F218" i="33"/>
  <c r="F242" i="33"/>
  <c r="G225" i="33"/>
  <c r="F211" i="33"/>
  <c r="G228" i="33"/>
  <c r="G200" i="33"/>
  <c r="E217" i="33"/>
  <c r="I217" i="33"/>
  <c r="E197" i="33"/>
  <c r="E211" i="33"/>
  <c r="G234" i="33"/>
  <c r="G229" i="33"/>
  <c r="G213" i="33"/>
  <c r="G205" i="33"/>
  <c r="G199" i="33"/>
  <c r="F244" i="33"/>
  <c r="G238" i="33"/>
  <c r="G237" i="33"/>
  <c r="G224" i="33"/>
  <c r="G236" i="33"/>
  <c r="G217" i="33"/>
  <c r="G219" i="33"/>
  <c r="E208" i="33"/>
  <c r="H219" i="33"/>
  <c r="G222" i="33"/>
  <c r="G207" i="33"/>
  <c r="G244" i="33"/>
  <c r="E234" i="33"/>
  <c r="G232" i="33"/>
  <c r="G241" i="33"/>
  <c r="G204" i="33"/>
  <c r="G201" i="33"/>
  <c r="I219" i="33"/>
  <c r="H238" i="33"/>
  <c r="H234" i="33"/>
  <c r="H201" i="33"/>
  <c r="H241" i="33"/>
  <c r="I211" i="33"/>
  <c r="I201" i="33"/>
  <c r="I229" i="33"/>
  <c r="I224" i="33"/>
  <c r="I225" i="33"/>
  <c r="H224" i="33"/>
  <c r="H208" i="33"/>
  <c r="I234" i="33"/>
  <c r="I208" i="33"/>
  <c r="H220" i="33"/>
  <c r="H244" i="33"/>
  <c r="I210" i="33"/>
  <c r="H217" i="33"/>
  <c r="I220" i="33"/>
  <c r="I236" i="33"/>
  <c r="I228" i="33"/>
  <c r="I227" i="33"/>
  <c r="H242" i="33"/>
  <c r="H218" i="33"/>
  <c r="I244" i="33"/>
  <c r="H232" i="33"/>
  <c r="H228" i="33"/>
  <c r="I242" i="33"/>
  <c r="H227" i="33"/>
  <c r="I232" i="33"/>
  <c r="K229" i="33"/>
  <c r="K219" i="33"/>
  <c r="H210" i="33"/>
  <c r="I222" i="33"/>
  <c r="H207" i="33"/>
  <c r="I240" i="33"/>
  <c r="H205" i="33"/>
  <c r="I212" i="33"/>
  <c r="H213" i="33"/>
  <c r="H212" i="33"/>
  <c r="I243" i="33"/>
  <c r="I218" i="33"/>
  <c r="I207" i="33"/>
  <c r="K218" i="33"/>
  <c r="K212" i="33"/>
  <c r="H240" i="33"/>
  <c r="I204" i="33"/>
  <c r="H222" i="33"/>
  <c r="H225" i="33"/>
  <c r="I241" i="33"/>
  <c r="H243" i="33"/>
  <c r="I213" i="33"/>
  <c r="H236" i="33"/>
  <c r="I237" i="33"/>
  <c r="H204" i="33"/>
  <c r="H229" i="33"/>
  <c r="H211" i="33"/>
  <c r="H237" i="33"/>
  <c r="I238" i="33"/>
  <c r="J244" i="33"/>
  <c r="K243" i="33"/>
  <c r="K207" i="33"/>
  <c r="K240" i="33"/>
  <c r="K244" i="33"/>
  <c r="K211" i="33"/>
  <c r="K237" i="33"/>
  <c r="K224" i="33"/>
  <c r="J208" i="33"/>
  <c r="J237" i="33"/>
  <c r="K220" i="33"/>
  <c r="J222" i="33"/>
  <c r="J218" i="33"/>
  <c r="J234" i="33"/>
  <c r="J229" i="33"/>
  <c r="J242" i="33"/>
  <c r="K210" i="33"/>
  <c r="J207" i="33"/>
  <c r="J220" i="33"/>
  <c r="J227" i="33"/>
  <c r="J240" i="33"/>
  <c r="K225" i="33"/>
  <c r="K234" i="33"/>
  <c r="J219" i="33"/>
  <c r="J241" i="33"/>
  <c r="J225" i="33"/>
  <c r="K208" i="33"/>
  <c r="J238" i="33"/>
  <c r="K222" i="33"/>
  <c r="J205" i="33"/>
  <c r="J232" i="33"/>
  <c r="J213" i="33"/>
  <c r="J217" i="33"/>
  <c r="K242" i="33"/>
  <c r="K236" i="33"/>
  <c r="J236" i="33"/>
  <c r="J211" i="33"/>
  <c r="J210" i="33"/>
  <c r="J224" i="33"/>
  <c r="K227" i="33"/>
  <c r="J212" i="33"/>
  <c r="J243" i="33"/>
  <c r="K241" i="33"/>
  <c r="J228" i="33"/>
  <c r="K228" i="33"/>
  <c r="K217" i="33"/>
  <c r="K238" i="33"/>
  <c r="K232" i="33"/>
  <c r="K213" i="33"/>
  <c r="L244" i="33"/>
  <c r="L225" i="33"/>
  <c r="Y12" i="30"/>
  <c r="X54" i="30"/>
  <c r="X70" i="30"/>
  <c r="Y10" i="28"/>
  <c r="Y11" i="28"/>
  <c r="X11" i="30"/>
  <c r="X10" i="30"/>
  <c r="W14" i="30"/>
  <c r="X9" i="30"/>
  <c r="W13" i="30"/>
  <c r="W8" i="30" s="1"/>
  <c r="AB12" i="34"/>
  <c r="AA40" i="34"/>
  <c r="Z10" i="29"/>
  <c r="Z11" i="29"/>
  <c r="AB18" i="30"/>
  <c r="AB18" i="34"/>
  <c r="AB18" i="28"/>
  <c r="Y9" i="34" l="1"/>
  <c r="X14" i="34"/>
  <c r="X13" i="34"/>
  <c r="X8" i="34" s="1"/>
  <c r="Y11" i="38"/>
  <c r="Y10" i="38"/>
  <c r="AD9" i="4"/>
  <c r="AC14" i="4"/>
  <c r="AC13" i="4"/>
  <c r="AC8" i="4" s="1"/>
  <c r="L246" i="33" a="1"/>
  <c r="L246" i="33" s="1"/>
  <c r="AC11" i="4"/>
  <c r="AC10" i="4"/>
  <c r="AA10" i="29"/>
  <c r="AA11" i="29"/>
  <c r="I246" i="33" a="1"/>
  <c r="I246" i="33" s="1"/>
  <c r="E246" i="33" a="1"/>
  <c r="E246" i="33" s="1"/>
  <c r="AC12" i="34"/>
  <c r="AB40" i="34"/>
  <c r="X13" i="30"/>
  <c r="X8" i="30" s="1"/>
  <c r="X14" i="30"/>
  <c r="Y9" i="30"/>
  <c r="K246" i="33" a="1"/>
  <c r="K246" i="33" s="1"/>
  <c r="J246" i="33" a="1"/>
  <c r="J246" i="33" s="1"/>
  <c r="H246" i="33" a="1"/>
  <c r="H246" i="33" s="1"/>
  <c r="AA10" i="34"/>
  <c r="AA11" i="34"/>
  <c r="W13" i="28"/>
  <c r="W8" i="28" s="1"/>
  <c r="X9" i="28"/>
  <c r="W14" i="28"/>
  <c r="Y11" i="30"/>
  <c r="Y10" i="30"/>
  <c r="Z10" i="28"/>
  <c r="Z11" i="28"/>
  <c r="Z12" i="30"/>
  <c r="Y70" i="30"/>
  <c r="Y54" i="30"/>
  <c r="G246" i="33" a="1"/>
  <c r="G246" i="33" s="1"/>
  <c r="F246" i="33" a="1"/>
  <c r="F246" i="33" s="1"/>
  <c r="AC14" i="38"/>
  <c r="AC13" i="38"/>
  <c r="AC8" i="38" s="1"/>
  <c r="AD9" i="38"/>
  <c r="AC18" i="30"/>
  <c r="AC18" i="34"/>
  <c r="AC18" i="28"/>
  <c r="AE9" i="4" l="1"/>
  <c r="AD13" i="4"/>
  <c r="AD8" i="4" s="1"/>
  <c r="AD14" i="4"/>
  <c r="Z11" i="38"/>
  <c r="Z10" i="38"/>
  <c r="Y14" i="34"/>
  <c r="Y13" i="34"/>
  <c r="Y8" i="34" s="1"/>
  <c r="Z9" i="34"/>
  <c r="AD11" i="4"/>
  <c r="AD10" i="4"/>
  <c r="AB10" i="29"/>
  <c r="AB11" i="29"/>
  <c r="Z54" i="30"/>
  <c r="AA12" i="30"/>
  <c r="Z70" i="30"/>
  <c r="Z11" i="30"/>
  <c r="Z10" i="30"/>
  <c r="AB11" i="34"/>
  <c r="AB10" i="34"/>
  <c r="A246" i="33"/>
  <c r="AE9" i="38"/>
  <c r="AD14" i="38"/>
  <c r="AD13" i="38"/>
  <c r="AD8" i="38" s="1"/>
  <c r="AA10" i="28"/>
  <c r="AA11" i="28"/>
  <c r="Y13" i="30"/>
  <c r="Y8" i="30" s="1"/>
  <c r="Y14" i="30"/>
  <c r="Z9" i="30"/>
  <c r="AC40" i="34"/>
  <c r="AD12" i="34"/>
  <c r="Y9" i="28"/>
  <c r="X14" i="28"/>
  <c r="X13" i="28"/>
  <c r="X8" i="28" s="1"/>
  <c r="AD18" i="30"/>
  <c r="AD18" i="34"/>
  <c r="AD18" i="28"/>
  <c r="Z14" i="34" l="1"/>
  <c r="Z13" i="34"/>
  <c r="Z8" i="34" s="1"/>
  <c r="AA9" i="34"/>
  <c r="AA11" i="38"/>
  <c r="AA10" i="38"/>
  <c r="AF9" i="4"/>
  <c r="AE14" i="4"/>
  <c r="AE13" i="4"/>
  <c r="AE8" i="4" s="1"/>
  <c r="AE11" i="4"/>
  <c r="AE10" i="4"/>
  <c r="AE12" i="34"/>
  <c r="AD40" i="34"/>
  <c r="AC10" i="34"/>
  <c r="AC11" i="34"/>
  <c r="AB12" i="30"/>
  <c r="AA70" i="30"/>
  <c r="AA54" i="30"/>
  <c r="Z9" i="28"/>
  <c r="Y14" i="28"/>
  <c r="Y13" i="28"/>
  <c r="Y8" i="28" s="1"/>
  <c r="AC11" i="29"/>
  <c r="AC10" i="29"/>
  <c r="Z14" i="30"/>
  <c r="Z13" i="30"/>
  <c r="Z8" i="30" s="1"/>
  <c r="AA9" i="30"/>
  <c r="AB11" i="28"/>
  <c r="AB10" i="28"/>
  <c r="AF9" i="38"/>
  <c r="AE14" i="38"/>
  <c r="AE13" i="38"/>
  <c r="AE8" i="38" s="1"/>
  <c r="AA11" i="30"/>
  <c r="AA10" i="30"/>
  <c r="AE18" i="30"/>
  <c r="AE18" i="34"/>
  <c r="AE18" i="28"/>
  <c r="AG9" i="4" l="1"/>
  <c r="AF14" i="4"/>
  <c r="AF13" i="4"/>
  <c r="AF8" i="4" s="1"/>
  <c r="AB11" i="38"/>
  <c r="AB10" i="38"/>
  <c r="AB9" i="34"/>
  <c r="AA13" i="34"/>
  <c r="AA8" i="34" s="1"/>
  <c r="AA14" i="34"/>
  <c r="AF11" i="4"/>
  <c r="AF10" i="4"/>
  <c r="AC11" i="28"/>
  <c r="AC10" i="28"/>
  <c r="AA14" i="30"/>
  <c r="AA13" i="30"/>
  <c r="AA8" i="30" s="1"/>
  <c r="AB9" i="30"/>
  <c r="AD10" i="29"/>
  <c r="AD11" i="29"/>
  <c r="Z13" i="28"/>
  <c r="Z8" i="28" s="1"/>
  <c r="Z14" i="28"/>
  <c r="AA9" i="28"/>
  <c r="AC12" i="30"/>
  <c r="AB54" i="30"/>
  <c r="AB70" i="30"/>
  <c r="AF12" i="34"/>
  <c r="AE40" i="34"/>
  <c r="AG9" i="38"/>
  <c r="AF14" i="38"/>
  <c r="AF13" i="38"/>
  <c r="AF8" i="38" s="1"/>
  <c r="AD11" i="34"/>
  <c r="AD10" i="34"/>
  <c r="AB10" i="30"/>
  <c r="AB11" i="30"/>
  <c r="AF18" i="30"/>
  <c r="AF18" i="34"/>
  <c r="AF18" i="28"/>
  <c r="AB14" i="34" l="1"/>
  <c r="AB13" i="34"/>
  <c r="AB8" i="34" s="1"/>
  <c r="AC9" i="34"/>
  <c r="AC10" i="38"/>
  <c r="AC11" i="38"/>
  <c r="AH9" i="4"/>
  <c r="AG13" i="4"/>
  <c r="AG8" i="4" s="1"/>
  <c r="AG14" i="4"/>
  <c r="AG11" i="4"/>
  <c r="AG10" i="4"/>
  <c r="AE10" i="34"/>
  <c r="AE11" i="34"/>
  <c r="AC11" i="30"/>
  <c r="AC10" i="30"/>
  <c r="AG12" i="34"/>
  <c r="AF40" i="34"/>
  <c r="AD12" i="30"/>
  <c r="AC70" i="30"/>
  <c r="AC54" i="30"/>
  <c r="AG14" i="38"/>
  <c r="AG13" i="38"/>
  <c r="AG8" i="38" s="1"/>
  <c r="AH9" i="38"/>
  <c r="AB9" i="28"/>
  <c r="AA14" i="28"/>
  <c r="AA13" i="28"/>
  <c r="AA8" i="28" s="1"/>
  <c r="AE10" i="29"/>
  <c r="AE11" i="29"/>
  <c r="AC9" i="30"/>
  <c r="AB13" i="30"/>
  <c r="AB8" i="30" s="1"/>
  <c r="AB14" i="30"/>
  <c r="AD10" i="28"/>
  <c r="AD11" i="28"/>
  <c r="AG18" i="30"/>
  <c r="AG18" i="34"/>
  <c r="AG18" i="28"/>
  <c r="AI9" i="4" l="1"/>
  <c r="AH14" i="4"/>
  <c r="AH13" i="4"/>
  <c r="AH8" i="4" s="1"/>
  <c r="AD10" i="38"/>
  <c r="AD11" i="38"/>
  <c r="AD9" i="34"/>
  <c r="AC14" i="34"/>
  <c r="AC13" i="34"/>
  <c r="AC8" i="34" s="1"/>
  <c r="AH11" i="4"/>
  <c r="AH10" i="4"/>
  <c r="AI9" i="38"/>
  <c r="AH14" i="38"/>
  <c r="AH13" i="38"/>
  <c r="AH8" i="38" s="1"/>
  <c r="AG40" i="34"/>
  <c r="AH12" i="34"/>
  <c r="AE11" i="28"/>
  <c r="AE10" i="28"/>
  <c r="AC13" i="30"/>
  <c r="AC8" i="30" s="1"/>
  <c r="AC14" i="30"/>
  <c r="AD9" i="30"/>
  <c r="AF11" i="29"/>
  <c r="AF10" i="29"/>
  <c r="AB13" i="28"/>
  <c r="AB8" i="28" s="1"/>
  <c r="AC9" i="28"/>
  <c r="AB14" i="28"/>
  <c r="AD11" i="30"/>
  <c r="AD10" i="30"/>
  <c r="AF11" i="34"/>
  <c r="AF10" i="34"/>
  <c r="AD54" i="30"/>
  <c r="AE12" i="30"/>
  <c r="AD70" i="30"/>
  <c r="AH18" i="30"/>
  <c r="AH18" i="34"/>
  <c r="AH18" i="28"/>
  <c r="AD14" i="34" l="1"/>
  <c r="AD13" i="34"/>
  <c r="AD8" i="34" s="1"/>
  <c r="AE9" i="34"/>
  <c r="AE10" i="38"/>
  <c r="AE11" i="38"/>
  <c r="AJ9" i="4"/>
  <c r="AI13" i="4"/>
  <c r="AI8" i="4" s="1"/>
  <c r="AI14" i="4"/>
  <c r="AI11" i="4"/>
  <c r="AI10" i="4"/>
  <c r="AG11" i="29"/>
  <c r="AG10" i="29"/>
  <c r="AD13" i="30"/>
  <c r="AD8" i="30" s="1"/>
  <c r="AD14" i="30"/>
  <c r="AE9" i="30"/>
  <c r="AF11" i="28"/>
  <c r="AF10" i="28"/>
  <c r="AF12" i="30"/>
  <c r="AE70" i="30"/>
  <c r="AE54" i="30"/>
  <c r="AG10" i="34"/>
  <c r="AG11" i="34"/>
  <c r="AC14" i="28"/>
  <c r="AC13" i="28"/>
  <c r="AC8" i="28" s="1"/>
  <c r="AD9" i="28"/>
  <c r="AI12" i="34"/>
  <c r="AH40" i="34"/>
  <c r="AJ9" i="38"/>
  <c r="AI14" i="38"/>
  <c r="AI13" i="38"/>
  <c r="AI8" i="38" s="1"/>
  <c r="AE11" i="30"/>
  <c r="AE10" i="30"/>
  <c r="AI18" i="30"/>
  <c r="AI18" i="34"/>
  <c r="AI18" i="28"/>
  <c r="AK9" i="4" l="1"/>
  <c r="AJ14" i="4"/>
  <c r="AJ13" i="4"/>
  <c r="AJ8" i="4" s="1"/>
  <c r="AF11" i="38"/>
  <c r="AF10" i="38"/>
  <c r="AE13" i="34"/>
  <c r="AE8" i="34" s="1"/>
  <c r="AF9" i="34"/>
  <c r="AE14" i="34"/>
  <c r="AJ11" i="4"/>
  <c r="AJ10" i="4"/>
  <c r="AH11" i="34"/>
  <c r="AH10" i="34"/>
  <c r="AG12" i="30"/>
  <c r="AF54" i="30"/>
  <c r="AF70" i="30"/>
  <c r="AG10" i="28"/>
  <c r="AG11" i="28"/>
  <c r="AJ12" i="34"/>
  <c r="AI40" i="34"/>
  <c r="AE9" i="28"/>
  <c r="AD14" i="28"/>
  <c r="AD13" i="28"/>
  <c r="AD8" i="28" s="1"/>
  <c r="AE14" i="30"/>
  <c r="AF9" i="30"/>
  <c r="AE13" i="30"/>
  <c r="AE8" i="30" s="1"/>
  <c r="AH10" i="29"/>
  <c r="AH11" i="29"/>
  <c r="AF11" i="30"/>
  <c r="AF10" i="30"/>
  <c r="AK9" i="38"/>
  <c r="AJ14" i="38"/>
  <c r="AJ13" i="38"/>
  <c r="AJ8" i="38" s="1"/>
  <c r="AJ18" i="30"/>
  <c r="AJ18" i="34"/>
  <c r="AJ18" i="28"/>
  <c r="AG9" i="34" l="1"/>
  <c r="AF14" i="34"/>
  <c r="AF13" i="34"/>
  <c r="AF8" i="34" s="1"/>
  <c r="AG11" i="38"/>
  <c r="AG10" i="38"/>
  <c r="AL9" i="4"/>
  <c r="AK14" i="4"/>
  <c r="AK13" i="4"/>
  <c r="AK8" i="4" s="1"/>
  <c r="AK11" i="4"/>
  <c r="AK10" i="4"/>
  <c r="AI10" i="34"/>
  <c r="AI11" i="34"/>
  <c r="AG11" i="30"/>
  <c r="AG10" i="30"/>
  <c r="AE13" i="28"/>
  <c r="AE8" i="28" s="1"/>
  <c r="AE14" i="28"/>
  <c r="AF9" i="28"/>
  <c r="AI11" i="29"/>
  <c r="AI10" i="29"/>
  <c r="AH10" i="28"/>
  <c r="AH11" i="28"/>
  <c r="AH12" i="30"/>
  <c r="AG70" i="30"/>
  <c r="AG54" i="30"/>
  <c r="AF14" i="30"/>
  <c r="AG9" i="30"/>
  <c r="AF13" i="30"/>
  <c r="AF8" i="30" s="1"/>
  <c r="AK12" i="34"/>
  <c r="AJ40" i="34"/>
  <c r="AK14" i="38"/>
  <c r="AK13" i="38"/>
  <c r="AK8" i="38" s="1"/>
  <c r="AL9" i="38"/>
  <c r="AK18" i="30"/>
  <c r="AK18" i="34"/>
  <c r="AK18" i="28"/>
  <c r="AM9" i="4" l="1"/>
  <c r="AL14" i="4"/>
  <c r="AL13" i="4"/>
  <c r="AL8" i="4" s="1"/>
  <c r="AH11" i="38"/>
  <c r="AH10" i="38"/>
  <c r="AH9" i="34"/>
  <c r="AG13" i="34"/>
  <c r="AG8" i="34" s="1"/>
  <c r="AG14" i="34"/>
  <c r="AL11" i="4"/>
  <c r="AL10" i="4"/>
  <c r="AM9" i="38"/>
  <c r="AL14" i="38"/>
  <c r="AL13" i="38"/>
  <c r="AL8" i="38" s="1"/>
  <c r="AH54" i="30"/>
  <c r="AH70" i="30"/>
  <c r="AI12" i="30"/>
  <c r="AK40" i="34"/>
  <c r="AL12" i="34"/>
  <c r="AI10" i="28"/>
  <c r="AI11" i="28"/>
  <c r="AF13" i="28"/>
  <c r="AF8" i="28" s="1"/>
  <c r="AF14" i="28"/>
  <c r="AG9" i="28"/>
  <c r="AH11" i="30"/>
  <c r="AH10" i="30"/>
  <c r="AJ11" i="29"/>
  <c r="AJ10" i="29"/>
  <c r="AJ11" i="34"/>
  <c r="AJ10" i="34"/>
  <c r="AH9" i="30"/>
  <c r="AG13" i="30"/>
  <c r="AG8" i="30" s="1"/>
  <c r="AG14" i="30"/>
  <c r="AL18" i="30"/>
  <c r="AL18" i="34"/>
  <c r="AL18" i="28"/>
  <c r="AI11" i="38" l="1"/>
  <c r="AI10" i="38"/>
  <c r="AH14" i="34"/>
  <c r="AI9" i="34"/>
  <c r="AH13" i="34"/>
  <c r="AH8" i="34" s="1"/>
  <c r="AN9" i="4"/>
  <c r="AM14" i="4"/>
  <c r="AM13" i="4"/>
  <c r="AM8" i="4" s="1"/>
  <c r="AM11" i="4"/>
  <c r="AM10" i="4"/>
  <c r="AI11" i="30"/>
  <c r="AI10" i="30"/>
  <c r="AJ12" i="30"/>
  <c r="AI70" i="30"/>
  <c r="AI54" i="30"/>
  <c r="AK11" i="29"/>
  <c r="AK10" i="29"/>
  <c r="AG13" i="28"/>
  <c r="AG8" i="28" s="1"/>
  <c r="AG14" i="28"/>
  <c r="AH9" i="28"/>
  <c r="AN9" i="38"/>
  <c r="AM14" i="38"/>
  <c r="AM13" i="38"/>
  <c r="AM8" i="38" s="1"/>
  <c r="AM12" i="34"/>
  <c r="AL40" i="34"/>
  <c r="AJ11" i="28"/>
  <c r="AJ10" i="28"/>
  <c r="AH13" i="30"/>
  <c r="AH8" i="30" s="1"/>
  <c r="AH14" i="30"/>
  <c r="AI9" i="30"/>
  <c r="AK10" i="34"/>
  <c r="AK11" i="34"/>
  <c r="AM18" i="30"/>
  <c r="AM18" i="34"/>
  <c r="AM18" i="28"/>
  <c r="AO9" i="4" l="1"/>
  <c r="AN14" i="4"/>
  <c r="AN13" i="4"/>
  <c r="AN8" i="4" s="1"/>
  <c r="AI14" i="34"/>
  <c r="AJ9" i="34"/>
  <c r="AI13" i="34"/>
  <c r="AI8" i="34" s="1"/>
  <c r="AJ11" i="38"/>
  <c r="AJ10" i="38"/>
  <c r="AN11" i="4"/>
  <c r="AN10" i="4"/>
  <c r="AL11" i="34"/>
  <c r="AL10" i="34"/>
  <c r="AN12" i="34"/>
  <c r="AM40" i="34"/>
  <c r="AO9" i="38"/>
  <c r="AN14" i="38"/>
  <c r="AN13" i="38"/>
  <c r="AN8" i="38" s="1"/>
  <c r="AH14" i="28"/>
  <c r="AH13" i="28"/>
  <c r="AH8" i="28" s="1"/>
  <c r="AI9" i="28"/>
  <c r="AK10" i="28"/>
  <c r="AK11" i="28"/>
  <c r="AL10" i="29"/>
  <c r="AL11" i="29"/>
  <c r="AJ11" i="30"/>
  <c r="AJ10" i="30"/>
  <c r="AI14" i="30"/>
  <c r="AI13" i="30"/>
  <c r="AI8" i="30" s="1"/>
  <c r="AJ9" i="30"/>
  <c r="AK12" i="30"/>
  <c r="AJ54" i="30"/>
  <c r="AJ70" i="30"/>
  <c r="AN18" i="30"/>
  <c r="AN18" i="28"/>
  <c r="AN18" i="34"/>
  <c r="AJ13" i="34" l="1"/>
  <c r="AJ8" i="34" s="1"/>
  <c r="AK9" i="34"/>
  <c r="AJ14" i="34"/>
  <c r="AK10" i="38"/>
  <c r="AK11" i="38"/>
  <c r="AP9" i="4"/>
  <c r="AO13" i="4"/>
  <c r="AO8" i="4" s="1"/>
  <c r="AO14" i="4"/>
  <c r="AO11" i="4"/>
  <c r="AO10" i="4"/>
  <c r="AJ13" i="30"/>
  <c r="AJ8" i="30" s="1"/>
  <c r="AJ14" i="30"/>
  <c r="AK9" i="30"/>
  <c r="AK11" i="30"/>
  <c r="AK10" i="30"/>
  <c r="AO12" i="34"/>
  <c r="AN40" i="34"/>
  <c r="AM10" i="34"/>
  <c r="AM11" i="34"/>
  <c r="AL12" i="30"/>
  <c r="AK70" i="30"/>
  <c r="AK54" i="30"/>
  <c r="AM10" i="29"/>
  <c r="AM11" i="29"/>
  <c r="AI13" i="28"/>
  <c r="AI8" i="28" s="1"/>
  <c r="AI14" i="28"/>
  <c r="AJ9" i="28"/>
  <c r="AL10" i="28"/>
  <c r="AL11" i="28"/>
  <c r="AO14" i="38"/>
  <c r="AO13" i="38"/>
  <c r="AO8" i="38" s="1"/>
  <c r="AP9" i="38"/>
  <c r="AO18" i="30"/>
  <c r="AO18" i="34"/>
  <c r="AO18" i="28"/>
  <c r="AQ9" i="4" l="1"/>
  <c r="AP14" i="4"/>
  <c r="AP13" i="4"/>
  <c r="AP8" i="4" s="1"/>
  <c r="AL10" i="38"/>
  <c r="AL11" i="38"/>
  <c r="AK13" i="34"/>
  <c r="AK8" i="34" s="1"/>
  <c r="AK14" i="34"/>
  <c r="AL9" i="34"/>
  <c r="AP11" i="4"/>
  <c r="AP10" i="4"/>
  <c r="AQ9" i="38"/>
  <c r="AP14" i="38"/>
  <c r="AP13" i="38"/>
  <c r="AP8" i="38" s="1"/>
  <c r="AJ13" i="28"/>
  <c r="AJ8" i="28" s="1"/>
  <c r="AK9" i="28"/>
  <c r="AJ14" i="28"/>
  <c r="AK14" i="30"/>
  <c r="AL9" i="30"/>
  <c r="AK13" i="30"/>
  <c r="AK8" i="30" s="1"/>
  <c r="AM10" i="28"/>
  <c r="AM11" i="28"/>
  <c r="AO40" i="34"/>
  <c r="AP12" i="34"/>
  <c r="AN11" i="34"/>
  <c r="AN10" i="34"/>
  <c r="AN10" i="29"/>
  <c r="AN11" i="29"/>
  <c r="AL54" i="30"/>
  <c r="AL70" i="30"/>
  <c r="AM12" i="30"/>
  <c r="AL10" i="30"/>
  <c r="AL11" i="30"/>
  <c r="AP18" i="30"/>
  <c r="AP18" i="34"/>
  <c r="AP18" i="28"/>
  <c r="AM10" i="38" l="1"/>
  <c r="AM11" i="38"/>
  <c r="AM9" i="34"/>
  <c r="AL14" i="34"/>
  <c r="AL13" i="34"/>
  <c r="AL8" i="34" s="1"/>
  <c r="AR9" i="4"/>
  <c r="AQ14" i="4"/>
  <c r="AQ13" i="4"/>
  <c r="AQ8" i="4" s="1"/>
  <c r="AQ11" i="4"/>
  <c r="AQ10" i="4"/>
  <c r="AM11" i="30"/>
  <c r="AM10" i="30"/>
  <c r="AN12" i="30"/>
  <c r="AM70" i="30"/>
  <c r="AM54" i="30"/>
  <c r="AK14" i="28"/>
  <c r="AK13" i="28"/>
  <c r="AK8" i="28" s="1"/>
  <c r="AL9" i="28"/>
  <c r="AN11" i="28"/>
  <c r="AN10" i="28"/>
  <c r="AL13" i="30"/>
  <c r="AL8" i="30" s="1"/>
  <c r="AL14" i="30"/>
  <c r="AM9" i="30"/>
  <c r="AO10" i="34"/>
  <c r="AO11" i="34"/>
  <c r="AR9" i="38"/>
  <c r="AQ14" i="38"/>
  <c r="AQ13" i="38"/>
  <c r="AQ8" i="38" s="1"/>
  <c r="AO11" i="29"/>
  <c r="AO10" i="29"/>
  <c r="AQ12" i="34"/>
  <c r="AP40" i="34"/>
  <c r="AQ18" i="30"/>
  <c r="AQ18" i="34"/>
  <c r="AQ18" i="28"/>
  <c r="AS9" i="4" l="1"/>
  <c r="AR13" i="4"/>
  <c r="AR8" i="4" s="1"/>
  <c r="AR14" i="4"/>
  <c r="AM14" i="34"/>
  <c r="AN9" i="34"/>
  <c r="AM13" i="34"/>
  <c r="AM8" i="34" s="1"/>
  <c r="AN11" i="38"/>
  <c r="AN10" i="38"/>
  <c r="AR11" i="4"/>
  <c r="AR10" i="4"/>
  <c r="AP10" i="29"/>
  <c r="AP11" i="29"/>
  <c r="AM14" i="30"/>
  <c r="AN9" i="30"/>
  <c r="AM13" i="30"/>
  <c r="AM8" i="30" s="1"/>
  <c r="AO11" i="28"/>
  <c r="AO10" i="28"/>
  <c r="AL13" i="28"/>
  <c r="AL8" i="28" s="1"/>
  <c r="AM9" i="28"/>
  <c r="AL14" i="28"/>
  <c r="AP11" i="34"/>
  <c r="AP10" i="34"/>
  <c r="AN11" i="30"/>
  <c r="AN10" i="30"/>
  <c r="AR12" i="34"/>
  <c r="AQ40" i="34"/>
  <c r="AS9" i="38"/>
  <c r="AR14" i="38"/>
  <c r="AR13" i="38"/>
  <c r="AR8" i="38" s="1"/>
  <c r="AO12" i="30"/>
  <c r="AN54" i="30"/>
  <c r="AN70" i="30"/>
  <c r="AR18" i="30"/>
  <c r="AR18" i="34"/>
  <c r="AR18" i="28"/>
  <c r="AO9" i="34" l="1"/>
  <c r="AN14" i="34"/>
  <c r="AN13" i="34"/>
  <c r="AN8" i="34" s="1"/>
  <c r="AO10" i="38"/>
  <c r="AO11" i="38"/>
  <c r="AT9" i="4"/>
  <c r="AS13" i="4"/>
  <c r="AS8" i="4" s="1"/>
  <c r="AS14" i="4"/>
  <c r="AS11" i="4"/>
  <c r="AS10" i="4"/>
  <c r="AP12" i="30"/>
  <c r="AO70" i="30"/>
  <c r="AO54" i="30"/>
  <c r="AS12" i="34"/>
  <c r="AR40" i="34"/>
  <c r="AQ10" i="34"/>
  <c r="AQ11" i="34"/>
  <c r="AP10" i="28"/>
  <c r="AP11" i="28"/>
  <c r="AQ10" i="29"/>
  <c r="AQ11" i="29"/>
  <c r="AN9" i="28"/>
  <c r="AM14" i="28"/>
  <c r="AM13" i="28"/>
  <c r="AM8" i="28" s="1"/>
  <c r="AS14" i="38"/>
  <c r="AS13" i="38"/>
  <c r="AS8" i="38" s="1"/>
  <c r="AT9" i="38"/>
  <c r="AO11" i="30"/>
  <c r="AO10" i="30"/>
  <c r="AN13" i="30"/>
  <c r="AN8" i="30" s="1"/>
  <c r="AO9" i="30"/>
  <c r="AN14" i="30"/>
  <c r="AS18" i="30"/>
  <c r="AS18" i="34"/>
  <c r="AS18" i="28"/>
  <c r="AU9" i="4" l="1"/>
  <c r="AT14" i="4"/>
  <c r="AT13" i="4"/>
  <c r="AT8" i="4" s="1"/>
  <c r="AP10" i="38"/>
  <c r="AP11" i="38"/>
  <c r="AO13" i="34"/>
  <c r="AO8" i="34" s="1"/>
  <c r="AO14" i="34"/>
  <c r="AP9" i="34"/>
  <c r="AT11" i="4"/>
  <c r="AT10" i="4"/>
  <c r="AP11" i="30"/>
  <c r="AP10" i="30"/>
  <c r="AP54" i="30"/>
  <c r="AQ12" i="30"/>
  <c r="AP70" i="30"/>
  <c r="AU9" i="38"/>
  <c r="AT14" i="38"/>
  <c r="AT13" i="38"/>
  <c r="AT8" i="38" s="1"/>
  <c r="AQ10" i="28"/>
  <c r="AQ11" i="28"/>
  <c r="AN13" i="28"/>
  <c r="AN8" i="28" s="1"/>
  <c r="AO9" i="28"/>
  <c r="AN14" i="28"/>
  <c r="AS40" i="34"/>
  <c r="AT12" i="34"/>
  <c r="AO13" i="30"/>
  <c r="AO8" i="30" s="1"/>
  <c r="AO14" i="30"/>
  <c r="AP9" i="30"/>
  <c r="AR10" i="29"/>
  <c r="AR11" i="29"/>
  <c r="AR11" i="34"/>
  <c r="AR10" i="34"/>
  <c r="AT18" i="30"/>
  <c r="AT18" i="34"/>
  <c r="AT18" i="28"/>
  <c r="AQ10" i="38" l="1"/>
  <c r="AQ11" i="38"/>
  <c r="AP14" i="34"/>
  <c r="AP13" i="34"/>
  <c r="AP8" i="34" s="1"/>
  <c r="AQ9" i="34"/>
  <c r="AV9" i="4"/>
  <c r="AU13" i="4"/>
  <c r="AU8" i="4" s="1"/>
  <c r="AU14" i="4"/>
  <c r="AU11" i="4"/>
  <c r="AU10" i="4"/>
  <c r="AU12" i="34"/>
  <c r="AT40" i="34"/>
  <c r="AP14" i="30"/>
  <c r="AQ9" i="30"/>
  <c r="AP13" i="30"/>
  <c r="AP8" i="30" s="1"/>
  <c r="AR10" i="28"/>
  <c r="AR11" i="28"/>
  <c r="AV9" i="38"/>
  <c r="AU14" i="38"/>
  <c r="AU13" i="38"/>
  <c r="AU8" i="38" s="1"/>
  <c r="AR12" i="30"/>
  <c r="AQ70" i="30"/>
  <c r="AQ54" i="30"/>
  <c r="AQ11" i="30"/>
  <c r="AQ10" i="30"/>
  <c r="AS10" i="34"/>
  <c r="AS11" i="34"/>
  <c r="AS11" i="29"/>
  <c r="AS10" i="29"/>
  <c r="AP9" i="28"/>
  <c r="AO14" i="28"/>
  <c r="AO13" i="28"/>
  <c r="AO8" i="28" s="1"/>
  <c r="AU18" i="30"/>
  <c r="AU18" i="34"/>
  <c r="AU18" i="28"/>
  <c r="AW9" i="4" l="1"/>
  <c r="AV14" i="4"/>
  <c r="AV13" i="4"/>
  <c r="AV8" i="4" s="1"/>
  <c r="AQ13" i="34"/>
  <c r="AQ8" i="34" s="1"/>
  <c r="AR9" i="34"/>
  <c r="AQ14" i="34"/>
  <c r="AR10" i="38"/>
  <c r="AR11" i="38"/>
  <c r="AV11" i="4"/>
  <c r="AV10" i="4"/>
  <c r="AR11" i="30"/>
  <c r="AR10" i="30"/>
  <c r="AT10" i="29"/>
  <c r="AT11" i="29"/>
  <c r="AV12" i="34"/>
  <c r="AU40" i="34"/>
  <c r="AW9" i="38"/>
  <c r="AV14" i="38"/>
  <c r="AV13" i="38"/>
  <c r="AV8" i="38" s="1"/>
  <c r="AQ14" i="30"/>
  <c r="AQ13" i="30"/>
  <c r="AQ8" i="30" s="1"/>
  <c r="AR9" i="30"/>
  <c r="AP13" i="28"/>
  <c r="AP8" i="28" s="1"/>
  <c r="AP14" i="28"/>
  <c r="AQ9" i="28"/>
  <c r="AT11" i="34"/>
  <c r="AT10" i="34"/>
  <c r="AS12" i="30"/>
  <c r="AR54" i="30"/>
  <c r="AR70" i="30"/>
  <c r="AS10" i="28"/>
  <c r="AS11" i="28"/>
  <c r="AV18" i="30"/>
  <c r="AV18" i="34"/>
  <c r="AV18" i="28"/>
  <c r="AR13" i="34" l="1"/>
  <c r="AR8" i="34" s="1"/>
  <c r="AS9" i="34"/>
  <c r="AR14" i="34"/>
  <c r="AS11" i="38"/>
  <c r="AS10" i="38"/>
  <c r="AX9" i="4"/>
  <c r="AW13" i="4"/>
  <c r="AW8" i="4" s="1"/>
  <c r="AW14" i="4"/>
  <c r="AW11" i="4"/>
  <c r="AW10" i="4"/>
  <c r="AU10" i="34"/>
  <c r="AU11" i="34"/>
  <c r="AW14" i="38"/>
  <c r="AW13" i="38"/>
  <c r="AW8" i="38" s="1"/>
  <c r="AX9" i="38"/>
  <c r="AW12" i="34"/>
  <c r="AV40" i="34"/>
  <c r="AS11" i="30"/>
  <c r="AS10" i="30"/>
  <c r="AR9" i="28"/>
  <c r="AQ14" i="28"/>
  <c r="AQ13" i="28"/>
  <c r="AQ8" i="28" s="1"/>
  <c r="AU10" i="29"/>
  <c r="AU11" i="29"/>
  <c r="AT11" i="28"/>
  <c r="AT10" i="28"/>
  <c r="AT12" i="30"/>
  <c r="AS70" i="30"/>
  <c r="AS54" i="30"/>
  <c r="AR13" i="30"/>
  <c r="AR8" i="30" s="1"/>
  <c r="AR14" i="30"/>
  <c r="AS9" i="30"/>
  <c r="AW18" i="30"/>
  <c r="AW18" i="34"/>
  <c r="AW18" i="28"/>
  <c r="AY9" i="4" l="1"/>
  <c r="AX14" i="4"/>
  <c r="AX13" i="4"/>
  <c r="AX8" i="4" s="1"/>
  <c r="AT11" i="38"/>
  <c r="AT10" i="38"/>
  <c r="AT9" i="34"/>
  <c r="AS13" i="34"/>
  <c r="AS8" i="34" s="1"/>
  <c r="AS14" i="34"/>
  <c r="AX11" i="4"/>
  <c r="AX10" i="4"/>
  <c r="AU10" i="28"/>
  <c r="AU11" i="28"/>
  <c r="AS13" i="30"/>
  <c r="AS8" i="30" s="1"/>
  <c r="AS14" i="30"/>
  <c r="AT9" i="30"/>
  <c r="AV11" i="29"/>
  <c r="AV10" i="29"/>
  <c r="AR13" i="28"/>
  <c r="AR8" i="28" s="1"/>
  <c r="AR14" i="28"/>
  <c r="AS9" i="28"/>
  <c r="AW40" i="34"/>
  <c r="AX12" i="34"/>
  <c r="AT54" i="30"/>
  <c r="AU12" i="30"/>
  <c r="AT70" i="30"/>
  <c r="AY9" i="38"/>
  <c r="AX14" i="38"/>
  <c r="AX13" i="38"/>
  <c r="AX8" i="38" s="1"/>
  <c r="AV11" i="34"/>
  <c r="AV10" i="34"/>
  <c r="AT10" i="30"/>
  <c r="AT11" i="30"/>
  <c r="AX18" i="30"/>
  <c r="AX18" i="34"/>
  <c r="AX18" i="28"/>
  <c r="AU9" i="34" l="1"/>
  <c r="AT14" i="34"/>
  <c r="AT13" i="34"/>
  <c r="AT8" i="34" s="1"/>
  <c r="AU10" i="38"/>
  <c r="AU11" i="38"/>
  <c r="AZ9" i="4"/>
  <c r="AY14" i="4"/>
  <c r="AY13" i="4"/>
  <c r="AY8" i="4" s="1"/>
  <c r="AY11" i="4"/>
  <c r="AY10" i="4"/>
  <c r="AW10" i="34"/>
  <c r="AW11" i="34"/>
  <c r="AT13" i="30"/>
  <c r="AT8" i="30" s="1"/>
  <c r="AT14" i="30"/>
  <c r="AU9" i="30"/>
  <c r="AU11" i="30"/>
  <c r="AU10" i="30"/>
  <c r="AV12" i="30"/>
  <c r="AU70" i="30"/>
  <c r="AU54" i="30"/>
  <c r="AS14" i="28"/>
  <c r="AT9" i="28"/>
  <c r="AS13" i="28"/>
  <c r="AS8" i="28" s="1"/>
  <c r="AV10" i="28"/>
  <c r="AV11" i="28"/>
  <c r="AZ9" i="38"/>
  <c r="AY14" i="38"/>
  <c r="AY13" i="38"/>
  <c r="AY8" i="38" s="1"/>
  <c r="AY12" i="34"/>
  <c r="AX40" i="34"/>
  <c r="AW11" i="29"/>
  <c r="AW10" i="29"/>
  <c r="AY18" i="30"/>
  <c r="AY18" i="34"/>
  <c r="AY18" i="28"/>
  <c r="BA9" i="4" l="1"/>
  <c r="AZ14" i="4"/>
  <c r="AZ13" i="4"/>
  <c r="AZ8" i="4" s="1"/>
  <c r="AV11" i="38"/>
  <c r="AV10" i="38"/>
  <c r="AU14" i="34"/>
  <c r="AV9" i="34"/>
  <c r="AU13" i="34"/>
  <c r="AU8" i="34" s="1"/>
  <c r="AZ11" i="4"/>
  <c r="AZ10" i="4"/>
  <c r="AT13" i="28"/>
  <c r="AT8" i="28" s="1"/>
  <c r="AU9" i="28"/>
  <c r="AT14" i="28"/>
  <c r="AW12" i="30"/>
  <c r="AV54" i="30"/>
  <c r="AV70" i="30"/>
  <c r="AX11" i="29"/>
  <c r="AX10" i="29"/>
  <c r="AX11" i="34"/>
  <c r="AX10" i="34"/>
  <c r="BA9" i="38"/>
  <c r="AZ14" i="38"/>
  <c r="AZ13" i="38"/>
  <c r="AZ8" i="38" s="1"/>
  <c r="AV11" i="30"/>
  <c r="AV10" i="30"/>
  <c r="AZ12" i="34"/>
  <c r="AY40" i="34"/>
  <c r="AW11" i="28"/>
  <c r="AW10" i="28"/>
  <c r="AU14" i="30"/>
  <c r="AV9" i="30"/>
  <c r="AU13" i="30"/>
  <c r="AU8" i="30" s="1"/>
  <c r="AZ18" i="30"/>
  <c r="AZ18" i="34"/>
  <c r="AZ18" i="28"/>
  <c r="AW9" i="34" l="1"/>
  <c r="AV13" i="34"/>
  <c r="AV8" i="34" s="1"/>
  <c r="AV14" i="34"/>
  <c r="AW10" i="38"/>
  <c r="AW11" i="38"/>
  <c r="BB9" i="4"/>
  <c r="BA14" i="4"/>
  <c r="BA13" i="4"/>
  <c r="BA8" i="4" s="1"/>
  <c r="BA11" i="4"/>
  <c r="BA10" i="4"/>
  <c r="AV13" i="30"/>
  <c r="AV8" i="30" s="1"/>
  <c r="AW9" i="30"/>
  <c r="AV14" i="30"/>
  <c r="AU13" i="28"/>
  <c r="AU8" i="28" s="1"/>
  <c r="AU14" i="28"/>
  <c r="AV9" i="28"/>
  <c r="BA12" i="34"/>
  <c r="AZ40" i="34"/>
  <c r="AY10" i="29"/>
  <c r="AY11" i="29"/>
  <c r="AW11" i="30"/>
  <c r="AW10" i="30"/>
  <c r="AX12" i="30"/>
  <c r="AW70" i="30"/>
  <c r="AW54" i="30"/>
  <c r="AX11" i="28"/>
  <c r="AX10" i="28"/>
  <c r="BA14" i="38"/>
  <c r="BA13" i="38"/>
  <c r="BA8" i="38" s="1"/>
  <c r="BB9" i="38"/>
  <c r="AY10" i="34"/>
  <c r="AY11" i="34"/>
  <c r="BA18" i="30"/>
  <c r="BA18" i="34"/>
  <c r="BA18" i="28"/>
  <c r="BC9" i="4" l="1"/>
  <c r="BB14" i="4"/>
  <c r="BB13" i="4"/>
  <c r="BB8" i="4" s="1"/>
  <c r="AX11" i="38"/>
  <c r="AX10" i="38"/>
  <c r="AX9" i="34"/>
  <c r="AW13" i="34"/>
  <c r="AW8" i="34" s="1"/>
  <c r="AW14" i="34"/>
  <c r="BB11" i="4"/>
  <c r="BB10" i="4"/>
  <c r="AY10" i="28"/>
  <c r="AY11" i="28"/>
  <c r="AZ11" i="34"/>
  <c r="AZ10" i="34"/>
  <c r="AX10" i="30"/>
  <c r="AX11" i="30"/>
  <c r="BA40" i="34"/>
  <c r="BB12" i="34"/>
  <c r="AV13" i="28"/>
  <c r="AV8" i="28" s="1"/>
  <c r="AW9" i="28"/>
  <c r="AV14" i="28"/>
  <c r="AW14" i="30"/>
  <c r="AX9" i="30"/>
  <c r="AW13" i="30"/>
  <c r="AW8" i="30" s="1"/>
  <c r="AZ10" i="29"/>
  <c r="AZ11" i="29"/>
  <c r="BC9" i="38"/>
  <c r="BB14" i="38"/>
  <c r="BB13" i="38"/>
  <c r="BB8" i="38" s="1"/>
  <c r="AX54" i="30"/>
  <c r="AX70" i="30"/>
  <c r="AY12" i="30"/>
  <c r="BB18" i="30"/>
  <c r="BB18" i="34"/>
  <c r="BB18" i="28"/>
  <c r="AX13" i="34" l="1"/>
  <c r="AX8" i="34" s="1"/>
  <c r="AX14" i="34"/>
  <c r="AY9" i="34"/>
  <c r="AY11" i="38"/>
  <c r="AY10" i="38"/>
  <c r="BD9" i="4"/>
  <c r="BC14" i="4"/>
  <c r="BC13" i="4"/>
  <c r="BC8" i="4" s="1"/>
  <c r="BC11" i="4"/>
  <c r="BC10" i="4"/>
  <c r="BA10" i="34"/>
  <c r="BA11" i="34"/>
  <c r="AX9" i="28"/>
  <c r="AW14" i="28"/>
  <c r="AW13" i="28"/>
  <c r="AW8" i="28" s="1"/>
  <c r="AY11" i="30"/>
  <c r="AY10" i="30"/>
  <c r="AZ11" i="28"/>
  <c r="AZ10" i="28"/>
  <c r="AZ12" i="30"/>
  <c r="AY70" i="30"/>
  <c r="AY54" i="30"/>
  <c r="AX14" i="30"/>
  <c r="AX13" i="30"/>
  <c r="AX8" i="30" s="1"/>
  <c r="AY9" i="30"/>
  <c r="BD9" i="38"/>
  <c r="BC14" i="38"/>
  <c r="BC13" i="38"/>
  <c r="BC8" i="38" s="1"/>
  <c r="BA10" i="29"/>
  <c r="BA11" i="29"/>
  <c r="BC12" i="34"/>
  <c r="BB40" i="34"/>
  <c r="BC18" i="30"/>
  <c r="BC18" i="34"/>
  <c r="BC18" i="28"/>
  <c r="BD14" i="4" l="1"/>
  <c r="BD13" i="4"/>
  <c r="BD8" i="4" s="1"/>
  <c r="AZ10" i="38"/>
  <c r="AZ11" i="38"/>
  <c r="AY13" i="34"/>
  <c r="AY8" i="34" s="1"/>
  <c r="AY14" i="34"/>
  <c r="AZ9" i="34"/>
  <c r="BD11" i="4"/>
  <c r="BD10" i="4"/>
  <c r="AX13" i="28"/>
  <c r="AX8" i="28" s="1"/>
  <c r="AY9" i="28"/>
  <c r="AX14" i="28"/>
  <c r="BD12" i="34"/>
  <c r="BD40" i="34" s="1"/>
  <c r="BC40" i="34"/>
  <c r="AZ11" i="30"/>
  <c r="AZ10" i="30"/>
  <c r="BB11" i="34"/>
  <c r="BB10" i="34"/>
  <c r="BB11" i="29"/>
  <c r="BB10" i="29"/>
  <c r="BD14" i="38"/>
  <c r="BD13" i="38"/>
  <c r="BD8" i="38" s="1"/>
  <c r="AY13" i="30"/>
  <c r="AY8" i="30" s="1"/>
  <c r="AZ9" i="30"/>
  <c r="AY14" i="30"/>
  <c r="BA12" i="30"/>
  <c r="AZ54" i="30"/>
  <c r="AZ70" i="30"/>
  <c r="BA10" i="28"/>
  <c r="BA11" i="28"/>
  <c r="BD18" i="34"/>
  <c r="BD18" i="30"/>
  <c r="BD18" i="28"/>
  <c r="BA9" i="34" l="1"/>
  <c r="AZ14" i="34"/>
  <c r="AZ13" i="34"/>
  <c r="AZ8" i="34" s="1"/>
  <c r="BA10" i="38"/>
  <c r="BA11" i="38"/>
  <c r="BC11" i="29"/>
  <c r="BC10" i="29"/>
  <c r="BC10" i="34"/>
  <c r="BC11" i="34"/>
  <c r="AZ9" i="28"/>
  <c r="AY14" i="28"/>
  <c r="AY13" i="28"/>
  <c r="AY8" i="28" s="1"/>
  <c r="BB11" i="28"/>
  <c r="BB10" i="28"/>
  <c r="BB12" i="30"/>
  <c r="BA70" i="30"/>
  <c r="BA54" i="30"/>
  <c r="BA11" i="30"/>
  <c r="BA10" i="30"/>
  <c r="AZ14" i="30"/>
  <c r="AZ13" i="30"/>
  <c r="AZ8" i="30" s="1"/>
  <c r="BA9" i="30"/>
  <c r="BB11" i="38" l="1"/>
  <c r="BB10" i="38"/>
  <c r="BA14" i="34"/>
  <c r="BB9" i="34"/>
  <c r="BA13" i="34"/>
  <c r="BA8" i="34" s="1"/>
  <c r="BB54" i="30"/>
  <c r="BB70" i="30"/>
  <c r="BC12" i="30"/>
  <c r="BA13" i="30"/>
  <c r="BA8" i="30" s="1"/>
  <c r="BA14" i="30"/>
  <c r="BB9" i="30"/>
  <c r="BB11" i="30"/>
  <c r="BB10" i="30"/>
  <c r="BC10" i="28"/>
  <c r="BC11" i="28"/>
  <c r="AZ14" i="28"/>
  <c r="AZ13" i="28"/>
  <c r="AZ8" i="28" s="1"/>
  <c r="BA9" i="28"/>
  <c r="BD11" i="34"/>
  <c r="BD10" i="34"/>
  <c r="BD10" i="29"/>
  <c r="BD11" i="29"/>
  <c r="BB13" i="34" l="1"/>
  <c r="BB8" i="34" s="1"/>
  <c r="BC9" i="34"/>
  <c r="BB14" i="34"/>
  <c r="BC10" i="38"/>
  <c r="BC11" i="38"/>
  <c r="BA13" i="28"/>
  <c r="BA8" i="28" s="1"/>
  <c r="BB9" i="28"/>
  <c r="BA14" i="28"/>
  <c r="BD10" i="28"/>
  <c r="BD11" i="28"/>
  <c r="BB13" i="30"/>
  <c r="BB8" i="30" s="1"/>
  <c r="BC9" i="30"/>
  <c r="BB14" i="30"/>
  <c r="BD12" i="30"/>
  <c r="BC70" i="30"/>
  <c r="BC54" i="30"/>
  <c r="BC11" i="30"/>
  <c r="BC10" i="30"/>
  <c r="BD10" i="38" l="1"/>
  <c r="BD11" i="38"/>
  <c r="BC13" i="34"/>
  <c r="BC8" i="34" s="1"/>
  <c r="BC14" i="34"/>
  <c r="BD9" i="34"/>
  <c r="BD10" i="30"/>
  <c r="BD11" i="30"/>
  <c r="BD54" i="30"/>
  <c r="BD70" i="30"/>
  <c r="BB14" i="28"/>
  <c r="BB13" i="28"/>
  <c r="BB8" i="28" s="1"/>
  <c r="BC9" i="28"/>
  <c r="BC14" i="30"/>
  <c r="BC13" i="30"/>
  <c r="BC8" i="30" s="1"/>
  <c r="BD9" i="30"/>
  <c r="BD14" i="34" l="1"/>
  <c r="BD13" i="34"/>
  <c r="BD8" i="34" s="1"/>
  <c r="BD13" i="30"/>
  <c r="BD8" i="30" s="1"/>
  <c r="BD14" i="30"/>
  <c r="BC14" i="28"/>
  <c r="BC13" i="28"/>
  <c r="BC8" i="28" s="1"/>
  <c r="BD9" i="28"/>
  <c r="BD13" i="28" l="1"/>
  <c r="BD8" i="28" s="1"/>
  <c r="BD14" i="28"/>
  <c r="K62" i="34" l="1"/>
  <c r="K57" i="34"/>
  <c r="K59" i="34"/>
  <c r="K63" i="34"/>
  <c r="K90" i="30"/>
  <c r="K58" i="34"/>
  <c r="K60" i="34"/>
  <c r="K89" i="30"/>
  <c r="K92" i="30"/>
  <c r="K93" i="30"/>
  <c r="K88" i="30"/>
  <c r="K91" i="30"/>
  <c r="K87" i="30"/>
  <c r="K70" i="4"/>
  <c r="K71" i="4" s="1"/>
  <c r="K61" i="34"/>
  <c r="I91" i="30"/>
  <c r="I57" i="34"/>
  <c r="I90" i="30"/>
  <c r="I88" i="30"/>
  <c r="I58" i="34"/>
  <c r="I93" i="30"/>
  <c r="I60" i="34"/>
  <c r="I63" i="34"/>
  <c r="I92" i="30"/>
  <c r="I61" i="34"/>
  <c r="I89" i="30"/>
  <c r="I70" i="4"/>
  <c r="I71" i="4" s="1"/>
  <c r="I62" i="34"/>
  <c r="I87" i="30"/>
  <c r="I59" i="34"/>
  <c r="G61" i="34" l="1"/>
  <c r="H58" i="34" l="1"/>
  <c r="H93" i="30"/>
  <c r="H59" i="34"/>
  <c r="G88" i="30"/>
  <c r="G87" i="30"/>
  <c r="H91" i="30"/>
  <c r="H92" i="30"/>
  <c r="G90" i="30"/>
  <c r="G89" i="30"/>
  <c r="H90" i="30"/>
  <c r="H62" i="34"/>
  <c r="G60" i="34"/>
  <c r="G62" i="34"/>
  <c r="H89" i="30"/>
  <c r="H57" i="34"/>
  <c r="G91" i="30"/>
  <c r="G63" i="34"/>
  <c r="H87" i="30"/>
  <c r="H60" i="34"/>
  <c r="G57" i="34"/>
  <c r="G58" i="34"/>
  <c r="H61" i="34"/>
  <c r="G70" i="4"/>
  <c r="G71" i="4" s="1"/>
  <c r="G59" i="34"/>
  <c r="H63" i="34"/>
  <c r="H88" i="30"/>
  <c r="G92" i="30"/>
  <c r="G93" i="30"/>
  <c r="H70" i="4"/>
  <c r="H71" i="4" s="1"/>
  <c r="J91" i="30" l="1"/>
  <c r="J70" i="4"/>
  <c r="J71" i="4" s="1"/>
  <c r="J63" i="34"/>
  <c r="J87" i="30"/>
  <c r="J60" i="34"/>
  <c r="J92" i="30"/>
  <c r="J90" i="30"/>
  <c r="J58" i="34"/>
  <c r="J59" i="34"/>
  <c r="J93" i="30"/>
  <c r="J57" i="34"/>
  <c r="J61" i="34"/>
  <c r="J62" i="34"/>
  <c r="J89" i="30"/>
  <c r="J88" i="30"/>
  <c r="L61" i="34"/>
  <c r="L88" i="30"/>
  <c r="L60" i="34"/>
  <c r="L92" i="30"/>
  <c r="L70" i="4"/>
  <c r="L71" i="4" s="1"/>
  <c r="L59" i="34"/>
  <c r="L62" i="34"/>
  <c r="L63" i="34"/>
  <c r="L87" i="30"/>
  <c r="L57" i="34"/>
  <c r="L58" i="34"/>
  <c r="L93" i="30"/>
  <c r="L89" i="30"/>
  <c r="L91" i="30"/>
  <c r="L90" i="30"/>
  <c r="N57" i="34" l="1"/>
  <c r="N59" i="34"/>
  <c r="N62" i="34"/>
  <c r="N89" i="30"/>
  <c r="N88" i="30"/>
  <c r="N93" i="30"/>
  <c r="N91" i="30"/>
  <c r="N61" i="34"/>
  <c r="N90" i="30"/>
  <c r="N87" i="30"/>
  <c r="N63" i="34"/>
  <c r="N70" i="4"/>
  <c r="N71" i="4" s="1"/>
  <c r="N58" i="34"/>
  <c r="N60" i="34"/>
  <c r="N92" i="30"/>
  <c r="O93" i="30" l="1"/>
  <c r="O87" i="30"/>
  <c r="O62" i="34"/>
  <c r="O59" i="34"/>
  <c r="O60" i="34"/>
  <c r="O63" i="34"/>
  <c r="O88" i="30"/>
  <c r="O91" i="30"/>
  <c r="O61" i="34"/>
  <c r="O90" i="30"/>
  <c r="O70" i="4"/>
  <c r="O71" i="4" s="1"/>
  <c r="O58" i="34"/>
  <c r="O57" i="34"/>
  <c r="O92" i="30"/>
  <c r="O89" i="30"/>
  <c r="P63" i="34" l="1"/>
  <c r="P60" i="34"/>
  <c r="P91" i="30"/>
  <c r="P87" i="30"/>
  <c r="P93" i="30"/>
  <c r="P90" i="30"/>
  <c r="P88" i="30"/>
  <c r="P70" i="4"/>
  <c r="P71" i="4" s="1"/>
  <c r="P58" i="34"/>
  <c r="P61" i="34"/>
  <c r="P57" i="34"/>
  <c r="P92" i="30"/>
  <c r="P89" i="30"/>
  <c r="P62" i="34"/>
  <c r="P59" i="34"/>
  <c r="Q89" i="30" l="1"/>
  <c r="Q58" i="34"/>
  <c r="Q91" i="30"/>
  <c r="Q87" i="30"/>
  <c r="Q63" i="34"/>
  <c r="Q90" i="30"/>
  <c r="Q61" i="34"/>
  <c r="Q59" i="34"/>
  <c r="Q70" i="4"/>
  <c r="Q71" i="4" s="1"/>
  <c r="Q62" i="34"/>
  <c r="Q57" i="34"/>
  <c r="Q92" i="30"/>
  <c r="Q93" i="30"/>
  <c r="Q88" i="30"/>
  <c r="Q60" i="34"/>
  <c r="R93" i="30" l="1"/>
  <c r="R90" i="30"/>
  <c r="R58" i="34"/>
  <c r="R92" i="30"/>
  <c r="R62" i="34"/>
  <c r="R91" i="30"/>
  <c r="R88" i="30"/>
  <c r="R89" i="30"/>
  <c r="R61" i="34"/>
  <c r="R70" i="4"/>
  <c r="R71" i="4" s="1"/>
  <c r="R87" i="30"/>
  <c r="R63" i="34"/>
  <c r="R59" i="34"/>
  <c r="R57" i="34"/>
  <c r="R60" i="34"/>
  <c r="S60" i="34" l="1"/>
  <c r="S93" i="30"/>
  <c r="S91" i="30"/>
  <c r="S88" i="30"/>
  <c r="S59" i="34"/>
  <c r="S90" i="30"/>
  <c r="S89" i="30"/>
  <c r="S58" i="34"/>
  <c r="S87" i="30"/>
  <c r="S70" i="4"/>
  <c r="S71" i="4" s="1"/>
  <c r="S61" i="34"/>
  <c r="S92" i="30"/>
  <c r="S63" i="34"/>
  <c r="S62" i="34"/>
  <c r="S57" i="34"/>
  <c r="T63" i="34" l="1"/>
  <c r="T91" i="30"/>
  <c r="T60" i="34"/>
  <c r="T89" i="30"/>
  <c r="T58" i="34"/>
  <c r="T92" i="30"/>
  <c r="T62" i="34"/>
  <c r="T57" i="34"/>
  <c r="T88" i="30"/>
  <c r="T90" i="30"/>
  <c r="T59" i="34"/>
  <c r="T93" i="30"/>
  <c r="T87" i="30"/>
  <c r="T61" i="34"/>
  <c r="T70" i="4"/>
  <c r="T71" i="4" s="1"/>
  <c r="U70" i="4" l="1"/>
  <c r="U71" i="4" s="1"/>
  <c r="U63" i="34"/>
  <c r="U61" i="34"/>
  <c r="U92" i="30"/>
  <c r="U93" i="30"/>
  <c r="U59" i="34"/>
  <c r="U62" i="34"/>
  <c r="U90" i="30"/>
  <c r="U91" i="30"/>
  <c r="U57" i="34"/>
  <c r="U87" i="30"/>
  <c r="U58" i="34"/>
  <c r="U89" i="30"/>
  <c r="U88" i="30"/>
  <c r="U60" i="34"/>
  <c r="V91" i="30" l="1"/>
  <c r="V60" i="34"/>
  <c r="V62" i="34"/>
  <c r="V70" i="4"/>
  <c r="V71" i="4" s="1"/>
  <c r="V59" i="34"/>
  <c r="V87" i="30"/>
  <c r="V61" i="34"/>
  <c r="V88" i="30"/>
  <c r="V89" i="30"/>
  <c r="V58" i="34"/>
  <c r="V93" i="30"/>
  <c r="V63" i="34"/>
  <c r="V92" i="30"/>
  <c r="V90" i="30"/>
  <c r="V57" i="34"/>
  <c r="W92" i="30" l="1"/>
  <c r="W70" i="4"/>
  <c r="W71" i="4" s="1"/>
  <c r="W63" i="34"/>
  <c r="W93" i="30"/>
  <c r="W61" i="34"/>
  <c r="W91" i="30"/>
  <c r="W60" i="34"/>
  <c r="W57" i="34"/>
  <c r="W90" i="30"/>
  <c r="W88" i="30"/>
  <c r="W89" i="30"/>
  <c r="W58" i="34"/>
  <c r="W59" i="34"/>
  <c r="W62" i="34"/>
  <c r="W87" i="30"/>
  <c r="X70" i="4" l="1"/>
  <c r="X71" i="4" s="1"/>
  <c r="X62" i="34"/>
  <c r="X88" i="30"/>
  <c r="X90" i="30"/>
  <c r="X91" i="30"/>
  <c r="X61" i="34"/>
  <c r="X57" i="34"/>
  <c r="X93" i="30"/>
  <c r="X92" i="30"/>
  <c r="X59" i="34"/>
  <c r="X58" i="34"/>
  <c r="X89" i="30"/>
  <c r="X63" i="34"/>
  <c r="X60" i="34"/>
  <c r="X87" i="30"/>
  <c r="Y63" i="34" l="1"/>
  <c r="Y92" i="30"/>
  <c r="Y60" i="34"/>
  <c r="Y62" i="34"/>
  <c r="Y93" i="30"/>
  <c r="Y70" i="4"/>
  <c r="Y71" i="4" s="1"/>
  <c r="Y58" i="34"/>
  <c r="Y59" i="34"/>
  <c r="Y90" i="30"/>
  <c r="Y89" i="30"/>
  <c r="Y57" i="34"/>
  <c r="Y61" i="34"/>
  <c r="Y88" i="30"/>
  <c r="Y91" i="30"/>
  <c r="Y87" i="30"/>
  <c r="Z93" i="30" l="1"/>
  <c r="Z88" i="30"/>
  <c r="Z58" i="34"/>
  <c r="Z90" i="30"/>
  <c r="Z91" i="30"/>
  <c r="Z87" i="30"/>
  <c r="Z59" i="34"/>
  <c r="Z89" i="30"/>
  <c r="Z63" i="34"/>
  <c r="Z92" i="30"/>
  <c r="Z70" i="4"/>
  <c r="Z71" i="4" s="1"/>
  <c r="Z60" i="34"/>
  <c r="Z57" i="34"/>
  <c r="Z62" i="34"/>
  <c r="Z61" i="34"/>
  <c r="AA87" i="30" l="1"/>
  <c r="AA59" i="34"/>
  <c r="AA62" i="34"/>
  <c r="AA60" i="34"/>
  <c r="AA93" i="30"/>
  <c r="AA90" i="30"/>
  <c r="AA89" i="30"/>
  <c r="AA88" i="30"/>
  <c r="AA91" i="30"/>
  <c r="AA57" i="34"/>
  <c r="AA63" i="34"/>
  <c r="AA70" i="4"/>
  <c r="AA71" i="4" s="1"/>
  <c r="AA92" i="30"/>
  <c r="AA58" i="34"/>
  <c r="AA61" i="34"/>
  <c r="AB70" i="4" l="1"/>
  <c r="AB71" i="4" s="1"/>
  <c r="AB92" i="30"/>
  <c r="AB59" i="34"/>
  <c r="AB90" i="30"/>
  <c r="AB91" i="30"/>
  <c r="AB61" i="34"/>
  <c r="AB60" i="34"/>
  <c r="AB87" i="30"/>
  <c r="AB88" i="30"/>
  <c r="AB63" i="34"/>
  <c r="AB93" i="30"/>
  <c r="AB58" i="34"/>
  <c r="AB89" i="30"/>
  <c r="AB57" i="34"/>
  <c r="AB62" i="34"/>
  <c r="AC93" i="30" l="1"/>
  <c r="AC89" i="30"/>
  <c r="AC63" i="34"/>
  <c r="AC57" i="34"/>
  <c r="AC88" i="30"/>
  <c r="AC59" i="34"/>
  <c r="AC62" i="34"/>
  <c r="AC87" i="30"/>
  <c r="AC91" i="30"/>
  <c r="AC70" i="4"/>
  <c r="AC71" i="4" s="1"/>
  <c r="AC92" i="30"/>
  <c r="AC90" i="30"/>
  <c r="AC58" i="34"/>
  <c r="AC61" i="34"/>
  <c r="AC60" i="34"/>
  <c r="AD63" i="34" l="1"/>
  <c r="AD89" i="30"/>
  <c r="AD93" i="30"/>
  <c r="AD60" i="34"/>
  <c r="AD90" i="30"/>
  <c r="AD61" i="34"/>
  <c r="AD92" i="30"/>
  <c r="AD87" i="30"/>
  <c r="AD59" i="34"/>
  <c r="AD88" i="30"/>
  <c r="AD91" i="30"/>
  <c r="AD62" i="34"/>
  <c r="AD58" i="34"/>
  <c r="AD70" i="4"/>
  <c r="AD71" i="4" s="1"/>
  <c r="AD57" i="34"/>
  <c r="AE91" i="30" l="1"/>
  <c r="AE63" i="34"/>
  <c r="AE70" i="4"/>
  <c r="AE71" i="4" s="1"/>
  <c r="AE92" i="30"/>
  <c r="AE88" i="30"/>
  <c r="AE93" i="30"/>
  <c r="AE89" i="30"/>
  <c r="AE58" i="34"/>
  <c r="AE60" i="34"/>
  <c r="AE62" i="34"/>
  <c r="AE57" i="34"/>
  <c r="AE61" i="34"/>
  <c r="AE90" i="30"/>
  <c r="AE59" i="34"/>
  <c r="AE87" i="30"/>
  <c r="AF60" i="34" l="1"/>
  <c r="AF92" i="30"/>
  <c r="AF90" i="30"/>
  <c r="AF89" i="30"/>
  <c r="AF61" i="34"/>
  <c r="AF58" i="34"/>
  <c r="AF93" i="30"/>
  <c r="AF87" i="30"/>
  <c r="AF59" i="34"/>
  <c r="AF63" i="34"/>
  <c r="AF70" i="4"/>
  <c r="AF71" i="4" s="1"/>
  <c r="AF62" i="34"/>
  <c r="AF88" i="30"/>
  <c r="AF57" i="34"/>
  <c r="AF91" i="30"/>
  <c r="AG57" i="34" l="1"/>
  <c r="AG92" i="30"/>
  <c r="AG90" i="30"/>
  <c r="AG89" i="30"/>
  <c r="AG61" i="34"/>
  <c r="AG63" i="34"/>
  <c r="AG70" i="4"/>
  <c r="AG71" i="4" s="1"/>
  <c r="AG91" i="30"/>
  <c r="AG58" i="34"/>
  <c r="AG88" i="30"/>
  <c r="AG93" i="30"/>
  <c r="AG60" i="34"/>
  <c r="AG62" i="34"/>
  <c r="AG59" i="34"/>
  <c r="AG87" i="30"/>
  <c r="AH70" i="4" l="1"/>
  <c r="AH71" i="4" s="1"/>
  <c r="AH62" i="34"/>
  <c r="AH60" i="34"/>
  <c r="AH61" i="34"/>
  <c r="AH91" i="30"/>
  <c r="AH89" i="30"/>
  <c r="AH57" i="34"/>
  <c r="AH63" i="34"/>
  <c r="AH59" i="34"/>
  <c r="AH87" i="30"/>
  <c r="AH93" i="30"/>
  <c r="AH90" i="30"/>
  <c r="AH58" i="34"/>
  <c r="AH92" i="30"/>
  <c r="AH88" i="30"/>
  <c r="AI59" i="34" l="1"/>
  <c r="AI91" i="30"/>
  <c r="AI70" i="4"/>
  <c r="AI71" i="4" s="1"/>
  <c r="AI93" i="30"/>
  <c r="AI87" i="30"/>
  <c r="AI57" i="34"/>
  <c r="AI62" i="34"/>
  <c r="AI61" i="34"/>
  <c r="AI88" i="30"/>
  <c r="AI89" i="30"/>
  <c r="AI63" i="34"/>
  <c r="AI90" i="30"/>
  <c r="AI58" i="34"/>
  <c r="AI92" i="30"/>
  <c r="AI60" i="34"/>
  <c r="AJ90" i="30" l="1"/>
  <c r="AJ88" i="30"/>
  <c r="AJ60" i="34"/>
  <c r="AJ93" i="30"/>
  <c r="AJ58" i="34"/>
  <c r="AJ61" i="34"/>
  <c r="AJ63" i="34"/>
  <c r="AJ59" i="34"/>
  <c r="AJ89" i="30"/>
  <c r="AJ57" i="34"/>
  <c r="AJ62" i="34"/>
  <c r="AJ91" i="30"/>
  <c r="AJ92" i="30"/>
  <c r="AJ70" i="4"/>
  <c r="AJ71" i="4" s="1"/>
  <c r="AJ87" i="30"/>
  <c r="AK59" i="34" l="1"/>
  <c r="AK58" i="34"/>
  <c r="AK60" i="34"/>
  <c r="AK61" i="34"/>
  <c r="AK90" i="30"/>
  <c r="AK89" i="30"/>
  <c r="AK70" i="4"/>
  <c r="AK71" i="4" s="1"/>
  <c r="AK91" i="30"/>
  <c r="AK62" i="34"/>
  <c r="AK88" i="30"/>
  <c r="AK92" i="30"/>
  <c r="AK63" i="34"/>
  <c r="AK87" i="30"/>
  <c r="AK57" i="34"/>
  <c r="AK93" i="30"/>
  <c r="AL62" i="34" l="1"/>
  <c r="AL70" i="4"/>
  <c r="AL71" i="4" s="1"/>
  <c r="AL57" i="34"/>
  <c r="AL60" i="34"/>
  <c r="AL58" i="34"/>
  <c r="AL92" i="30"/>
  <c r="AL63" i="34"/>
  <c r="AL88" i="30"/>
  <c r="AL90" i="30"/>
  <c r="AL87" i="30"/>
  <c r="AL59" i="34"/>
  <c r="AL93" i="30"/>
  <c r="AL61" i="34"/>
  <c r="AL91" i="30"/>
  <c r="AL89" i="30"/>
  <c r="AM61" i="34" l="1"/>
  <c r="AM92" i="30"/>
  <c r="AM63" i="34"/>
  <c r="AM58" i="34"/>
  <c r="AM57" i="34"/>
  <c r="AM88" i="30"/>
  <c r="AM93" i="30"/>
  <c r="AM59" i="34"/>
  <c r="AM70" i="4"/>
  <c r="AM71" i="4" s="1"/>
  <c r="AM91" i="30"/>
  <c r="AM62" i="34"/>
  <c r="AM60" i="34"/>
  <c r="AM90" i="30"/>
  <c r="AM87" i="30"/>
  <c r="AM89" i="30"/>
  <c r="AN58" i="34" l="1"/>
  <c r="AN89" i="30"/>
  <c r="AN63" i="34"/>
  <c r="AN62" i="34"/>
  <c r="AN90" i="30"/>
  <c r="AN61" i="34"/>
  <c r="AN91" i="30"/>
  <c r="AN92" i="30"/>
  <c r="AN93" i="30"/>
  <c r="AN59" i="34"/>
  <c r="AN87" i="30"/>
  <c r="AN70" i="4"/>
  <c r="AN71" i="4" s="1"/>
  <c r="AN57" i="34"/>
  <c r="AN88" i="30"/>
  <c r="AN60" i="34"/>
  <c r="AO92" i="30" l="1"/>
  <c r="AO89" i="30"/>
  <c r="AO91" i="30"/>
  <c r="AO60" i="34"/>
  <c r="AO88" i="30"/>
  <c r="AO59" i="34"/>
  <c r="AO87" i="30"/>
  <c r="AO57" i="34"/>
  <c r="AO58" i="34"/>
  <c r="AO90" i="30"/>
  <c r="AO63" i="34"/>
  <c r="AO61" i="34"/>
  <c r="AO62" i="34"/>
  <c r="AO70" i="4"/>
  <c r="AO71" i="4" s="1"/>
  <c r="AO93" i="30"/>
  <c r="AP92" i="30" l="1"/>
  <c r="AP59" i="34"/>
  <c r="AP62" i="34"/>
  <c r="AP90" i="30"/>
  <c r="AP61" i="34"/>
  <c r="AP89" i="30"/>
  <c r="AP60" i="34"/>
  <c r="AP91" i="30"/>
  <c r="AP63" i="34"/>
  <c r="AP57" i="34"/>
  <c r="AP70" i="4"/>
  <c r="AP71" i="4" s="1"/>
  <c r="AP87" i="30"/>
  <c r="AP93" i="30"/>
  <c r="AP58" i="34"/>
  <c r="AP88" i="30"/>
  <c r="AQ59" i="34" l="1"/>
  <c r="AQ61" i="34"/>
  <c r="AQ89" i="30"/>
  <c r="AQ90" i="30"/>
  <c r="AQ92" i="30"/>
  <c r="AQ60" i="34"/>
  <c r="AQ70" i="4"/>
  <c r="AQ71" i="4" s="1"/>
  <c r="AQ63" i="34"/>
  <c r="AQ57" i="34"/>
  <c r="AQ91" i="30"/>
  <c r="AQ87" i="30"/>
  <c r="AQ93" i="30"/>
  <c r="AQ62" i="34"/>
  <c r="AQ58" i="34"/>
  <c r="AQ88" i="30"/>
  <c r="AR87" i="30" l="1"/>
  <c r="AR58" i="34"/>
  <c r="AR70" i="4"/>
  <c r="AR71" i="4" s="1"/>
  <c r="AR92" i="30"/>
  <c r="AR93" i="30"/>
  <c r="AR63" i="34"/>
  <c r="AR90" i="30"/>
  <c r="AR59" i="34"/>
  <c r="AR61" i="34"/>
  <c r="AR57" i="34"/>
  <c r="AR62" i="34"/>
  <c r="AR89" i="30"/>
  <c r="AR60" i="34"/>
  <c r="AR91" i="30"/>
  <c r="AR88" i="30"/>
  <c r="AS70" i="4" l="1"/>
  <c r="AS71" i="4" s="1"/>
  <c r="AS63" i="34"/>
  <c r="AS60" i="34"/>
  <c r="AS90" i="30"/>
  <c r="AS91" i="30"/>
  <c r="AS87" i="30"/>
  <c r="AS62" i="34"/>
  <c r="AS93" i="30"/>
  <c r="AS88" i="30"/>
  <c r="AS58" i="34"/>
  <c r="AS61" i="34"/>
  <c r="AS59" i="34"/>
  <c r="AS92" i="30"/>
  <c r="AS89" i="30"/>
  <c r="AS57" i="34"/>
  <c r="AT89" i="30" l="1"/>
  <c r="AT62" i="34"/>
  <c r="AT90" i="30"/>
  <c r="AT88" i="30"/>
  <c r="AT70" i="4"/>
  <c r="AT71" i="4" s="1"/>
  <c r="AT87" i="30"/>
  <c r="AT93" i="30"/>
  <c r="AT59" i="34"/>
  <c r="AT91" i="30"/>
  <c r="AT57" i="34"/>
  <c r="AT58" i="34"/>
  <c r="AT61" i="34"/>
  <c r="AT92" i="30"/>
  <c r="AT60" i="34"/>
  <c r="AT63" i="34"/>
  <c r="AU57" i="34" l="1"/>
  <c r="AU61" i="34"/>
  <c r="AU88" i="30"/>
  <c r="AU58" i="34"/>
  <c r="AU60" i="34"/>
  <c r="AU91" i="30"/>
  <c r="AU93" i="30"/>
  <c r="AU87" i="30"/>
  <c r="AU89" i="30"/>
  <c r="AU62" i="34"/>
  <c r="AU90" i="30"/>
  <c r="AU70" i="4"/>
  <c r="AU71" i="4" s="1"/>
  <c r="AU63" i="34"/>
  <c r="AU59" i="34"/>
  <c r="AU92" i="30"/>
  <c r="AV70" i="4" l="1"/>
  <c r="AV71" i="4" s="1"/>
  <c r="AV87" i="30"/>
  <c r="AV63" i="34"/>
  <c r="AV61" i="34"/>
  <c r="AV93" i="30"/>
  <c r="AV88" i="30"/>
  <c r="AV62" i="34"/>
  <c r="AV57" i="34"/>
  <c r="AV58" i="34"/>
  <c r="AV89" i="30"/>
  <c r="AV60" i="34"/>
  <c r="AV90" i="30"/>
  <c r="AV59" i="34"/>
  <c r="AV91" i="30"/>
  <c r="AV92" i="30"/>
  <c r="AW60" i="34" l="1"/>
  <c r="AW87" i="30"/>
  <c r="AW90" i="30"/>
  <c r="AW93" i="30"/>
  <c r="AW61" i="34"/>
  <c r="AW57" i="34"/>
  <c r="AW58" i="34"/>
  <c r="AW63" i="34"/>
  <c r="AW59" i="34"/>
  <c r="AW62" i="34"/>
  <c r="AW92" i="30"/>
  <c r="AW88" i="30"/>
  <c r="AW91" i="30"/>
  <c r="AW89" i="30"/>
  <c r="AW70" i="4"/>
  <c r="AW71" i="4" s="1"/>
  <c r="AX91" i="30" l="1"/>
  <c r="AX92" i="30"/>
  <c r="AX62" i="34"/>
  <c r="AX89" i="30"/>
  <c r="AX63" i="34"/>
  <c r="AX87" i="30"/>
  <c r="AX70" i="4"/>
  <c r="AX71" i="4" s="1"/>
  <c r="AX90" i="30"/>
  <c r="AX61" i="34"/>
  <c r="AX93" i="30"/>
  <c r="AX57" i="34"/>
  <c r="AX58" i="34"/>
  <c r="AX88" i="30"/>
  <c r="AX60" i="34"/>
  <c r="AX59" i="34"/>
  <c r="AY89" i="30" l="1"/>
  <c r="AY57" i="34"/>
  <c r="AY63" i="34"/>
  <c r="AY92" i="30"/>
  <c r="AY58" i="34"/>
  <c r="AY91" i="30"/>
  <c r="AY87" i="30"/>
  <c r="AY93" i="30"/>
  <c r="AY88" i="30"/>
  <c r="AY59" i="34"/>
  <c r="AY60" i="34"/>
  <c r="AY61" i="34"/>
  <c r="AY70" i="4"/>
  <c r="AY71" i="4" s="1"/>
  <c r="AY62" i="34"/>
  <c r="AY90" i="30"/>
  <c r="AZ58" i="34" l="1"/>
  <c r="AZ61" i="34"/>
  <c r="AZ88" i="30"/>
  <c r="AZ57" i="34"/>
  <c r="AZ90" i="30"/>
  <c r="AZ91" i="30"/>
  <c r="AZ93" i="30"/>
  <c r="AZ62" i="34"/>
  <c r="AZ87" i="30"/>
  <c r="AZ59" i="34"/>
  <c r="AZ63" i="34"/>
  <c r="AZ60" i="34"/>
  <c r="AZ89" i="30"/>
  <c r="AZ92" i="30"/>
  <c r="AZ70" i="4"/>
  <c r="AZ71" i="4" s="1"/>
  <c r="BA88" i="30" l="1"/>
  <c r="BA90" i="30"/>
  <c r="BA62" i="34"/>
  <c r="BA89" i="30"/>
  <c r="BA92" i="30"/>
  <c r="BA93" i="30"/>
  <c r="BA87" i="30"/>
  <c r="BA61" i="34"/>
  <c r="BA58" i="34"/>
  <c r="BA57" i="34"/>
  <c r="BA63" i="34"/>
  <c r="BA59" i="34"/>
  <c r="BA91" i="30"/>
  <c r="BA70" i="4"/>
  <c r="BA71" i="4" s="1"/>
  <c r="BA60" i="34"/>
  <c r="BB63" i="34" l="1"/>
  <c r="BB61" i="34"/>
  <c r="BB70" i="4"/>
  <c r="BB71" i="4" s="1"/>
  <c r="BB58" i="34"/>
  <c r="BB89" i="30"/>
  <c r="BB90" i="30"/>
  <c r="BB59" i="34"/>
  <c r="BB62" i="34"/>
  <c r="BB93" i="30"/>
  <c r="BB60" i="34"/>
  <c r="BB92" i="30"/>
  <c r="BB91" i="30"/>
  <c r="BB87" i="30"/>
  <c r="BB88" i="30"/>
  <c r="BB57" i="34"/>
  <c r="BC58" i="34" l="1"/>
  <c r="BC70" i="4"/>
  <c r="BC71" i="4" s="1"/>
  <c r="BC63" i="34"/>
  <c r="BC60" i="34"/>
  <c r="BC91" i="30"/>
  <c r="BC57" i="34"/>
  <c r="BC61" i="34"/>
  <c r="BC59" i="34"/>
  <c r="BC87" i="30"/>
  <c r="BC90" i="30"/>
  <c r="BC93" i="30"/>
  <c r="BC88" i="30"/>
  <c r="BC92" i="30"/>
  <c r="BC89" i="30"/>
  <c r="BC62" i="34"/>
  <c r="BD92" i="30" l="1"/>
  <c r="BD57" i="34"/>
  <c r="BD61" i="34"/>
  <c r="BD70" i="4"/>
  <c r="BD71" i="4" s="1"/>
  <c r="BD58" i="34"/>
  <c r="BD60" i="34"/>
  <c r="BD89" i="30"/>
  <c r="BD62" i="34"/>
  <c r="BD93" i="30"/>
  <c r="BD90" i="30"/>
  <c r="BD88" i="30"/>
  <c r="BD63" i="34"/>
  <c r="BD59" i="34"/>
  <c r="BD91" i="30"/>
  <c r="BD87" i="30"/>
  <c r="M61" i="34" l="1"/>
  <c r="M59" i="34"/>
  <c r="M63" i="34"/>
  <c r="M89" i="30"/>
  <c r="M92" i="30"/>
  <c r="M88" i="30"/>
  <c r="M90" i="30"/>
  <c r="M58" i="34"/>
  <c r="M60" i="34"/>
  <c r="M57" i="34"/>
  <c r="M87" i="30"/>
  <c r="M62" i="34"/>
  <c r="M70" i="4"/>
  <c r="M71" i="4" s="1"/>
  <c r="A71" i="4" s="1"/>
  <c r="A3" i="4" s="1"/>
  <c r="M93" i="30"/>
  <c r="M91" i="30"/>
  <c r="D16" i="21" l="1"/>
  <c r="A6" i="4"/>
  <c r="A16" i="4" s="1"/>
  <c r="J18" i="28" l="1"/>
  <c r="J18" i="30"/>
  <c r="J18" i="34"/>
  <c r="K18" i="30"/>
  <c r="K18" i="28"/>
  <c r="K18" i="34"/>
  <c r="L18" i="30"/>
  <c r="L18" i="28"/>
  <c r="L18" i="34"/>
  <c r="I18" i="28"/>
  <c r="I18" i="30"/>
  <c r="I18" i="34"/>
  <c r="G214" i="29" l="1"/>
  <c r="G215" i="29" s="1"/>
  <c r="G25" i="38"/>
  <c r="G27" i="38"/>
  <c r="G26" i="38"/>
  <c r="G22" i="38"/>
  <c r="G21" i="38"/>
  <c r="G28" i="38"/>
  <c r="G23" i="38"/>
  <c r="G152" i="33" s="1"/>
  <c r="G24" i="38"/>
  <c r="L152" i="33" l="1"/>
  <c r="I28" i="38"/>
  <c r="E152" i="33"/>
  <c r="F152" i="33"/>
  <c r="J152" i="33"/>
  <c r="H26" i="38"/>
  <c r="K152" i="33"/>
  <c r="H27" i="38"/>
  <c r="I26" i="38"/>
  <c r="I24" i="38"/>
  <c r="I214" i="29"/>
  <c r="I215" i="29" s="1"/>
  <c r="I25" i="38"/>
  <c r="I21" i="38"/>
  <c r="I23" i="38"/>
  <c r="I27" i="38"/>
  <c r="I22" i="38"/>
  <c r="I152" i="33"/>
  <c r="H152" i="33"/>
  <c r="H24" i="38" l="1"/>
  <c r="G163" i="33"/>
  <c r="G166" i="33"/>
  <c r="G157" i="33"/>
  <c r="F173" i="33"/>
  <c r="F159" i="33"/>
  <c r="F164" i="33"/>
  <c r="F166" i="33"/>
  <c r="F171" i="33"/>
  <c r="F156" i="33"/>
  <c r="F175" i="33"/>
  <c r="F172" i="33"/>
  <c r="F161" i="33"/>
  <c r="F165" i="33"/>
  <c r="F163" i="33"/>
  <c r="F158" i="33"/>
  <c r="F170" i="33"/>
  <c r="F168" i="33"/>
  <c r="F167" i="33"/>
  <c r="F174" i="33"/>
  <c r="F162" i="33"/>
  <c r="F160" i="33"/>
  <c r="F157" i="33"/>
  <c r="F169" i="33"/>
  <c r="K166" i="33"/>
  <c r="K163" i="33"/>
  <c r="K173" i="33"/>
  <c r="K159" i="33"/>
  <c r="K160" i="33"/>
  <c r="K158" i="33"/>
  <c r="K171" i="33"/>
  <c r="K164" i="33"/>
  <c r="K168" i="33"/>
  <c r="K161" i="33"/>
  <c r="K170" i="33"/>
  <c r="K167" i="33"/>
  <c r="K169" i="33"/>
  <c r="K162" i="33"/>
  <c r="K156" i="33"/>
  <c r="K172" i="33"/>
  <c r="K174" i="33"/>
  <c r="K157" i="33"/>
  <c r="K165" i="33"/>
  <c r="K175" i="33"/>
  <c r="H23" i="38"/>
  <c r="G169" i="33"/>
  <c r="G156" i="33"/>
  <c r="E171" i="33"/>
  <c r="E158" i="33"/>
  <c r="E159" i="33"/>
  <c r="E163" i="33"/>
  <c r="E161" i="33"/>
  <c r="E166" i="33"/>
  <c r="E156" i="33"/>
  <c r="E164" i="33"/>
  <c r="E173" i="33"/>
  <c r="E168" i="33"/>
  <c r="E172" i="33"/>
  <c r="E175" i="33"/>
  <c r="E170" i="33"/>
  <c r="E174" i="33"/>
  <c r="E162" i="33"/>
  <c r="E165" i="33"/>
  <c r="E160" i="33"/>
  <c r="E167" i="33"/>
  <c r="E157" i="33"/>
  <c r="M152" i="33"/>
  <c r="E169" i="33"/>
  <c r="H28" i="38"/>
  <c r="H214" i="29"/>
  <c r="H215" i="29" s="1"/>
  <c r="G165" i="33"/>
  <c r="G172" i="33"/>
  <c r="H25" i="38"/>
  <c r="J172" i="33"/>
  <c r="J168" i="33"/>
  <c r="J173" i="33"/>
  <c r="J170" i="33"/>
  <c r="J174" i="33"/>
  <c r="J169" i="33"/>
  <c r="J158" i="33"/>
  <c r="J175" i="33"/>
  <c r="J167" i="33"/>
  <c r="J159" i="33"/>
  <c r="J160" i="33"/>
  <c r="J166" i="33"/>
  <c r="J157" i="33"/>
  <c r="J161" i="33"/>
  <c r="J165" i="33"/>
  <c r="J156" i="33"/>
  <c r="J162" i="33"/>
  <c r="J171" i="33"/>
  <c r="J164" i="33"/>
  <c r="J163" i="33"/>
  <c r="G162" i="33"/>
  <c r="G160" i="33"/>
  <c r="G171" i="33"/>
  <c r="H21" i="38"/>
  <c r="G158" i="33"/>
  <c r="G159" i="33"/>
  <c r="G175" i="33"/>
  <c r="G173" i="33"/>
  <c r="H166" i="33"/>
  <c r="H174" i="33"/>
  <c r="H157" i="33"/>
  <c r="H164" i="33"/>
  <c r="H171" i="33"/>
  <c r="H172" i="33"/>
  <c r="H160" i="33"/>
  <c r="H169" i="33"/>
  <c r="H167" i="33"/>
  <c r="H175" i="33"/>
  <c r="H156" i="33"/>
  <c r="H161" i="33"/>
  <c r="H170" i="33"/>
  <c r="H158" i="33"/>
  <c r="H159" i="33"/>
  <c r="H163" i="33"/>
  <c r="H168" i="33"/>
  <c r="H173" i="33"/>
  <c r="H162" i="33"/>
  <c r="H165" i="33"/>
  <c r="H22" i="38"/>
  <c r="G164" i="33"/>
  <c r="G170" i="33"/>
  <c r="G161" i="33"/>
  <c r="L162" i="33"/>
  <c r="L166" i="33"/>
  <c r="L174" i="33"/>
  <c r="L156" i="33"/>
  <c r="L161" i="33"/>
  <c r="L171" i="33"/>
  <c r="L170" i="33"/>
  <c r="L158" i="33"/>
  <c r="L159" i="33"/>
  <c r="L160" i="33"/>
  <c r="L172" i="33"/>
  <c r="L165" i="33"/>
  <c r="L168" i="33"/>
  <c r="L167" i="33"/>
  <c r="L169" i="33"/>
  <c r="L164" i="33"/>
  <c r="L175" i="33"/>
  <c r="L157" i="33"/>
  <c r="L163" i="33"/>
  <c r="L173" i="33"/>
  <c r="I175" i="33"/>
  <c r="I161" i="33"/>
  <c r="I163" i="33"/>
  <c r="I167" i="33"/>
  <c r="I162" i="33"/>
  <c r="I170" i="33"/>
  <c r="I158" i="33"/>
  <c r="I174" i="33"/>
  <c r="I160" i="33"/>
  <c r="I156" i="33"/>
  <c r="I157" i="33"/>
  <c r="I159" i="33"/>
  <c r="I172" i="33"/>
  <c r="I168" i="33"/>
  <c r="I166" i="33"/>
  <c r="I169" i="33"/>
  <c r="I164" i="33"/>
  <c r="I171" i="33"/>
  <c r="I165" i="33"/>
  <c r="I173" i="33"/>
  <c r="G168" i="33"/>
  <c r="G174" i="33"/>
  <c r="G167" i="33"/>
  <c r="J177" i="33" l="1" a="1"/>
  <c r="J177" i="33" s="1"/>
  <c r="I177" i="33" a="1"/>
  <c r="I177" i="33" s="1"/>
  <c r="M163" i="33"/>
  <c r="M157" i="33"/>
  <c r="M172" i="33"/>
  <c r="M159" i="33"/>
  <c r="L177" i="33" a="1"/>
  <c r="L177" i="33" s="1"/>
  <c r="M167" i="33"/>
  <c r="M168" i="33"/>
  <c r="M158" i="33"/>
  <c r="F177" i="33" a="1"/>
  <c r="F177" i="33" s="1"/>
  <c r="H177" i="33" a="1"/>
  <c r="H177" i="33" s="1"/>
  <c r="M160" i="33"/>
  <c r="M173" i="33"/>
  <c r="M171" i="33"/>
  <c r="M165" i="33"/>
  <c r="M164" i="33"/>
  <c r="G177" i="33" a="1"/>
  <c r="G177" i="33" s="1"/>
  <c r="K177" i="33" a="1"/>
  <c r="K177" i="33" s="1"/>
  <c r="M162" i="33"/>
  <c r="M156" i="33"/>
  <c r="E177" i="33" a="1"/>
  <c r="E177" i="33" s="1"/>
  <c r="M174" i="33"/>
  <c r="M166" i="33"/>
  <c r="M169" i="33"/>
  <c r="M170" i="33"/>
  <c r="M161" i="33"/>
  <c r="M177" i="33" l="1"/>
  <c r="A177" i="33" s="1"/>
  <c r="A3" i="33" s="1"/>
  <c r="A6" i="33" s="1"/>
  <c r="A12" i="33" s="1"/>
  <c r="A65" i="33" s="1"/>
  <c r="D18" i="21" l="1"/>
  <c r="A145" i="33"/>
  <c r="A118" i="33"/>
  <c r="A179" i="33" l="1"/>
  <c r="J214" i="29" l="1"/>
  <c r="J215" i="29" s="1"/>
  <c r="J24" i="38"/>
  <c r="J27" i="38"/>
  <c r="J22" i="38"/>
  <c r="J26" i="38"/>
  <c r="J21" i="38"/>
  <c r="J25" i="38"/>
  <c r="J23" i="38"/>
  <c r="J28" i="38"/>
  <c r="P101" i="28" l="1"/>
  <c r="BD101" i="28"/>
  <c r="Y101" i="28"/>
  <c r="AX101" i="28"/>
  <c r="AH101" i="28"/>
  <c r="W101" i="28"/>
  <c r="AG101" i="28"/>
  <c r="U101" i="28"/>
  <c r="AC101" i="28"/>
  <c r="AN101" i="28"/>
  <c r="AW101" i="28"/>
  <c r="R101" i="28"/>
  <c r="AY101" i="28"/>
  <c r="AJ101" i="28"/>
  <c r="BA101" i="28"/>
  <c r="AD101" i="28"/>
  <c r="AT101" i="28"/>
  <c r="AA101" i="28"/>
  <c r="AK101" i="28"/>
  <c r="AV101" i="28"/>
  <c r="Q101" i="28"/>
  <c r="AR101" i="28"/>
  <c r="AU101" i="28"/>
  <c r="AO101" i="28"/>
  <c r="S101" i="28"/>
  <c r="AZ101" i="28"/>
  <c r="AP101" i="28"/>
  <c r="AM101" i="28"/>
  <c r="X101" i="28"/>
  <c r="N101" i="28"/>
  <c r="Z101" i="28"/>
  <c r="M101" i="28"/>
  <c r="BC101" i="28"/>
  <c r="AF101" i="28"/>
  <c r="AQ101" i="28"/>
  <c r="AB101" i="28"/>
  <c r="AI101" i="28"/>
  <c r="V101" i="28"/>
  <c r="BB101" i="28"/>
  <c r="AE101" i="28"/>
  <c r="T101" i="28"/>
  <c r="O101" i="28"/>
  <c r="AS101" i="28"/>
  <c r="AL101" i="28"/>
  <c r="G101" i="28" l="1"/>
  <c r="G73" i="28" s="1"/>
  <c r="I101" i="28" l="1"/>
  <c r="H101" i="28" l="1"/>
  <c r="J101" i="28" l="1"/>
  <c r="L101" i="28" l="1"/>
  <c r="K101" i="28" l="1"/>
  <c r="Q122" i="28" l="1"/>
  <c r="AI122" i="28"/>
  <c r="AV122" i="28"/>
  <c r="AF122" i="28"/>
  <c r="AR122" i="28"/>
  <c r="W122" i="28"/>
  <c r="AC122" i="28"/>
  <c r="G122" i="28"/>
  <c r="AQ122" i="28"/>
  <c r="AW122" i="28"/>
  <c r="AY122" i="28"/>
  <c r="P122" i="28"/>
  <c r="AH122" i="28"/>
  <c r="Y122" i="28"/>
  <c r="BC122" i="28"/>
  <c r="AT122" i="28"/>
  <c r="AM122" i="28"/>
  <c r="J122" i="28"/>
  <c r="L122" i="28"/>
  <c r="S122" i="28"/>
  <c r="AG122" i="28"/>
  <c r="BB122" i="28"/>
  <c r="AL122" i="28"/>
  <c r="AN122" i="28"/>
  <c r="AP122" i="28"/>
  <c r="AX122" i="28"/>
  <c r="AU122" i="28"/>
  <c r="H122" i="28"/>
  <c r="K122" i="28"/>
  <c r="AD122" i="28"/>
  <c r="AJ122" i="28"/>
  <c r="AB122" i="28"/>
  <c r="BA122" i="28"/>
  <c r="Z122" i="28"/>
  <c r="R122" i="28"/>
  <c r="T122" i="28"/>
  <c r="AK122" i="28"/>
  <c r="O122" i="28"/>
  <c r="X122" i="28"/>
  <c r="U122" i="28"/>
  <c r="V122" i="28"/>
  <c r="N122" i="28"/>
  <c r="I122" i="28"/>
  <c r="AE122" i="28"/>
  <c r="AZ122" i="28"/>
  <c r="AA122" i="28"/>
  <c r="BD122" i="28"/>
  <c r="AO122" i="28"/>
  <c r="AS122" i="28"/>
  <c r="M122" i="28"/>
  <c r="Y118" i="28"/>
  <c r="V118" i="28"/>
  <c r="AV118" i="28"/>
  <c r="J118" i="28"/>
  <c r="AX118" i="28"/>
  <c r="X118" i="28"/>
  <c r="AQ118" i="28"/>
  <c r="AD118" i="28"/>
  <c r="AI118" i="28"/>
  <c r="M118" i="28"/>
  <c r="BB118" i="28"/>
  <c r="BA118" i="28"/>
  <c r="S118" i="28"/>
  <c r="AS118" i="28"/>
  <c r="N118" i="28"/>
  <c r="AF118" i="28"/>
  <c r="AL118" i="28"/>
  <c r="H118" i="28"/>
  <c r="O118" i="28"/>
  <c r="AN118" i="28"/>
  <c r="G118" i="28"/>
  <c r="AC118" i="28"/>
  <c r="AZ118" i="28"/>
  <c r="W118" i="28"/>
  <c r="AW118" i="28"/>
  <c r="AE118" i="28"/>
  <c r="AH118" i="28"/>
  <c r="L118" i="28"/>
  <c r="Z118" i="28"/>
  <c r="AJ118" i="28"/>
  <c r="AY118" i="28"/>
  <c r="AP118" i="28"/>
  <c r="Q118" i="28"/>
  <c r="P118" i="28"/>
  <c r="U118" i="28"/>
  <c r="AT118" i="28"/>
  <c r="T118" i="28"/>
  <c r="R118" i="28"/>
  <c r="AG118" i="28"/>
  <c r="I118" i="28"/>
  <c r="K118" i="28"/>
  <c r="BC118" i="28"/>
  <c r="AA118" i="28"/>
  <c r="AR118" i="28"/>
  <c r="AK118" i="28"/>
  <c r="BD118" i="28"/>
  <c r="AM118" i="28"/>
  <c r="AO118" i="28"/>
  <c r="AU118" i="28"/>
  <c r="AB118" i="28"/>
  <c r="Q123" i="28"/>
  <c r="AQ123" i="28"/>
  <c r="AU123" i="28"/>
  <c r="AY123" i="28"/>
  <c r="AK123" i="28"/>
  <c r="AM123" i="28"/>
  <c r="N123" i="28"/>
  <c r="X123" i="28"/>
  <c r="P123" i="28"/>
  <c r="L123" i="28"/>
  <c r="Z123" i="28"/>
  <c r="Y123" i="28"/>
  <c r="G123" i="28"/>
  <c r="AD123" i="28"/>
  <c r="O123" i="28"/>
  <c r="AJ123" i="28"/>
  <c r="W123" i="28"/>
  <c r="AX123" i="28"/>
  <c r="BB123" i="28"/>
  <c r="BA123" i="28"/>
  <c r="AL123" i="28"/>
  <c r="H123" i="28"/>
  <c r="AE123" i="28"/>
  <c r="AT123" i="28"/>
  <c r="AC123" i="28"/>
  <c r="AW123" i="28"/>
  <c r="BC123" i="28"/>
  <c r="AF123" i="28"/>
  <c r="AS123" i="28"/>
  <c r="M123" i="28"/>
  <c r="AO123" i="28"/>
  <c r="AV123" i="28"/>
  <c r="K123" i="28"/>
  <c r="AN123" i="28"/>
  <c r="AR123" i="28"/>
  <c r="V123" i="28"/>
  <c r="AA123" i="28"/>
  <c r="I123" i="28"/>
  <c r="R123" i="28"/>
  <c r="U123" i="28"/>
  <c r="AH123" i="28"/>
  <c r="J123" i="28"/>
  <c r="S123" i="28"/>
  <c r="BD123" i="28"/>
  <c r="T123" i="28"/>
  <c r="AZ123" i="28"/>
  <c r="AB123" i="28"/>
  <c r="AP123" i="28"/>
  <c r="AG123" i="28"/>
  <c r="AI123" i="28"/>
  <c r="Y124" i="28"/>
  <c r="AO124" i="28"/>
  <c r="V124" i="28"/>
  <c r="AW124" i="28"/>
  <c r="AP124" i="28"/>
  <c r="S124" i="28"/>
  <c r="N124" i="28"/>
  <c r="AI124" i="28"/>
  <c r="BA124" i="28"/>
  <c r="X124" i="28"/>
  <c r="AY124" i="28"/>
  <c r="AD124" i="28"/>
  <c r="BD124" i="28"/>
  <c r="I124" i="28"/>
  <c r="AT124" i="28"/>
  <c r="O124" i="28"/>
  <c r="AU124" i="28"/>
  <c r="Q124" i="28"/>
  <c r="BB124" i="28"/>
  <c r="T124" i="28"/>
  <c r="AS124" i="28"/>
  <c r="L124" i="28"/>
  <c r="AF124" i="28"/>
  <c r="AH124" i="28"/>
  <c r="J124" i="28"/>
  <c r="H124" i="28"/>
  <c r="AJ124" i="28"/>
  <c r="AL124" i="28"/>
  <c r="AZ124" i="28"/>
  <c r="AM124" i="28"/>
  <c r="G124" i="28"/>
  <c r="AB124" i="28"/>
  <c r="AN124" i="28"/>
  <c r="AR124" i="28"/>
  <c r="AX124" i="28"/>
  <c r="AV124" i="28"/>
  <c r="AA124" i="28"/>
  <c r="K124" i="28"/>
  <c r="P124" i="28"/>
  <c r="Z124" i="28"/>
  <c r="BC124" i="28"/>
  <c r="M124" i="28"/>
  <c r="AC124" i="28"/>
  <c r="AE124" i="28"/>
  <c r="AG124" i="28"/>
  <c r="R124" i="28"/>
  <c r="W124" i="28"/>
  <c r="U124" i="28"/>
  <c r="AQ124" i="28"/>
  <c r="AK124" i="28"/>
  <c r="AN120" i="28"/>
  <c r="R120" i="28"/>
  <c r="N120" i="28"/>
  <c r="AI120" i="28"/>
  <c r="AC120" i="28"/>
  <c r="AS120" i="28"/>
  <c r="AV120" i="28"/>
  <c r="AQ120" i="28"/>
  <c r="AA120" i="28"/>
  <c r="AX120" i="28"/>
  <c r="AU120" i="28"/>
  <c r="AK120" i="28"/>
  <c r="O120" i="28"/>
  <c r="U120" i="28"/>
  <c r="AE120" i="28"/>
  <c r="AL120" i="28"/>
  <c r="AG120" i="28"/>
  <c r="K120" i="28"/>
  <c r="AT120" i="28"/>
  <c r="BA120" i="28"/>
  <c r="AB120" i="28"/>
  <c r="AR120" i="28"/>
  <c r="P120" i="28"/>
  <c r="G120" i="28"/>
  <c r="AP120" i="28"/>
  <c r="AD120" i="28"/>
  <c r="Q120" i="28"/>
  <c r="H120" i="28"/>
  <c r="AZ120" i="28"/>
  <c r="BC120" i="28"/>
  <c r="AF120" i="28"/>
  <c r="AM120" i="28"/>
  <c r="V120" i="28"/>
  <c r="W120" i="28"/>
  <c r="T120" i="28"/>
  <c r="BD120" i="28"/>
  <c r="L120" i="28"/>
  <c r="AH120" i="28"/>
  <c r="Z120" i="28"/>
  <c r="S120" i="28"/>
  <c r="X120" i="28"/>
  <c r="AW120" i="28"/>
  <c r="I120" i="28"/>
  <c r="Y120" i="28"/>
  <c r="BB120" i="28"/>
  <c r="M120" i="28"/>
  <c r="AY120" i="28"/>
  <c r="AO120" i="28"/>
  <c r="J120" i="28"/>
  <c r="AJ120" i="28"/>
  <c r="G117" i="28"/>
  <c r="G145" i="29" l="1"/>
  <c r="N22" i="29" l="1"/>
  <c r="BB22" i="29"/>
  <c r="AX22" i="29"/>
  <c r="AF22" i="29"/>
  <c r="O22" i="29"/>
  <c r="AD22" i="29"/>
  <c r="AH22" i="29"/>
  <c r="AQ22" i="29"/>
  <c r="L19" i="34"/>
  <c r="L20" i="34" s="1"/>
  <c r="L19" i="28"/>
  <c r="T22" i="29"/>
  <c r="AJ22" i="29"/>
  <c r="BA22" i="29"/>
  <c r="AV22" i="29"/>
  <c r="AM22" i="29"/>
  <c r="BD22" i="29"/>
  <c r="AZ22" i="29"/>
  <c r="Y22" i="29"/>
  <c r="L19" i="30"/>
  <c r="L20" i="30" s="1"/>
  <c r="BC22" i="29"/>
  <c r="X22" i="29"/>
  <c r="AS22" i="29"/>
  <c r="R22" i="29"/>
  <c r="AA22" i="29"/>
  <c r="AW22" i="29"/>
  <c r="AB22" i="29"/>
  <c r="AY22" i="29"/>
  <c r="Q22" i="29"/>
  <c r="AG22" i="29"/>
  <c r="AU22" i="29"/>
  <c r="W22" i="29"/>
  <c r="AI22" i="29"/>
  <c r="AR22" i="29"/>
  <c r="U22" i="29"/>
  <c r="AK22" i="29"/>
  <c r="AP22" i="29"/>
  <c r="AO22" i="29"/>
  <c r="AN22" i="29"/>
  <c r="M22" i="29"/>
  <c r="V22" i="29"/>
  <c r="AL22" i="29"/>
  <c r="P22" i="29"/>
  <c r="AT22" i="29"/>
  <c r="AC22" i="29"/>
  <c r="Z22" i="29"/>
  <c r="AE22" i="29"/>
  <c r="S22" i="29"/>
  <c r="V19" i="30" l="1"/>
  <c r="V19" i="34"/>
  <c r="V19" i="28"/>
  <c r="R19" i="34"/>
  <c r="R19" i="30"/>
  <c r="R19" i="28"/>
  <c r="AD19" i="30"/>
  <c r="AD19" i="34"/>
  <c r="AD19" i="28"/>
  <c r="O19" i="34"/>
  <c r="O19" i="28"/>
  <c r="O19" i="30"/>
  <c r="AA19" i="30"/>
  <c r="AA19" i="34"/>
  <c r="AA19" i="28"/>
  <c r="W19" i="30"/>
  <c r="W19" i="28"/>
  <c r="W19" i="34"/>
  <c r="AU19" i="30"/>
  <c r="AU19" i="34"/>
  <c r="AU19" i="28"/>
  <c r="AI19" i="30"/>
  <c r="AI19" i="28"/>
  <c r="AI19" i="34"/>
  <c r="S19" i="28"/>
  <c r="S19" i="30"/>
  <c r="S19" i="34"/>
  <c r="AH19" i="28"/>
  <c r="AH19" i="34"/>
  <c r="AH19" i="30"/>
  <c r="AE19" i="34"/>
  <c r="AE19" i="30"/>
  <c r="AE19" i="28"/>
  <c r="AS19" i="34"/>
  <c r="AS19" i="28"/>
  <c r="AS19" i="30"/>
  <c r="AV19" i="34"/>
  <c r="AV19" i="28"/>
  <c r="AV19" i="30"/>
  <c r="Z19" i="28"/>
  <c r="Z19" i="30"/>
  <c r="Z19" i="34"/>
  <c r="BA19" i="28"/>
  <c r="BA19" i="34"/>
  <c r="BA19" i="30"/>
  <c r="M20" i="30"/>
  <c r="T19" i="28"/>
  <c r="T19" i="30"/>
  <c r="T19" i="34"/>
  <c r="AX19" i="30"/>
  <c r="AX19" i="34"/>
  <c r="AX19" i="28"/>
  <c r="BD19" i="30"/>
  <c r="BD19" i="28"/>
  <c r="BD19" i="34"/>
  <c r="M19" i="28"/>
  <c r="M19" i="34"/>
  <c r="M19" i="30"/>
  <c r="AM19" i="30"/>
  <c r="AM19" i="28"/>
  <c r="AM19" i="34"/>
  <c r="AN19" i="28"/>
  <c r="AN19" i="30"/>
  <c r="AN19" i="34"/>
  <c r="AP19" i="34"/>
  <c r="AP19" i="30"/>
  <c r="AP19" i="28"/>
  <c r="Q19" i="34"/>
  <c r="Q19" i="28"/>
  <c r="Q19" i="30"/>
  <c r="BC19" i="34"/>
  <c r="BC19" i="28"/>
  <c r="BC19" i="30"/>
  <c r="AJ19" i="28"/>
  <c r="AJ19" i="34"/>
  <c r="AJ19" i="30"/>
  <c r="AT19" i="28"/>
  <c r="AT19" i="30"/>
  <c r="AT19" i="34"/>
  <c r="AK19" i="30"/>
  <c r="AK19" i="28"/>
  <c r="AK19" i="34"/>
  <c r="AY19" i="30"/>
  <c r="AY19" i="34"/>
  <c r="AY19" i="28"/>
  <c r="P19" i="28"/>
  <c r="P19" i="30"/>
  <c r="P19" i="34"/>
  <c r="U19" i="28"/>
  <c r="U19" i="30"/>
  <c r="U19" i="34"/>
  <c r="AB19" i="34"/>
  <c r="AB19" i="30"/>
  <c r="AB19" i="28"/>
  <c r="Y19" i="28"/>
  <c r="Y19" i="30"/>
  <c r="Y19" i="34"/>
  <c r="BB19" i="30"/>
  <c r="BB19" i="34"/>
  <c r="BB19" i="28"/>
  <c r="AQ19" i="28"/>
  <c r="AQ19" i="34"/>
  <c r="AQ19" i="30"/>
  <c r="AO19" i="28"/>
  <c r="AO19" i="34"/>
  <c r="AO19" i="30"/>
  <c r="AG19" i="28"/>
  <c r="AG19" i="30"/>
  <c r="AG19" i="34"/>
  <c r="X19" i="28"/>
  <c r="X19" i="30"/>
  <c r="X19" i="34"/>
  <c r="AC19" i="30"/>
  <c r="AC19" i="28"/>
  <c r="AC19" i="34"/>
  <c r="AF19" i="30"/>
  <c r="AF19" i="28"/>
  <c r="AF19" i="34"/>
  <c r="AL19" i="30"/>
  <c r="AL19" i="34"/>
  <c r="AL19" i="28"/>
  <c r="AR19" i="28"/>
  <c r="AR19" i="30"/>
  <c r="AR19" i="34"/>
  <c r="AW19" i="28"/>
  <c r="AW19" i="34"/>
  <c r="AW19" i="30"/>
  <c r="AZ19" i="30"/>
  <c r="AZ19" i="34"/>
  <c r="AZ19" i="28"/>
  <c r="M20" i="34"/>
  <c r="N19" i="34"/>
  <c r="N19" i="30"/>
  <c r="N19" i="28"/>
  <c r="N20" i="30" l="1"/>
  <c r="O20" i="30" s="1"/>
  <c r="P20" i="30" s="1"/>
  <c r="Q20" i="30" s="1"/>
  <c r="R20" i="30" s="1"/>
  <c r="S20" i="30" s="1"/>
  <c r="T20" i="30" s="1"/>
  <c r="U20" i="30" s="1"/>
  <c r="V20" i="30" s="1"/>
  <c r="W20" i="30" s="1"/>
  <c r="X20" i="30" s="1"/>
  <c r="Y20" i="30" s="1"/>
  <c r="Z20" i="30" s="1"/>
  <c r="AA20" i="30" s="1"/>
  <c r="AB20" i="30" s="1"/>
  <c r="AC20" i="30" s="1"/>
  <c r="AD20" i="30" s="1"/>
  <c r="AE20" i="30" s="1"/>
  <c r="AF20" i="30" s="1"/>
  <c r="AG20" i="30" s="1"/>
  <c r="AH20" i="30" s="1"/>
  <c r="AI20" i="30" s="1"/>
  <c r="AJ20" i="30" s="1"/>
  <c r="AK20" i="30" s="1"/>
  <c r="AL20" i="30" s="1"/>
  <c r="AM20" i="30" s="1"/>
  <c r="AN20" i="30" s="1"/>
  <c r="AO20" i="30" s="1"/>
  <c r="AP20" i="30" s="1"/>
  <c r="AQ20" i="30" s="1"/>
  <c r="AR20" i="30" s="1"/>
  <c r="AS20" i="30" s="1"/>
  <c r="AT20" i="30" s="1"/>
  <c r="AU20" i="30" s="1"/>
  <c r="AV20" i="30" s="1"/>
  <c r="AW20" i="30" s="1"/>
  <c r="AX20" i="30" s="1"/>
  <c r="AY20" i="30" s="1"/>
  <c r="AZ20" i="30" s="1"/>
  <c r="BA20" i="30" s="1"/>
  <c r="BB20" i="30" s="1"/>
  <c r="BC20" i="30" s="1"/>
  <c r="BD20" i="30" s="1"/>
  <c r="N20" i="34"/>
  <c r="O20" i="34" s="1"/>
  <c r="P20" i="34" s="1"/>
  <c r="Q20" i="34" s="1"/>
  <c r="R20" i="34" s="1"/>
  <c r="S20" i="34" s="1"/>
  <c r="T20" i="34" s="1"/>
  <c r="U20" i="34" s="1"/>
  <c r="V20" i="34" s="1"/>
  <c r="W20" i="34" s="1"/>
  <c r="X20" i="34" s="1"/>
  <c r="Y20" i="34" s="1"/>
  <c r="Z20" i="34" s="1"/>
  <c r="AA20" i="34" s="1"/>
  <c r="AB20" i="34" s="1"/>
  <c r="AC20" i="34" s="1"/>
  <c r="AD20" i="34" s="1"/>
  <c r="AE20" i="34" s="1"/>
  <c r="AF20" i="34" s="1"/>
  <c r="AG20" i="34" s="1"/>
  <c r="AH20" i="34" s="1"/>
  <c r="AI20" i="34" s="1"/>
  <c r="AJ20" i="34" s="1"/>
  <c r="AK20" i="34" s="1"/>
  <c r="AL20" i="34" s="1"/>
  <c r="AM20" i="34" s="1"/>
  <c r="AN20" i="34" s="1"/>
  <c r="AO20" i="34" s="1"/>
  <c r="AP20" i="34" s="1"/>
  <c r="AQ20" i="34" s="1"/>
  <c r="AR20" i="34" s="1"/>
  <c r="AS20" i="34" s="1"/>
  <c r="AT20" i="34" s="1"/>
  <c r="AU20" i="34" s="1"/>
  <c r="AV20" i="34" s="1"/>
  <c r="AW20" i="34" s="1"/>
  <c r="AX20" i="34" s="1"/>
  <c r="AY20" i="34" s="1"/>
  <c r="AZ20" i="34" s="1"/>
  <c r="BA20" i="34" s="1"/>
  <c r="BB20" i="34" s="1"/>
  <c r="BC20" i="34" s="1"/>
  <c r="BD20" i="34" s="1"/>
  <c r="H145" i="29" l="1"/>
  <c r="I145" i="29" l="1"/>
  <c r="J145" i="29" l="1"/>
  <c r="M145" i="29" l="1"/>
  <c r="N145" i="29" l="1"/>
  <c r="O145" i="29" l="1"/>
  <c r="P145" i="29" l="1"/>
  <c r="Q145" i="29" l="1"/>
  <c r="R145" i="29" l="1"/>
  <c r="S145" i="29" l="1"/>
  <c r="T145" i="29" l="1"/>
  <c r="U145" i="29" l="1"/>
  <c r="V145" i="29" l="1"/>
  <c r="W145" i="29" l="1"/>
  <c r="X145" i="29" l="1"/>
  <c r="Y145" i="29" l="1"/>
  <c r="Z145" i="29" l="1"/>
  <c r="AA145" i="29" l="1"/>
  <c r="AB145" i="29" l="1"/>
  <c r="AC145" i="29" l="1"/>
  <c r="AD145" i="29" l="1"/>
  <c r="AE145" i="29" l="1"/>
  <c r="AF145" i="29" l="1"/>
  <c r="AG145" i="29" l="1"/>
  <c r="AH145" i="29" l="1"/>
  <c r="AI145" i="29" l="1"/>
  <c r="AJ145" i="29" l="1"/>
  <c r="AK145" i="29" l="1"/>
  <c r="AL145" i="29" l="1"/>
  <c r="AM145" i="29" l="1"/>
  <c r="AN145" i="29" l="1"/>
  <c r="AO145" i="29" l="1"/>
  <c r="AP145" i="29" l="1"/>
  <c r="AQ145" i="29" l="1"/>
  <c r="AR145" i="29" l="1"/>
  <c r="AS145" i="29" l="1"/>
  <c r="AT145" i="29" l="1"/>
  <c r="AU145" i="29" l="1"/>
  <c r="AV145" i="29" l="1"/>
  <c r="AW145" i="29" l="1"/>
  <c r="AX145" i="29" l="1"/>
  <c r="AY145" i="29" l="1"/>
  <c r="AZ145" i="29" l="1"/>
  <c r="BA145" i="29" l="1"/>
  <c r="BB145" i="29" l="1"/>
  <c r="BC145" i="29" l="1"/>
  <c r="BD145" i="29"/>
  <c r="AY93" i="28" l="1"/>
  <c r="AZ93" i="28" l="1"/>
  <c r="BA93" i="28"/>
  <c r="AA96" i="28"/>
  <c r="T94" i="28"/>
  <c r="P93" i="28"/>
  <c r="AF96" i="28"/>
  <c r="AQ96" i="28"/>
  <c r="AP96" i="28"/>
  <c r="Q94" i="28"/>
  <c r="Q96" i="28"/>
  <c r="R94" i="28"/>
  <c r="AM94" i="28"/>
  <c r="X94" i="28"/>
  <c r="AR93" i="28"/>
  <c r="U93" i="28"/>
  <c r="AA94" i="28"/>
  <c r="Z96" i="28"/>
  <c r="V94" i="28"/>
  <c r="BB94" i="28"/>
  <c r="M96" i="28"/>
  <c r="BC94" i="28"/>
  <c r="AF94" i="28"/>
  <c r="AQ94" i="28"/>
  <c r="AN93" i="28"/>
  <c r="AX93" i="28"/>
  <c r="AO94" i="28"/>
  <c r="AO96" i="28"/>
  <c r="S93" i="28"/>
  <c r="AL94" i="28"/>
  <c r="AL93" i="28"/>
  <c r="AH93" i="28"/>
  <c r="AT94" i="28"/>
  <c r="AT93" i="28"/>
  <c r="AU96" i="28"/>
  <c r="AK93" i="28"/>
  <c r="AJ96" i="28"/>
  <c r="AE94" i="28"/>
  <c r="T96" i="28"/>
  <c r="P96" i="28"/>
  <c r="O94" i="28"/>
  <c r="Y93" i="28"/>
  <c r="AS94" i="28"/>
  <c r="AS96" i="28"/>
  <c r="S96" i="28"/>
  <c r="R93" i="28"/>
  <c r="AM96" i="28"/>
  <c r="N96" i="28"/>
  <c r="AB93" i="28"/>
  <c r="AG93" i="28"/>
  <c r="U96" i="28"/>
  <c r="AU94" i="28"/>
  <c r="AJ94" i="28"/>
  <c r="AI93" i="28"/>
  <c r="M94" i="28"/>
  <c r="BC96" i="28"/>
  <c r="P94" i="28"/>
  <c r="AN96" i="28"/>
  <c r="AX96" i="28"/>
  <c r="AH96" i="28"/>
  <c r="W94" i="28"/>
  <c r="AY96" i="28"/>
  <c r="AC94" i="28"/>
  <c r="AC96" i="28"/>
  <c r="AI96" i="28"/>
  <c r="V96" i="28"/>
  <c r="BB96" i="28"/>
  <c r="AE96" i="28"/>
  <c r="O96" i="28"/>
  <c r="AN94" i="28"/>
  <c r="AW93" i="28"/>
  <c r="Y94" i="28"/>
  <c r="Y96" i="28"/>
  <c r="AL96" i="28"/>
  <c r="AP94" i="28"/>
  <c r="R96" i="28"/>
  <c r="AD94" i="28"/>
  <c r="AD93" i="28"/>
  <c r="N93" i="28"/>
  <c r="AR96" i="28"/>
  <c r="AB94" i="28"/>
  <c r="AG94" i="28"/>
  <c r="AG96" i="28"/>
  <c r="U94" i="28"/>
  <c r="AY94" i="28"/>
  <c r="AI94" i="28"/>
  <c r="Z94" i="28"/>
  <c r="BD96" i="28"/>
  <c r="AQ93" i="28"/>
  <c r="AW96" i="28"/>
  <c r="BA96" i="28"/>
  <c r="AS93" i="28"/>
  <c r="AZ96" i="28"/>
  <c r="W96" i="28"/>
  <c r="X93" i="28"/>
  <c r="AR94" i="28"/>
  <c r="AJ93" i="28"/>
  <c r="V93" i="28"/>
  <c r="AE93" i="28"/>
  <c r="T93" i="28"/>
  <c r="AV96" i="28"/>
  <c r="AF93" i="28"/>
  <c r="BD94" i="28"/>
  <c r="O93" i="28"/>
  <c r="AW94" i="28"/>
  <c r="BA94" i="28"/>
  <c r="AZ94" i="28"/>
  <c r="AP93" i="28"/>
  <c r="Q93" i="28"/>
  <c r="AB96" i="28"/>
  <c r="AU93" i="28"/>
  <c r="AK94" i="28"/>
  <c r="AK96" i="28"/>
  <c r="AA93" i="28"/>
  <c r="AC93" i="28"/>
  <c r="Z93" i="28"/>
  <c r="M93" i="28"/>
  <c r="AV94" i="28"/>
  <c r="AV93" i="28"/>
  <c r="AX94" i="28"/>
  <c r="AO93" i="28"/>
  <c r="S94" i="28"/>
  <c r="AD96" i="28"/>
  <c r="AM93" i="28"/>
  <c r="AH94" i="28"/>
  <c r="AT96" i="28"/>
  <c r="W93" i="28"/>
  <c r="X96" i="28"/>
  <c r="N94" i="28"/>
  <c r="N82" i="28" l="1"/>
  <c r="O82" i="28"/>
  <c r="BD82" i="28"/>
  <c r="M82" i="28"/>
  <c r="BC87" i="28"/>
  <c r="BC90" i="28"/>
  <c r="BC88" i="28"/>
  <c r="BC100" i="28"/>
  <c r="BC84" i="28"/>
  <c r="AW82" i="28" l="1"/>
  <c r="AG82" i="28"/>
  <c r="AK82" i="28"/>
  <c r="W82" i="28"/>
  <c r="X82" i="28"/>
  <c r="AD82" i="28"/>
  <c r="AS82" i="28"/>
  <c r="Y82" i="28"/>
  <c r="AM82" i="28"/>
  <c r="AJ82" i="28"/>
  <c r="BC82" i="28"/>
  <c r="AN82" i="28"/>
  <c r="T82" i="28"/>
  <c r="R82" i="28"/>
  <c r="AR82" i="28"/>
  <c r="AB82" i="28"/>
  <c r="BB82" i="28"/>
  <c r="AQ82" i="28"/>
  <c r="AF82" i="28"/>
  <c r="AI82" i="28"/>
  <c r="AY82" i="28"/>
  <c r="AH82" i="28"/>
  <c r="AV82" i="28"/>
  <c r="BA82" i="28"/>
  <c r="AC82" i="28"/>
  <c r="U82" i="28"/>
  <c r="S82" i="28"/>
  <c r="AZ82" i="28"/>
  <c r="AO82" i="28"/>
  <c r="Q82" i="28"/>
  <c r="AX82" i="28"/>
  <c r="AP82" i="28"/>
  <c r="AA82" i="28"/>
  <c r="AE82" i="28"/>
  <c r="AU82" i="28"/>
  <c r="P82" i="28"/>
  <c r="AL82" i="28"/>
  <c r="AT82" i="28"/>
  <c r="V82" i="28"/>
  <c r="Z82" i="28"/>
  <c r="BC86" i="28"/>
  <c r="BC89" i="28"/>
  <c r="BC95" i="28"/>
  <c r="BB86" i="28"/>
  <c r="BB95" i="28"/>
  <c r="BC97" i="28"/>
  <c r="BB87" i="28"/>
  <c r="BB93" i="28"/>
  <c r="BB90" i="28"/>
  <c r="BB88" i="28"/>
  <c r="BB100" i="28"/>
  <c r="BC85" i="28"/>
  <c r="BB84" i="28"/>
  <c r="BB89" i="28"/>
  <c r="BB97" i="28"/>
  <c r="BB85" i="28" l="1"/>
  <c r="BD93" i="28"/>
  <c r="BA99" i="28"/>
  <c r="BD100" i="28"/>
  <c r="BD95" i="28"/>
  <c r="BA86" i="28"/>
  <c r="BA90" i="28"/>
  <c r="BA95" i="28"/>
  <c r="BA84" i="28"/>
  <c r="BA89" i="28"/>
  <c r="BD89" i="28"/>
  <c r="BA100" i="28"/>
  <c r="BA87" i="28"/>
  <c r="BD90" i="28"/>
  <c r="BA88" i="28"/>
  <c r="BD84" i="28"/>
  <c r="BD87" i="28"/>
  <c r="BD97" i="28"/>
  <c r="BD88" i="28"/>
  <c r="BD86" i="28"/>
  <c r="BC93" i="28"/>
  <c r="BA97" i="28"/>
  <c r="BC83" i="28" l="1"/>
  <c r="AZ97" i="28"/>
  <c r="BD85" i="28"/>
  <c r="AZ87" i="28"/>
  <c r="AZ95" i="28"/>
  <c r="AZ85" i="28"/>
  <c r="AZ90" i="28"/>
  <c r="AZ99" i="28"/>
  <c r="AZ89" i="28"/>
  <c r="AZ86" i="28"/>
  <c r="AZ88" i="28"/>
  <c r="AZ100" i="28"/>
  <c r="AZ84" i="28"/>
  <c r="BB83" i="28" l="1"/>
  <c r="BB99" i="28"/>
  <c r="AY86" i="28"/>
  <c r="AY85" i="28"/>
  <c r="AY89" i="28"/>
  <c r="AY84" i="28"/>
  <c r="AY88" i="28"/>
  <c r="AY97" i="28"/>
  <c r="AY87" i="28"/>
  <c r="AY99" i="28"/>
  <c r="AY95" i="28"/>
  <c r="AY100" i="28"/>
  <c r="AY90" i="28"/>
  <c r="BA83" i="28" l="1"/>
  <c r="BD83" i="28"/>
  <c r="AX97" i="28"/>
  <c r="AX87" i="28"/>
  <c r="AX84" i="28"/>
  <c r="AX85" i="28"/>
  <c r="AX88" i="28"/>
  <c r="AX90" i="28"/>
  <c r="BC99" i="28"/>
  <c r="AX100" i="28"/>
  <c r="AX99" i="28"/>
  <c r="AX89" i="28"/>
  <c r="AX86" i="28"/>
  <c r="AX95" i="28"/>
  <c r="AZ83" i="28" l="1"/>
  <c r="AW87" i="28"/>
  <c r="AW100" i="28"/>
  <c r="AW84" i="28"/>
  <c r="AW99" i="28"/>
  <c r="AW85" i="28"/>
  <c r="AW90" i="28"/>
  <c r="AW88" i="28"/>
  <c r="AW95" i="28"/>
  <c r="AW89" i="28"/>
  <c r="BD99" i="28"/>
  <c r="AW86" i="28"/>
  <c r="AW97" i="28"/>
  <c r="AY83" i="28" l="1"/>
  <c r="AV100" i="28"/>
  <c r="AV86" i="28"/>
  <c r="AV97" i="28"/>
  <c r="AV95" i="28"/>
  <c r="AV89" i="28"/>
  <c r="AV84" i="28"/>
  <c r="AV88" i="28"/>
  <c r="AV90" i="28"/>
  <c r="AV99" i="28"/>
  <c r="AV87" i="28"/>
  <c r="AV85" i="28"/>
  <c r="AX83" i="28" l="1"/>
  <c r="AU85" i="28"/>
  <c r="AU97" i="28"/>
  <c r="AU90" i="28"/>
  <c r="AU84" i="28"/>
  <c r="AU99" i="28"/>
  <c r="AU100" i="28"/>
  <c r="AU89" i="28"/>
  <c r="AU86" i="28"/>
  <c r="AU95" i="28"/>
  <c r="AU87" i="28"/>
  <c r="AU88" i="28"/>
  <c r="AW83" i="28" l="1"/>
  <c r="AT87" i="28"/>
  <c r="AT95" i="28"/>
  <c r="AT90" i="28"/>
  <c r="AT97" i="28"/>
  <c r="AT88" i="28"/>
  <c r="AT99" i="28"/>
  <c r="AT100" i="28"/>
  <c r="AT84" i="28"/>
  <c r="AT89" i="28"/>
  <c r="AT86" i="28"/>
  <c r="AV83" i="28" l="1"/>
  <c r="AS97" i="28"/>
  <c r="AS90" i="28"/>
  <c r="AS88" i="28"/>
  <c r="AS89" i="28"/>
  <c r="AS85" i="28"/>
  <c r="AS87" i="28"/>
  <c r="AS99" i="28"/>
  <c r="AS100" i="28"/>
  <c r="AS86" i="28"/>
  <c r="AS84" i="28"/>
  <c r="AS95" i="28"/>
  <c r="AU83" i="28" l="1"/>
  <c r="AR90" i="28"/>
  <c r="AR87" i="28"/>
  <c r="AR88" i="28"/>
  <c r="AR85" i="28"/>
  <c r="AR99" i="28"/>
  <c r="AR100" i="28"/>
  <c r="AR97" i="28"/>
  <c r="AR89" i="28"/>
  <c r="AR84" i="28"/>
  <c r="AR95" i="28"/>
  <c r="AR86" i="28"/>
  <c r="AT83" i="28" l="1"/>
  <c r="AQ95" i="28"/>
  <c r="AQ88" i="28"/>
  <c r="AQ97" i="28"/>
  <c r="AQ89" i="28"/>
  <c r="AQ90" i="28"/>
  <c r="AQ87" i="28"/>
  <c r="AQ99" i="28"/>
  <c r="AQ85" i="28"/>
  <c r="AQ86" i="28"/>
  <c r="AQ100" i="28"/>
  <c r="AQ84" i="28"/>
  <c r="AS83" i="28" l="1"/>
  <c r="AP86" i="28"/>
  <c r="AP95" i="28"/>
  <c r="AP84" i="28"/>
  <c r="AP85" i="28"/>
  <c r="AP88" i="28"/>
  <c r="AP97" i="28"/>
  <c r="AP89" i="28"/>
  <c r="AP90" i="28"/>
  <c r="AP87" i="28"/>
  <c r="AP99" i="28"/>
  <c r="AP100" i="28"/>
  <c r="AR83" i="28" l="1"/>
  <c r="AO97" i="28"/>
  <c r="AO89" i="28"/>
  <c r="AO86" i="28"/>
  <c r="AO99" i="28"/>
  <c r="AO90" i="28"/>
  <c r="AO87" i="28"/>
  <c r="AO88" i="28"/>
  <c r="AO100" i="28"/>
  <c r="AO84" i="28"/>
  <c r="AO85" i="28"/>
  <c r="AO95" i="28"/>
  <c r="AQ83" i="28" l="1"/>
  <c r="AN89" i="28"/>
  <c r="AN88" i="28"/>
  <c r="AN85" i="28"/>
  <c r="AN87" i="28"/>
  <c r="AN86" i="28"/>
  <c r="AN97" i="28"/>
  <c r="AN100" i="28"/>
  <c r="AN90" i="28"/>
  <c r="AN99" i="28"/>
  <c r="AN95" i="28"/>
  <c r="AN84" i="28"/>
  <c r="AP83" i="28" l="1"/>
  <c r="AM84" i="28"/>
  <c r="AM100" i="28"/>
  <c r="AM88" i="28"/>
  <c r="AM97" i="28"/>
  <c r="AM85" i="28"/>
  <c r="AM99" i="28"/>
  <c r="AM89" i="28"/>
  <c r="AM90" i="28"/>
  <c r="AM87" i="28"/>
  <c r="AM86" i="28"/>
  <c r="AM95" i="28"/>
  <c r="AO83" i="28" l="1"/>
  <c r="AL88" i="28"/>
  <c r="AL85" i="28"/>
  <c r="AL86" i="28"/>
  <c r="AL99" i="28"/>
  <c r="AL84" i="28"/>
  <c r="AL89" i="28"/>
  <c r="AL95" i="28"/>
  <c r="AL100" i="28"/>
  <c r="AL90" i="28"/>
  <c r="AL87" i="28"/>
  <c r="AL97" i="28"/>
  <c r="AN83" i="28" l="1"/>
  <c r="AK84" i="28"/>
  <c r="AK85" i="28"/>
  <c r="AK89" i="28"/>
  <c r="AK88" i="28"/>
  <c r="AK86" i="28"/>
  <c r="AK87" i="28"/>
  <c r="AK95" i="28"/>
  <c r="AK97" i="28"/>
  <c r="AK99" i="28"/>
  <c r="AK90" i="28"/>
  <c r="AK100" i="28"/>
  <c r="AM83" i="28" l="1"/>
  <c r="AJ100" i="28"/>
  <c r="AJ86" i="28"/>
  <c r="AJ87" i="28"/>
  <c r="AJ95" i="28"/>
  <c r="AJ99" i="28"/>
  <c r="AJ85" i="28"/>
  <c r="AJ97" i="28"/>
  <c r="AJ88" i="28"/>
  <c r="AJ84" i="28"/>
  <c r="AJ89" i="28"/>
  <c r="AJ90" i="28"/>
  <c r="AL83" i="28" l="1"/>
  <c r="AI99" i="28"/>
  <c r="AI86" i="28"/>
  <c r="AI87" i="28"/>
  <c r="AI84" i="28"/>
  <c r="AI97" i="28"/>
  <c r="AI100" i="28"/>
  <c r="AI85" i="28"/>
  <c r="AI88" i="28"/>
  <c r="AI90" i="28"/>
  <c r="AI95" i="28"/>
  <c r="AI89" i="28"/>
  <c r="AK83" i="28" l="1"/>
  <c r="AH100" i="28"/>
  <c r="AH97" i="28"/>
  <c r="AH95" i="28"/>
  <c r="AH99" i="28"/>
  <c r="AH86" i="28"/>
  <c r="AH87" i="28"/>
  <c r="AH89" i="28"/>
  <c r="AH85" i="28"/>
  <c r="AH90" i="28"/>
  <c r="AH84" i="28"/>
  <c r="AH88" i="28"/>
  <c r="AJ83" i="28" l="1"/>
  <c r="AG84" i="28"/>
  <c r="AG90" i="28"/>
  <c r="AG89" i="28"/>
  <c r="AG85" i="28"/>
  <c r="AG86" i="28"/>
  <c r="AG87" i="28"/>
  <c r="AG99" i="28"/>
  <c r="AG100" i="28"/>
  <c r="AG88" i="28"/>
  <c r="AG97" i="28"/>
  <c r="AG95" i="28"/>
  <c r="AI83" i="28" l="1"/>
  <c r="AF87" i="28"/>
  <c r="AF85" i="28"/>
  <c r="AF86" i="28"/>
  <c r="AF97" i="28"/>
  <c r="AF90" i="28"/>
  <c r="AF99" i="28"/>
  <c r="AF100" i="28"/>
  <c r="AF84" i="28"/>
  <c r="AF88" i="28"/>
  <c r="AF95" i="28"/>
  <c r="AF89" i="28"/>
  <c r="AH83" i="28" l="1"/>
  <c r="AE99" i="28"/>
  <c r="AE84" i="28"/>
  <c r="AE87" i="28"/>
  <c r="AE100" i="28"/>
  <c r="AE86" i="28"/>
  <c r="AE95" i="28"/>
  <c r="AE90" i="28"/>
  <c r="AE85" i="28"/>
  <c r="AE88" i="28"/>
  <c r="AE97" i="28"/>
  <c r="AE89" i="28"/>
  <c r="AG83" i="28" l="1"/>
  <c r="AD87" i="28"/>
  <c r="AD85" i="28"/>
  <c r="AD84" i="28"/>
  <c r="AD95" i="28"/>
  <c r="AD100" i="28"/>
  <c r="AD90" i="28"/>
  <c r="AD97" i="28"/>
  <c r="AD89" i="28"/>
  <c r="AD88" i="28"/>
  <c r="AD99" i="28"/>
  <c r="AD86" i="28"/>
  <c r="AF83" i="28" l="1"/>
  <c r="AC99" i="28"/>
  <c r="AC100" i="28"/>
  <c r="AC88" i="28"/>
  <c r="AC85" i="28"/>
  <c r="AC84" i="28"/>
  <c r="AC86" i="28"/>
  <c r="AC89" i="28"/>
  <c r="AC90" i="28"/>
  <c r="AC87" i="28"/>
  <c r="AC95" i="28"/>
  <c r="AC97" i="28"/>
  <c r="AE83" i="28" l="1"/>
  <c r="AB97" i="28"/>
  <c r="AB86" i="28"/>
  <c r="AB100" i="28"/>
  <c r="AB89" i="28"/>
  <c r="AB99" i="28"/>
  <c r="AB90" i="28"/>
  <c r="AB95" i="28"/>
  <c r="AB85" i="28"/>
  <c r="AB88" i="28"/>
  <c r="AB87" i="28"/>
  <c r="AB84" i="28"/>
  <c r="AD83" i="28" l="1"/>
  <c r="AA86" i="28"/>
  <c r="AA89" i="28"/>
  <c r="AA95" i="28"/>
  <c r="AA97" i="28"/>
  <c r="AA99" i="28"/>
  <c r="AA85" i="28"/>
  <c r="AA88" i="28"/>
  <c r="AA87" i="28"/>
  <c r="AA90" i="28"/>
  <c r="AA84" i="28"/>
  <c r="AA100" i="28"/>
  <c r="AC83" i="28" l="1"/>
  <c r="Z89" i="28"/>
  <c r="Z88" i="28"/>
  <c r="Z85" i="28"/>
  <c r="Z97" i="28"/>
  <c r="Z100" i="28"/>
  <c r="Z99" i="28"/>
  <c r="Z90" i="28"/>
  <c r="Z95" i="28"/>
  <c r="Z84" i="28"/>
  <c r="Z86" i="28"/>
  <c r="Z87" i="28"/>
  <c r="AB83" i="28" l="1"/>
  <c r="Y88" i="28"/>
  <c r="Y97" i="28"/>
  <c r="Y95" i="28"/>
  <c r="Y89" i="28"/>
  <c r="Y85" i="28"/>
  <c r="Y90" i="28"/>
  <c r="Y87" i="28"/>
  <c r="Y99" i="28"/>
  <c r="Y86" i="28"/>
  <c r="Y100" i="28"/>
  <c r="Y84" i="28"/>
  <c r="AA83" i="28" l="1"/>
  <c r="X89" i="28"/>
  <c r="X86" i="28"/>
  <c r="X100" i="28"/>
  <c r="X87" i="28"/>
  <c r="X88" i="28"/>
  <c r="X97" i="28"/>
  <c r="X95" i="28"/>
  <c r="X85" i="28"/>
  <c r="X84" i="28"/>
  <c r="X90" i="28"/>
  <c r="X99" i="28"/>
  <c r="Z83" i="28" l="1"/>
  <c r="W86" i="28"/>
  <c r="W95" i="28"/>
  <c r="W87" i="28"/>
  <c r="W85" i="28"/>
  <c r="W97" i="28"/>
  <c r="W90" i="28"/>
  <c r="W88" i="28"/>
  <c r="W99" i="28"/>
  <c r="W84" i="28"/>
  <c r="W89" i="28"/>
  <c r="W100" i="28"/>
  <c r="Y83" i="28" l="1"/>
  <c r="V89" i="28"/>
  <c r="V95" i="28"/>
  <c r="V84" i="28"/>
  <c r="V90" i="28"/>
  <c r="V87" i="28"/>
  <c r="V88" i="28"/>
  <c r="V97" i="28"/>
  <c r="V86" i="28"/>
  <c r="V99" i="28"/>
  <c r="V85" i="28"/>
  <c r="V100" i="28"/>
  <c r="X83" i="28" l="1"/>
  <c r="U95" i="28"/>
  <c r="U97" i="28"/>
  <c r="U89" i="28"/>
  <c r="U88" i="28"/>
  <c r="U99" i="28"/>
  <c r="U100" i="28"/>
  <c r="U85" i="28"/>
  <c r="U87" i="28"/>
  <c r="U84" i="28"/>
  <c r="U90" i="28"/>
  <c r="U86" i="28"/>
  <c r="W83" i="28" l="1"/>
  <c r="T89" i="28"/>
  <c r="T95" i="28"/>
  <c r="T97" i="28"/>
  <c r="T87" i="28"/>
  <c r="T99" i="28"/>
  <c r="T86" i="28"/>
  <c r="T90" i="28"/>
  <c r="T85" i="28"/>
  <c r="T100" i="28"/>
  <c r="T84" i="28"/>
  <c r="T88" i="28"/>
  <c r="V83" i="28" l="1"/>
  <c r="S95" i="28"/>
  <c r="S86" i="28"/>
  <c r="S97" i="28"/>
  <c r="S87" i="28"/>
  <c r="S100" i="28"/>
  <c r="S90" i="28"/>
  <c r="S99" i="28"/>
  <c r="S88" i="28"/>
  <c r="S89" i="28"/>
  <c r="S84" i="28"/>
  <c r="U83" i="28" l="1"/>
  <c r="R100" i="28"/>
  <c r="R97" i="28"/>
  <c r="R95" i="28"/>
  <c r="R89" i="28"/>
  <c r="R90" i="28"/>
  <c r="R86" i="28"/>
  <c r="R88" i="28"/>
  <c r="R84" i="28"/>
  <c r="R87" i="28"/>
  <c r="T83" i="28" l="1"/>
  <c r="Q100" i="28"/>
  <c r="Q89" i="28"/>
  <c r="Q86" i="28"/>
  <c r="Q90" i="28"/>
  <c r="Q95" i="28"/>
  <c r="Q84" i="28"/>
  <c r="Q87" i="28"/>
  <c r="Q88" i="28"/>
  <c r="Q85" i="28"/>
  <c r="Q97" i="28"/>
  <c r="S83" i="28" l="1"/>
  <c r="P95" i="28"/>
  <c r="P89" i="28"/>
  <c r="P86" i="28"/>
  <c r="P90" i="28"/>
  <c r="P87" i="28"/>
  <c r="P88" i="28"/>
  <c r="P84" i="28"/>
  <c r="P100" i="28"/>
  <c r="P97" i="28"/>
  <c r="P85" i="28"/>
  <c r="R83" i="28" l="1"/>
  <c r="Q83" i="28" l="1"/>
  <c r="P83" i="28" l="1"/>
  <c r="K24" i="38" l="1"/>
  <c r="K28" i="38"/>
  <c r="K25" i="38"/>
  <c r="K27" i="38"/>
  <c r="K23" i="38"/>
  <c r="K22" i="38"/>
  <c r="K26" i="38"/>
  <c r="K214" i="29"/>
  <c r="K215" i="29" s="1"/>
  <c r="K21" i="38"/>
  <c r="L23" i="38" l="1"/>
  <c r="G45" i="20" s="1"/>
  <c r="L24" i="38"/>
  <c r="G46" i="20" s="1"/>
  <c r="L26" i="38"/>
  <c r="G48" i="20" s="1"/>
  <c r="L25" i="38"/>
  <c r="G47" i="20" s="1"/>
  <c r="L22" i="38"/>
  <c r="G44" i="20" s="1"/>
  <c r="L28" i="38"/>
  <c r="L27" i="38"/>
  <c r="G49" i="20" s="1"/>
  <c r="L214" i="29"/>
  <c r="L215" i="29" s="1"/>
  <c r="L21" i="38"/>
  <c r="G43" i="20" s="1"/>
  <c r="L145" i="29" l="1"/>
  <c r="K145" i="29" l="1"/>
  <c r="A145" i="29" s="1"/>
  <c r="AT85" i="28" l="1"/>
  <c r="R99" i="28" l="1"/>
  <c r="Q99" i="28"/>
  <c r="P99" i="28" l="1"/>
  <c r="BA85" i="28" l="1"/>
  <c r="R85" i="28"/>
  <c r="S85" i="28"/>
  <c r="R98" i="28" l="1"/>
  <c r="R92" i="28"/>
  <c r="P92" i="28" l="1"/>
  <c r="P98" i="28"/>
  <c r="T98" i="28" l="1"/>
  <c r="T92" i="28"/>
  <c r="Q98" i="28"/>
  <c r="Q92" i="28"/>
  <c r="S98" i="28" l="1"/>
  <c r="S92" i="28"/>
  <c r="U98" i="28" l="1"/>
  <c r="U92" i="28"/>
  <c r="V98" i="28"/>
  <c r="V92" i="28" l="1"/>
  <c r="W98" i="28"/>
  <c r="W92" i="28"/>
  <c r="X92" i="28" l="1"/>
  <c r="X98" i="28"/>
  <c r="Y98" i="28" l="1"/>
  <c r="Y92" i="28"/>
  <c r="Z98" i="28" l="1"/>
  <c r="Z92" i="28"/>
  <c r="AA92" i="28" l="1"/>
  <c r="AA98" i="28"/>
  <c r="AB92" i="28" l="1"/>
  <c r="AB98" i="28"/>
  <c r="AC98" i="28" l="1"/>
  <c r="AC92" i="28"/>
  <c r="AD92" i="28" l="1"/>
  <c r="AD98" i="28"/>
  <c r="AE98" i="28" l="1"/>
  <c r="AE92" i="28"/>
  <c r="AF98" i="28" l="1"/>
  <c r="AF92" i="28"/>
  <c r="AG98" i="28" l="1"/>
  <c r="AG92" i="28"/>
  <c r="P91" i="28" l="1"/>
  <c r="P103" i="28" s="1"/>
  <c r="P30" i="30"/>
  <c r="P28" i="34"/>
  <c r="P32" i="34"/>
  <c r="P32" i="30"/>
  <c r="P79" i="29"/>
  <c r="P80" i="29" s="1"/>
  <c r="P29" i="34"/>
  <c r="P31" i="34"/>
  <c r="P33" i="30"/>
  <c r="P28" i="30"/>
  <c r="P27" i="30"/>
  <c r="P33" i="34"/>
  <c r="P29" i="30"/>
  <c r="P31" i="30"/>
  <c r="P27" i="34"/>
  <c r="P30" i="34"/>
  <c r="AH98" i="28"/>
  <c r="AH92" i="28"/>
  <c r="AI98" i="28" l="1"/>
  <c r="AI92" i="28"/>
  <c r="AJ92" i="28" l="1"/>
  <c r="AJ98" i="28"/>
  <c r="AK92" i="28" l="1"/>
  <c r="AK98" i="28"/>
  <c r="AL98" i="28" l="1"/>
  <c r="AL92" i="28"/>
  <c r="AM98" i="28" l="1"/>
  <c r="AM92" i="28" l="1"/>
  <c r="AN92" i="28"/>
  <c r="AO98" i="28" l="1"/>
  <c r="AN98" i="28"/>
  <c r="AO92" i="28" l="1"/>
  <c r="AP98" i="28"/>
  <c r="Q91" i="28" l="1"/>
  <c r="Q103" i="28" s="1"/>
  <c r="Q27" i="30"/>
  <c r="Q28" i="30"/>
  <c r="Q33" i="30"/>
  <c r="Q28" i="34"/>
  <c r="Q31" i="30"/>
  <c r="Q30" i="30"/>
  <c r="Q32" i="30"/>
  <c r="Q27" i="34"/>
  <c r="Q79" i="29"/>
  <c r="Q80" i="29" s="1"/>
  <c r="Q29" i="30"/>
  <c r="Q32" i="34"/>
  <c r="Q31" i="34"/>
  <c r="Q29" i="34"/>
  <c r="Q30" i="34"/>
  <c r="Q33" i="34"/>
  <c r="AQ92" i="28"/>
  <c r="AP92" i="28"/>
  <c r="AQ98" i="28" l="1"/>
  <c r="AR92" i="28"/>
  <c r="AS92" i="28" l="1"/>
  <c r="AR98" i="28"/>
  <c r="AS98" i="28"/>
  <c r="AT92" i="28" l="1"/>
  <c r="AT98" i="28"/>
  <c r="AU92" i="28" l="1"/>
  <c r="AU98" i="28"/>
  <c r="AV98" i="28" l="1"/>
  <c r="AV92" i="28"/>
  <c r="AW98" i="28" l="1"/>
  <c r="AW92" i="28" l="1"/>
  <c r="AX92" i="28"/>
  <c r="AX98" i="28"/>
  <c r="AY98" i="28" l="1"/>
  <c r="AY92" i="28"/>
  <c r="AZ98" i="28" l="1"/>
  <c r="R91" i="28" l="1"/>
  <c r="R103" i="28" s="1"/>
  <c r="R30" i="34"/>
  <c r="R29" i="34"/>
  <c r="R29" i="30"/>
  <c r="R33" i="34"/>
  <c r="R32" i="30"/>
  <c r="R33" i="30"/>
  <c r="R28" i="30"/>
  <c r="R32" i="34"/>
  <c r="R28" i="34"/>
  <c r="R30" i="30"/>
  <c r="R27" i="30"/>
  <c r="R79" i="29"/>
  <c r="R80" i="29" s="1"/>
  <c r="R31" i="34"/>
  <c r="R27" i="34"/>
  <c r="R31" i="30"/>
  <c r="AZ92" i="28"/>
  <c r="BA92" i="28"/>
  <c r="BB92" i="28" l="1"/>
  <c r="BA98" i="28"/>
  <c r="BB98" i="28"/>
  <c r="BC98" i="28" l="1"/>
  <c r="BC92" i="28"/>
  <c r="BD92" i="28" l="1"/>
  <c r="BD98" i="28"/>
  <c r="S91" i="28" l="1"/>
  <c r="S103" i="28" s="1"/>
  <c r="S32" i="30"/>
  <c r="S27" i="30"/>
  <c r="S30" i="30"/>
  <c r="S29" i="34"/>
  <c r="S32" i="34"/>
  <c r="S79" i="29"/>
  <c r="S80" i="29" s="1"/>
  <c r="S31" i="34"/>
  <c r="S28" i="30"/>
  <c r="S30" i="34"/>
  <c r="S27" i="34"/>
  <c r="S31" i="30"/>
  <c r="S33" i="34"/>
  <c r="S28" i="34"/>
  <c r="S29" i="30"/>
  <c r="S33" i="30"/>
  <c r="T91" i="28" l="1"/>
  <c r="T103" i="28" s="1"/>
  <c r="T79" i="29"/>
  <c r="T80" i="29" s="1"/>
  <c r="T29" i="30"/>
  <c r="T30" i="34"/>
  <c r="T31" i="30"/>
  <c r="T33" i="30"/>
  <c r="T28" i="30"/>
  <c r="T29" i="34"/>
  <c r="T32" i="34"/>
  <c r="T30" i="30"/>
  <c r="T32" i="30"/>
  <c r="T27" i="30"/>
  <c r="T27" i="34"/>
  <c r="T31" i="34"/>
  <c r="T33" i="34"/>
  <c r="T28" i="34"/>
  <c r="U91" i="28" l="1"/>
  <c r="U103" i="28" s="1"/>
  <c r="U32" i="30"/>
  <c r="U28" i="34"/>
  <c r="U29" i="30"/>
  <c r="U29" i="34"/>
  <c r="U31" i="34"/>
  <c r="U27" i="30"/>
  <c r="U79" i="29"/>
  <c r="U80" i="29" s="1"/>
  <c r="U33" i="30"/>
  <c r="U32" i="34"/>
  <c r="U30" i="30"/>
  <c r="U27" i="34"/>
  <c r="U31" i="30"/>
  <c r="U28" i="30"/>
  <c r="U30" i="34"/>
  <c r="U33" i="34"/>
  <c r="V91" i="28" l="1"/>
  <c r="V103" i="28" s="1"/>
  <c r="V30" i="30"/>
  <c r="V31" i="30"/>
  <c r="V29" i="30"/>
  <c r="V27" i="30"/>
  <c r="V33" i="30"/>
  <c r="V33" i="34"/>
  <c r="V30" i="34"/>
  <c r="V32" i="30"/>
  <c r="V79" i="29"/>
  <c r="V80" i="29" s="1"/>
  <c r="V28" i="34"/>
  <c r="V27" i="34"/>
  <c r="V29" i="34"/>
  <c r="V31" i="34"/>
  <c r="V28" i="30"/>
  <c r="V32" i="34"/>
  <c r="W91" i="28" l="1"/>
  <c r="W103" i="28" s="1"/>
  <c r="W33" i="34"/>
  <c r="W30" i="30"/>
  <c r="W28" i="34"/>
  <c r="W28" i="30"/>
  <c r="W32" i="34"/>
  <c r="W79" i="29"/>
  <c r="W80" i="29" s="1"/>
  <c r="W32" i="30"/>
  <c r="W31" i="30"/>
  <c r="W30" i="34"/>
  <c r="W27" i="34"/>
  <c r="W27" i="30"/>
  <c r="W29" i="30"/>
  <c r="W31" i="34"/>
  <c r="W33" i="30"/>
  <c r="W29" i="34"/>
  <c r="X91" i="28" l="1"/>
  <c r="X103" i="28" s="1"/>
  <c r="X32" i="34"/>
  <c r="X32" i="30"/>
  <c r="X31" i="30"/>
  <c r="X28" i="30"/>
  <c r="X33" i="30"/>
  <c r="X28" i="34"/>
  <c r="X29" i="30"/>
  <c r="X31" i="34"/>
  <c r="X30" i="34"/>
  <c r="X79" i="29"/>
  <c r="X80" i="29" s="1"/>
  <c r="X29" i="34"/>
  <c r="X33" i="34"/>
  <c r="X30" i="30"/>
  <c r="X27" i="34"/>
  <c r="X27" i="30"/>
  <c r="Y91" i="28" l="1"/>
  <c r="Y103" i="28" s="1"/>
  <c r="Y30" i="34"/>
  <c r="Y32" i="30"/>
  <c r="Y28" i="30"/>
  <c r="Y33" i="34"/>
  <c r="Y32" i="34"/>
  <c r="Y33" i="30"/>
  <c r="Y30" i="30"/>
  <c r="Y31" i="34"/>
  <c r="Y29" i="30"/>
  <c r="Y28" i="34"/>
  <c r="Y27" i="34"/>
  <c r="Y79" i="29"/>
  <c r="Y80" i="29" s="1"/>
  <c r="Y27" i="30"/>
  <c r="Y29" i="34"/>
  <c r="Y31" i="30"/>
  <c r="Z91" i="28" l="1"/>
  <c r="Z103" i="28" s="1"/>
  <c r="Z32" i="34"/>
  <c r="Z30" i="30"/>
  <c r="Z33" i="34"/>
  <c r="Z27" i="34"/>
  <c r="Z27" i="30"/>
  <c r="Z31" i="34"/>
  <c r="Z30" i="34"/>
  <c r="Z28" i="30"/>
  <c r="Z31" i="30"/>
  <c r="Z29" i="30"/>
  <c r="Z33" i="30"/>
  <c r="Z79" i="29"/>
  <c r="Z80" i="29" s="1"/>
  <c r="Z32" i="30"/>
  <c r="Z28" i="34"/>
  <c r="Z29" i="34"/>
  <c r="AA91" i="28" l="1"/>
  <c r="AA103" i="28" s="1"/>
  <c r="AA29" i="30"/>
  <c r="AA31" i="30"/>
  <c r="AA30" i="34"/>
  <c r="AA27" i="30"/>
  <c r="AA33" i="34"/>
  <c r="AA30" i="30"/>
  <c r="AA32" i="30"/>
  <c r="AA27" i="34"/>
  <c r="AA31" i="34"/>
  <c r="AA33" i="30"/>
  <c r="AA28" i="34"/>
  <c r="AA32" i="34"/>
  <c r="AA29" i="34"/>
  <c r="AA28" i="30"/>
  <c r="AA79" i="29"/>
  <c r="AA80" i="29" s="1"/>
  <c r="AB91" i="28" l="1"/>
  <c r="AB103" i="28" s="1"/>
  <c r="AB28" i="34"/>
  <c r="AB33" i="34"/>
  <c r="AB32" i="34"/>
  <c r="AB31" i="30"/>
  <c r="AB79" i="29"/>
  <c r="AB80" i="29" s="1"/>
  <c r="AB30" i="34"/>
  <c r="AB31" i="34"/>
  <c r="AB30" i="30"/>
  <c r="AB29" i="30"/>
  <c r="AB29" i="34"/>
  <c r="AB32" i="30"/>
  <c r="AB27" i="34"/>
  <c r="AB27" i="30"/>
  <c r="AB28" i="30"/>
  <c r="AB33" i="30"/>
  <c r="AC91" i="28" l="1"/>
  <c r="AC103" i="28" s="1"/>
  <c r="AC27" i="34"/>
  <c r="AC29" i="34"/>
  <c r="AC27" i="30"/>
  <c r="AC79" i="29"/>
  <c r="AC80" i="29" s="1"/>
  <c r="AC31" i="30"/>
  <c r="AC32" i="30"/>
  <c r="AC28" i="30"/>
  <c r="AC29" i="30"/>
  <c r="AC28" i="34"/>
  <c r="AC33" i="30"/>
  <c r="AC32" i="34"/>
  <c r="AC31" i="34"/>
  <c r="AC30" i="34"/>
  <c r="AC33" i="34"/>
  <c r="AC30" i="30"/>
  <c r="AD91" i="28" l="1"/>
  <c r="AD103" i="28" s="1"/>
  <c r="AD29" i="34"/>
  <c r="AD30" i="34"/>
  <c r="AD27" i="34"/>
  <c r="AD28" i="30"/>
  <c r="AD33" i="34"/>
  <c r="AD33" i="30"/>
  <c r="AD31" i="30"/>
  <c r="AD30" i="30"/>
  <c r="AD31" i="34"/>
  <c r="AD27" i="30"/>
  <c r="AD32" i="30"/>
  <c r="AD79" i="29"/>
  <c r="AD80" i="29" s="1"/>
  <c r="AD28" i="34"/>
  <c r="AD29" i="30"/>
  <c r="AD32" i="34"/>
  <c r="P63" i="30" l="1" a="1"/>
  <c r="P63" i="30" s="1"/>
  <c r="P49" i="34" a="1"/>
  <c r="P49" i="34" s="1"/>
  <c r="P77" i="34" s="1"/>
  <c r="P59" i="30" a="1"/>
  <c r="P59" i="30" s="1"/>
  <c r="P58" i="30" a="1"/>
  <c r="P58" i="30" s="1"/>
  <c r="P62" i="30" a="1"/>
  <c r="P62" i="30" s="1"/>
  <c r="P43" i="34" a="1"/>
  <c r="P43" i="34" s="1"/>
  <c r="P71" i="34" s="1"/>
  <c r="P61" i="30" a="1"/>
  <c r="P61" i="30" s="1"/>
  <c r="P44" i="34" a="1"/>
  <c r="P44" i="34" s="1"/>
  <c r="P72" i="34" s="1"/>
  <c r="P57" i="30" a="1"/>
  <c r="P57" i="30" s="1"/>
  <c r="P46" i="34" a="1"/>
  <c r="P46" i="34" s="1"/>
  <c r="P74" i="34" s="1"/>
  <c r="P48" i="34" a="1"/>
  <c r="P48" i="34" s="1"/>
  <c r="P76" i="34" s="1"/>
  <c r="P47" i="34" a="1"/>
  <c r="P47" i="34" s="1"/>
  <c r="P75" i="34" s="1"/>
  <c r="P45" i="34" a="1"/>
  <c r="P45" i="34" s="1"/>
  <c r="P73" i="34" s="1"/>
  <c r="P60" i="30" a="1"/>
  <c r="P60" i="30" s="1"/>
  <c r="AE91" i="28" l="1"/>
  <c r="AE103" i="28" s="1"/>
  <c r="AE31" i="30"/>
  <c r="AE30" i="34"/>
  <c r="AE28" i="34"/>
  <c r="AE31" i="34"/>
  <c r="AE28" i="30"/>
  <c r="AE32" i="30"/>
  <c r="AE79" i="29"/>
  <c r="AE80" i="29" s="1"/>
  <c r="AE30" i="30"/>
  <c r="AE32" i="34"/>
  <c r="AE29" i="30"/>
  <c r="AE33" i="30"/>
  <c r="AE29" i="34"/>
  <c r="AE27" i="34"/>
  <c r="AE27" i="30"/>
  <c r="AE33" i="34"/>
  <c r="Q49" i="34" l="1" a="1"/>
  <c r="Q49" i="34" s="1"/>
  <c r="Q77" i="34" s="1"/>
  <c r="Q57" i="30" a="1"/>
  <c r="Q57" i="30" s="1"/>
  <c r="Q62" i="30" a="1"/>
  <c r="Q62" i="30" s="1"/>
  <c r="Q43" i="34" a="1"/>
  <c r="Q43" i="34" s="1"/>
  <c r="Q71" i="34" s="1"/>
  <c r="Q58" i="30" a="1"/>
  <c r="Q58" i="30" s="1"/>
  <c r="Q45" i="34" a="1"/>
  <c r="Q45" i="34" s="1"/>
  <c r="Q73" i="34" s="1"/>
  <c r="Q47" i="34" a="1"/>
  <c r="Q47" i="34" s="1"/>
  <c r="Q75" i="34" s="1"/>
  <c r="Q63" i="30" a="1"/>
  <c r="Q63" i="30" s="1"/>
  <c r="Q44" i="34" a="1"/>
  <c r="Q44" i="34" s="1"/>
  <c r="Q72" i="34" s="1"/>
  <c r="Q59" i="30" a="1"/>
  <c r="Q59" i="30" s="1"/>
  <c r="Q46" i="34" a="1"/>
  <c r="Q46" i="34" s="1"/>
  <c r="Q74" i="34" s="1"/>
  <c r="Q48" i="34" a="1"/>
  <c r="Q48" i="34" s="1"/>
  <c r="Q76" i="34" s="1"/>
  <c r="Q61" i="30" a="1"/>
  <c r="Q61" i="30" s="1"/>
  <c r="Q60" i="30" a="1"/>
  <c r="Q60" i="30" s="1"/>
  <c r="AF91" i="28" l="1"/>
  <c r="AF103" i="28" s="1"/>
  <c r="AF28" i="34"/>
  <c r="AF32" i="34"/>
  <c r="AF32" i="30"/>
  <c r="AF31" i="30"/>
  <c r="AF29" i="30"/>
  <c r="AF27" i="34"/>
  <c r="AF33" i="30"/>
  <c r="AF33" i="34"/>
  <c r="AF30" i="34"/>
  <c r="AF30" i="30"/>
  <c r="AF31" i="34"/>
  <c r="AF29" i="34"/>
  <c r="AF28" i="30"/>
  <c r="AF27" i="30"/>
  <c r="AF79" i="29"/>
  <c r="AF80" i="29" s="1"/>
  <c r="R57" i="30" l="1" a="1"/>
  <c r="R57" i="30" s="1"/>
  <c r="R43" i="34" a="1"/>
  <c r="R43" i="34" s="1"/>
  <c r="R71" i="34" s="1"/>
  <c r="R59" i="30" a="1"/>
  <c r="R59" i="30" s="1"/>
  <c r="R61" i="30" a="1"/>
  <c r="R61" i="30" s="1"/>
  <c r="R45" i="34" a="1"/>
  <c r="R45" i="34" s="1"/>
  <c r="R73" i="34" s="1"/>
  <c r="R47" i="34" a="1"/>
  <c r="R47" i="34" s="1"/>
  <c r="R75" i="34" s="1"/>
  <c r="R62" i="30" a="1"/>
  <c r="R62" i="30" s="1"/>
  <c r="R58" i="30" a="1"/>
  <c r="R58" i="30" s="1"/>
  <c r="R60" i="30" a="1"/>
  <c r="R60" i="30" s="1"/>
  <c r="R48" i="34" a="1"/>
  <c r="R48" i="34" s="1"/>
  <c r="R76" i="34" s="1"/>
  <c r="R46" i="34" a="1"/>
  <c r="R46" i="34" s="1"/>
  <c r="R74" i="34" s="1"/>
  <c r="R44" i="34" a="1"/>
  <c r="R44" i="34" s="1"/>
  <c r="R72" i="34" s="1"/>
  <c r="R63" i="30" a="1"/>
  <c r="R63" i="30" s="1"/>
  <c r="R49" i="34" a="1"/>
  <c r="R49" i="34" s="1"/>
  <c r="R77" i="34" s="1"/>
  <c r="AG91" i="28" l="1"/>
  <c r="AG103" i="28" s="1"/>
  <c r="AG32" i="34"/>
  <c r="AG29" i="30"/>
  <c r="AG33" i="30"/>
  <c r="AG28" i="34"/>
  <c r="AG31" i="34"/>
  <c r="AG32" i="30"/>
  <c r="AG29" i="34"/>
  <c r="AG27" i="34"/>
  <c r="AG33" i="34"/>
  <c r="AG27" i="30"/>
  <c r="AG30" i="30"/>
  <c r="AG28" i="30"/>
  <c r="AG30" i="34"/>
  <c r="AG79" i="29"/>
  <c r="AG80" i="29" s="1"/>
  <c r="AG31" i="30"/>
  <c r="S61" i="30" l="1" a="1"/>
  <c r="S61" i="30" s="1"/>
  <c r="S45" i="34" a="1"/>
  <c r="S45" i="34" s="1"/>
  <c r="S73" i="34" s="1"/>
  <c r="S62" i="30" a="1"/>
  <c r="S62" i="30" s="1"/>
  <c r="S46" i="34" a="1"/>
  <c r="S46" i="34" s="1"/>
  <c r="S74" i="34" s="1"/>
  <c r="S47" i="34" a="1"/>
  <c r="S47" i="34" s="1"/>
  <c r="S75" i="34" s="1"/>
  <c r="S58" i="30" a="1"/>
  <c r="S58" i="30" s="1"/>
  <c r="S44" i="34" a="1"/>
  <c r="S44" i="34" s="1"/>
  <c r="S72" i="34" s="1"/>
  <c r="S60" i="30" a="1"/>
  <c r="S60" i="30" s="1"/>
  <c r="S63" i="30" a="1"/>
  <c r="S63" i="30" s="1"/>
  <c r="S57" i="30" a="1"/>
  <c r="S57" i="30" s="1"/>
  <c r="S59" i="30" a="1"/>
  <c r="S59" i="30" s="1"/>
  <c r="S49" i="34" a="1"/>
  <c r="S49" i="34" s="1"/>
  <c r="S77" i="34" s="1"/>
  <c r="S48" i="34" a="1"/>
  <c r="S48" i="34" s="1"/>
  <c r="S76" i="34" s="1"/>
  <c r="S43" i="34" a="1"/>
  <c r="S43" i="34" s="1"/>
  <c r="S71" i="34" s="1"/>
  <c r="AH91" i="28" l="1"/>
  <c r="AH103" i="28" s="1"/>
  <c r="AH27" i="30"/>
  <c r="AH30" i="34"/>
  <c r="AH33" i="34"/>
  <c r="AH79" i="29"/>
  <c r="AH80" i="29" s="1"/>
  <c r="AH31" i="30"/>
  <c r="AH33" i="30"/>
  <c r="AH28" i="30"/>
  <c r="AH28" i="34"/>
  <c r="AH27" i="34"/>
  <c r="AH30" i="30"/>
  <c r="AH29" i="34"/>
  <c r="AH29" i="30"/>
  <c r="AH32" i="34"/>
  <c r="AH32" i="30"/>
  <c r="AH31" i="34"/>
  <c r="T47" i="34" l="1" a="1"/>
  <c r="T47" i="34" s="1"/>
  <c r="T75" i="34" s="1"/>
  <c r="T58" i="30" a="1"/>
  <c r="T58" i="30" s="1"/>
  <c r="T62" i="30" a="1"/>
  <c r="T62" i="30" s="1"/>
  <c r="T63" i="30" a="1"/>
  <c r="T63" i="30" s="1"/>
  <c r="T48" i="34" a="1"/>
  <c r="T48" i="34" s="1"/>
  <c r="T76" i="34" s="1"/>
  <c r="T61" i="30" a="1"/>
  <c r="T61" i="30" s="1"/>
  <c r="T59" i="30" a="1"/>
  <c r="T59" i="30" s="1"/>
  <c r="T45" i="34" a="1"/>
  <c r="T45" i="34" s="1"/>
  <c r="T73" i="34" s="1"/>
  <c r="T49" i="34" a="1"/>
  <c r="T49" i="34" s="1"/>
  <c r="T77" i="34" s="1"/>
  <c r="T60" i="30" a="1"/>
  <c r="T60" i="30" s="1"/>
  <c r="T46" i="34" a="1"/>
  <c r="T46" i="34" s="1"/>
  <c r="T74" i="34" s="1"/>
  <c r="T43" i="34" a="1"/>
  <c r="T43" i="34" s="1"/>
  <c r="T71" i="34" s="1"/>
  <c r="T57" i="30" a="1"/>
  <c r="T57" i="30" s="1"/>
  <c r="T44" i="34" a="1"/>
  <c r="T44" i="34" s="1"/>
  <c r="T72" i="34" s="1"/>
  <c r="AI91" i="28" l="1"/>
  <c r="AI103" i="28" s="1"/>
  <c r="AI32" i="34"/>
  <c r="AI27" i="34"/>
  <c r="AI30" i="30"/>
  <c r="AI33" i="30"/>
  <c r="AI33" i="34"/>
  <c r="AI31" i="30"/>
  <c r="AI79" i="29"/>
  <c r="AI80" i="29" s="1"/>
  <c r="AI28" i="34"/>
  <c r="AI29" i="34"/>
  <c r="AI32" i="30"/>
  <c r="AI30" i="34"/>
  <c r="AI31" i="34"/>
  <c r="AI27" i="30"/>
  <c r="AI28" i="30"/>
  <c r="AI29" i="30"/>
  <c r="U59" i="30" l="1" a="1"/>
  <c r="U59" i="30" s="1"/>
  <c r="U58" i="30" a="1"/>
  <c r="U58" i="30" s="1"/>
  <c r="U61" i="30" a="1"/>
  <c r="U61" i="30" s="1"/>
  <c r="U57" i="30" a="1"/>
  <c r="U57" i="30" s="1"/>
  <c r="U49" i="34" a="1"/>
  <c r="U49" i="34" s="1"/>
  <c r="U77" i="34" s="1"/>
  <c r="U47" i="34" a="1"/>
  <c r="U47" i="34" s="1"/>
  <c r="U75" i="34" s="1"/>
  <c r="U63" i="30" a="1"/>
  <c r="U63" i="30" s="1"/>
  <c r="U46" i="34" a="1"/>
  <c r="U46" i="34" s="1"/>
  <c r="U74" i="34" s="1"/>
  <c r="U60" i="30" a="1"/>
  <c r="U60" i="30" s="1"/>
  <c r="U62" i="30" a="1"/>
  <c r="U62" i="30" s="1"/>
  <c r="U43" i="34" a="1"/>
  <c r="U43" i="34" s="1"/>
  <c r="U71" i="34" s="1"/>
  <c r="U45" i="34" a="1"/>
  <c r="U45" i="34" s="1"/>
  <c r="U73" i="34" s="1"/>
  <c r="U48" i="34" a="1"/>
  <c r="U48" i="34" s="1"/>
  <c r="U76" i="34" s="1"/>
  <c r="U44" i="34" a="1"/>
  <c r="U44" i="34" s="1"/>
  <c r="U72" i="34" s="1"/>
  <c r="AJ91" i="28" l="1"/>
  <c r="AJ103" i="28" s="1"/>
  <c r="AJ30" i="34"/>
  <c r="AJ27" i="30"/>
  <c r="AJ27" i="34"/>
  <c r="AJ29" i="34"/>
  <c r="AJ33" i="30"/>
  <c r="AJ33" i="34"/>
  <c r="AJ30" i="30"/>
  <c r="AJ79" i="29"/>
  <c r="AJ80" i="29" s="1"/>
  <c r="AJ29" i="30"/>
  <c r="AJ28" i="30"/>
  <c r="AJ31" i="34"/>
  <c r="AJ28" i="34"/>
  <c r="AJ32" i="30"/>
  <c r="AJ31" i="30"/>
  <c r="AJ32" i="34"/>
  <c r="V48" i="34" l="1" a="1"/>
  <c r="V48" i="34" s="1"/>
  <c r="V76" i="34" s="1"/>
  <c r="V60" i="30" a="1"/>
  <c r="V60" i="30" s="1"/>
  <c r="V49" i="34" a="1"/>
  <c r="V49" i="34" s="1"/>
  <c r="V77" i="34" s="1"/>
  <c r="V62" i="30" a="1"/>
  <c r="V62" i="30" s="1"/>
  <c r="V63" i="30" a="1"/>
  <c r="V63" i="30" s="1"/>
  <c r="V44" i="34" a="1"/>
  <c r="V44" i="34" s="1"/>
  <c r="V72" i="34" s="1"/>
  <c r="V45" i="34" a="1"/>
  <c r="V45" i="34" s="1"/>
  <c r="V73" i="34" s="1"/>
  <c r="V47" i="34" a="1"/>
  <c r="V47" i="34" s="1"/>
  <c r="V75" i="34" s="1"/>
  <c r="V43" i="34" a="1"/>
  <c r="V43" i="34" s="1"/>
  <c r="V71" i="34" s="1"/>
  <c r="V58" i="30" a="1"/>
  <c r="V58" i="30" s="1"/>
  <c r="V57" i="30" a="1"/>
  <c r="V57" i="30" s="1"/>
  <c r="V59" i="30" a="1"/>
  <c r="V59" i="30" s="1"/>
  <c r="V46" i="34" a="1"/>
  <c r="V46" i="34" s="1"/>
  <c r="V74" i="34" s="1"/>
  <c r="V61" i="30" a="1"/>
  <c r="V61" i="30" s="1"/>
  <c r="AK91" i="28" l="1"/>
  <c r="AK103" i="28" s="1"/>
  <c r="AK32" i="34"/>
  <c r="AK27" i="30"/>
  <c r="AK29" i="34"/>
  <c r="AK33" i="34"/>
  <c r="AK29" i="30"/>
  <c r="AK31" i="34"/>
  <c r="AK30" i="30"/>
  <c r="AK32" i="30"/>
  <c r="AK33" i="30"/>
  <c r="AK30" i="34"/>
  <c r="AK28" i="34"/>
  <c r="AK79" i="29"/>
  <c r="AK80" i="29" s="1"/>
  <c r="AK27" i="34"/>
  <c r="AK31" i="30"/>
  <c r="AK28" i="30"/>
  <c r="W61" i="30" l="1" a="1"/>
  <c r="W61" i="30" s="1"/>
  <c r="W47" i="34" a="1"/>
  <c r="W47" i="34" s="1"/>
  <c r="W75" i="34" s="1"/>
  <c r="W43" i="34" a="1"/>
  <c r="W43" i="34" s="1"/>
  <c r="W71" i="34" s="1"/>
  <c r="W59" i="30" a="1"/>
  <c r="W59" i="30" s="1"/>
  <c r="W49" i="34" a="1"/>
  <c r="W49" i="34" s="1"/>
  <c r="W77" i="34" s="1"/>
  <c r="W58" i="30" a="1"/>
  <c r="W58" i="30" s="1"/>
  <c r="W44" i="34" a="1"/>
  <c r="W44" i="34" s="1"/>
  <c r="W72" i="34" s="1"/>
  <c r="W45" i="34" a="1"/>
  <c r="W45" i="34" s="1"/>
  <c r="W73" i="34" s="1"/>
  <c r="W60" i="30" a="1"/>
  <c r="W60" i="30" s="1"/>
  <c r="W46" i="34" a="1"/>
  <c r="W46" i="34" s="1"/>
  <c r="W74" i="34" s="1"/>
  <c r="W57" i="30" a="1"/>
  <c r="W57" i="30" s="1"/>
  <c r="W63" i="30" a="1"/>
  <c r="W63" i="30" s="1"/>
  <c r="W48" i="34" a="1"/>
  <c r="W48" i="34" s="1"/>
  <c r="W76" i="34" s="1"/>
  <c r="W62" i="30" a="1"/>
  <c r="W62" i="30" s="1"/>
  <c r="AL91" i="28" l="1"/>
  <c r="AL103" i="28" s="1"/>
  <c r="AL29" i="30"/>
  <c r="AL30" i="34"/>
  <c r="AL28" i="34"/>
  <c r="AL33" i="34"/>
  <c r="AL31" i="34"/>
  <c r="AL29" i="34"/>
  <c r="AL32" i="34"/>
  <c r="AL79" i="29"/>
  <c r="AL80" i="29" s="1"/>
  <c r="AL30" i="30"/>
  <c r="AL32" i="30"/>
  <c r="AL31" i="30"/>
  <c r="AL33" i="30"/>
  <c r="AL27" i="34"/>
  <c r="AL27" i="30"/>
  <c r="AL28" i="30"/>
  <c r="X57" i="30" l="1" a="1"/>
  <c r="X57" i="30" s="1"/>
  <c r="X45" i="34" a="1"/>
  <c r="X45" i="34" s="1"/>
  <c r="X73" i="34" s="1"/>
  <c r="X43" i="34" a="1"/>
  <c r="X43" i="34" s="1"/>
  <c r="X71" i="34" s="1"/>
  <c r="X47" i="34" a="1"/>
  <c r="X47" i="34" s="1"/>
  <c r="X75" i="34" s="1"/>
  <c r="X49" i="34" a="1"/>
  <c r="X49" i="34" s="1"/>
  <c r="X77" i="34" s="1"/>
  <c r="X61" i="30" a="1"/>
  <c r="X61" i="30" s="1"/>
  <c r="X44" i="34" a="1"/>
  <c r="X44" i="34" s="1"/>
  <c r="X72" i="34" s="1"/>
  <c r="X58" i="30" a="1"/>
  <c r="X58" i="30" s="1"/>
  <c r="X62" i="30" a="1"/>
  <c r="X62" i="30" s="1"/>
  <c r="X46" i="34" a="1"/>
  <c r="X46" i="34" s="1"/>
  <c r="X74" i="34" s="1"/>
  <c r="X63" i="30" a="1"/>
  <c r="X63" i="30" s="1"/>
  <c r="X60" i="30" a="1"/>
  <c r="X60" i="30" s="1"/>
  <c r="X59" i="30" a="1"/>
  <c r="X59" i="30" s="1"/>
  <c r="X48" i="34" a="1"/>
  <c r="X48" i="34" s="1"/>
  <c r="X76" i="34" s="1"/>
  <c r="AM91" i="28" l="1"/>
  <c r="AM103" i="28" s="1"/>
  <c r="AM28" i="34"/>
  <c r="AM29" i="30"/>
  <c r="AM31" i="30"/>
  <c r="AM31" i="34"/>
  <c r="AM32" i="34"/>
  <c r="AM28" i="30"/>
  <c r="AM33" i="34"/>
  <c r="AM29" i="34"/>
  <c r="AM27" i="30"/>
  <c r="AM27" i="34"/>
  <c r="AM33" i="30"/>
  <c r="AM32" i="30"/>
  <c r="AM79" i="29"/>
  <c r="AM80" i="29" s="1"/>
  <c r="AM30" i="34"/>
  <c r="AM30" i="30"/>
  <c r="Y46" i="34" l="1" a="1"/>
  <c r="Y46" i="34" s="1"/>
  <c r="Y74" i="34" s="1"/>
  <c r="Y58" i="30" a="1"/>
  <c r="Y58" i="30" s="1"/>
  <c r="Y48" i="34" a="1"/>
  <c r="Y48" i="34" s="1"/>
  <c r="Y76" i="34" s="1"/>
  <c r="Y49" i="34" a="1"/>
  <c r="Y49" i="34" s="1"/>
  <c r="Y77" i="34" s="1"/>
  <c r="Y47" i="34" a="1"/>
  <c r="Y47" i="34" s="1"/>
  <c r="Y75" i="34" s="1"/>
  <c r="Y63" i="30" a="1"/>
  <c r="Y63" i="30" s="1"/>
  <c r="Y61" i="30" a="1"/>
  <c r="Y61" i="30" s="1"/>
  <c r="Y60" i="30" a="1"/>
  <c r="Y60" i="30" s="1"/>
  <c r="Y43" i="34" a="1"/>
  <c r="Y43" i="34" s="1"/>
  <c r="Y71" i="34" s="1"/>
  <c r="Y59" i="30" a="1"/>
  <c r="Y59" i="30" s="1"/>
  <c r="Y57" i="30" a="1"/>
  <c r="Y57" i="30" s="1"/>
  <c r="Y44" i="34" a="1"/>
  <c r="Y44" i="34" s="1"/>
  <c r="Y72" i="34" s="1"/>
  <c r="Y62" i="30" a="1"/>
  <c r="Y62" i="30" s="1"/>
  <c r="Y45" i="34" a="1"/>
  <c r="Y45" i="34" s="1"/>
  <c r="Y73" i="34" s="1"/>
  <c r="AN91" i="28" l="1"/>
  <c r="AN103" i="28" s="1"/>
  <c r="AN28" i="34"/>
  <c r="AN32" i="34"/>
  <c r="AN27" i="34"/>
  <c r="AN33" i="34"/>
  <c r="AN30" i="34"/>
  <c r="AN29" i="30"/>
  <c r="AN32" i="30"/>
  <c r="AN29" i="34"/>
  <c r="AN31" i="30"/>
  <c r="AN79" i="29"/>
  <c r="AN80" i="29" s="1"/>
  <c r="AN30" i="30"/>
  <c r="AN33" i="30"/>
  <c r="AN27" i="30"/>
  <c r="AN28" i="30"/>
  <c r="AN31" i="34"/>
  <c r="Z59" i="30" l="1" a="1"/>
  <c r="Z59" i="30" s="1"/>
  <c r="Z47" i="34" a="1"/>
  <c r="Z47" i="34" s="1"/>
  <c r="Z75" i="34" s="1"/>
  <c r="Z57" i="30" a="1"/>
  <c r="Z57" i="30" s="1"/>
  <c r="Z46" i="34" a="1"/>
  <c r="Z46" i="34" s="1"/>
  <c r="Z74" i="34" s="1"/>
  <c r="Z63" i="30" a="1"/>
  <c r="Z63" i="30" s="1"/>
  <c r="Z49" i="34" a="1"/>
  <c r="Z49" i="34" s="1"/>
  <c r="Z77" i="34" s="1"/>
  <c r="Z58" i="30" a="1"/>
  <c r="Z58" i="30" s="1"/>
  <c r="Z60" i="30" a="1"/>
  <c r="Z60" i="30" s="1"/>
  <c r="Z43" i="34" a="1"/>
  <c r="Z43" i="34" s="1"/>
  <c r="Z71" i="34" s="1"/>
  <c r="Z48" i="34" a="1"/>
  <c r="Z48" i="34" s="1"/>
  <c r="Z76" i="34" s="1"/>
  <c r="Z61" i="30" a="1"/>
  <c r="Z61" i="30" s="1"/>
  <c r="Z44" i="34" a="1"/>
  <c r="Z44" i="34" s="1"/>
  <c r="Z72" i="34" s="1"/>
  <c r="Z62" i="30" a="1"/>
  <c r="Z62" i="30" s="1"/>
  <c r="Z45" i="34" a="1"/>
  <c r="Z45" i="34" s="1"/>
  <c r="Z73" i="34" s="1"/>
  <c r="AO91" i="28" l="1"/>
  <c r="AO103" i="28" s="1"/>
  <c r="AO32" i="30"/>
  <c r="AO33" i="30"/>
  <c r="AO27" i="34"/>
  <c r="AO27" i="30"/>
  <c r="AO33" i="34"/>
  <c r="AO28" i="34"/>
  <c r="AO30" i="30"/>
  <c r="AO31" i="34"/>
  <c r="AO79" i="29"/>
  <c r="AO80" i="29" s="1"/>
  <c r="AO32" i="34"/>
  <c r="AO30" i="34"/>
  <c r="AO31" i="30"/>
  <c r="AO29" i="34"/>
  <c r="AO29" i="30"/>
  <c r="AO28" i="30"/>
  <c r="AA58" i="30" l="1" a="1"/>
  <c r="AA58" i="30" s="1"/>
  <c r="AA60" i="30" a="1"/>
  <c r="AA60" i="30" s="1"/>
  <c r="AA59" i="30" a="1"/>
  <c r="AA59" i="30" s="1"/>
  <c r="AA44" i="34" a="1"/>
  <c r="AA44" i="34" s="1"/>
  <c r="AA72" i="34" s="1"/>
  <c r="AA45" i="34" a="1"/>
  <c r="AA45" i="34" s="1"/>
  <c r="AA73" i="34" s="1"/>
  <c r="AA49" i="34" a="1"/>
  <c r="AA49" i="34" s="1"/>
  <c r="AA77" i="34" s="1"/>
  <c r="AA61" i="30" a="1"/>
  <c r="AA61" i="30" s="1"/>
  <c r="AA57" i="30" a="1"/>
  <c r="AA57" i="30" s="1"/>
  <c r="AA46" i="34" a="1"/>
  <c r="AA46" i="34" s="1"/>
  <c r="AA74" i="34" s="1"/>
  <c r="AA43" i="34" a="1"/>
  <c r="AA43" i="34" s="1"/>
  <c r="AA71" i="34" s="1"/>
  <c r="AA48" i="34" a="1"/>
  <c r="AA48" i="34" s="1"/>
  <c r="AA76" i="34" s="1"/>
  <c r="AA63" i="30" a="1"/>
  <c r="AA63" i="30" s="1"/>
  <c r="AA62" i="30" a="1"/>
  <c r="AA62" i="30" s="1"/>
  <c r="AA47" i="34" a="1"/>
  <c r="AA47" i="34" s="1"/>
  <c r="AA75" i="34" s="1"/>
  <c r="AP91" i="28" l="1"/>
  <c r="AP103" i="28" s="1"/>
  <c r="AP27" i="30"/>
  <c r="AP29" i="30"/>
  <c r="AP30" i="30"/>
  <c r="AP32" i="30"/>
  <c r="AP28" i="34"/>
  <c r="AP27" i="34"/>
  <c r="AP32" i="34"/>
  <c r="AP33" i="34"/>
  <c r="AP31" i="34"/>
  <c r="AP28" i="30"/>
  <c r="AP31" i="30"/>
  <c r="AP79" i="29"/>
  <c r="AP80" i="29" s="1"/>
  <c r="AP33" i="30"/>
  <c r="AP29" i="34"/>
  <c r="AP30" i="34"/>
  <c r="AB45" i="34" l="1" a="1"/>
  <c r="AB45" i="34" s="1"/>
  <c r="AB73" i="34" s="1"/>
  <c r="AB43" i="34" a="1"/>
  <c r="AB43" i="34" s="1"/>
  <c r="AB71" i="34" s="1"/>
  <c r="AB63" i="30" a="1"/>
  <c r="AB63" i="30" s="1"/>
  <c r="AB44" i="34" a="1"/>
  <c r="AB44" i="34" s="1"/>
  <c r="AB72" i="34" s="1"/>
  <c r="AB62" i="30" a="1"/>
  <c r="AB62" i="30" s="1"/>
  <c r="AB46" i="34" a="1"/>
  <c r="AB46" i="34" s="1"/>
  <c r="AB74" i="34" s="1"/>
  <c r="AB61" i="30" a="1"/>
  <c r="AB61" i="30" s="1"/>
  <c r="AB60" i="30" a="1"/>
  <c r="AB60" i="30" s="1"/>
  <c r="AB48" i="34" a="1"/>
  <c r="AB48" i="34" s="1"/>
  <c r="AB76" i="34" s="1"/>
  <c r="AB58" i="30" a="1"/>
  <c r="AB58" i="30" s="1"/>
  <c r="AB59" i="30" a="1"/>
  <c r="AB59" i="30" s="1"/>
  <c r="AB47" i="34" a="1"/>
  <c r="AB47" i="34" s="1"/>
  <c r="AB75" i="34" s="1"/>
  <c r="AB57" i="30" a="1"/>
  <c r="AB57" i="30" s="1"/>
  <c r="AB49" i="34" a="1"/>
  <c r="AB49" i="34" s="1"/>
  <c r="AB77" i="34" s="1"/>
  <c r="AQ91" i="28" l="1"/>
  <c r="AQ103" i="28" s="1"/>
  <c r="AQ32" i="30"/>
  <c r="AQ33" i="30"/>
  <c r="AQ28" i="34"/>
  <c r="AQ28" i="30"/>
  <c r="AQ30" i="34"/>
  <c r="AQ29" i="30"/>
  <c r="AQ31" i="30"/>
  <c r="AQ27" i="30"/>
  <c r="AQ33" i="34"/>
  <c r="AQ32" i="34"/>
  <c r="AQ79" i="29"/>
  <c r="AQ80" i="29" s="1"/>
  <c r="AQ27" i="34"/>
  <c r="AQ31" i="34"/>
  <c r="AQ29" i="34"/>
  <c r="AQ30" i="30"/>
  <c r="AC45" i="34" l="1" a="1"/>
  <c r="AC45" i="34" s="1"/>
  <c r="AC73" i="34" s="1"/>
  <c r="AC59" i="30" a="1"/>
  <c r="AC59" i="30" s="1"/>
  <c r="AC60" i="30" a="1"/>
  <c r="AC60" i="30" s="1"/>
  <c r="AC47" i="34" a="1"/>
  <c r="AC47" i="34" s="1"/>
  <c r="AC75" i="34" s="1"/>
  <c r="AC46" i="34" a="1"/>
  <c r="AC46" i="34" s="1"/>
  <c r="AC74" i="34" s="1"/>
  <c r="AC43" i="34" a="1"/>
  <c r="AC43" i="34" s="1"/>
  <c r="AC71" i="34" s="1"/>
  <c r="AC58" i="30" a="1"/>
  <c r="AC58" i="30" s="1"/>
  <c r="AC61" i="30" a="1"/>
  <c r="AC61" i="30" s="1"/>
  <c r="AC44" i="34" a="1"/>
  <c r="AC44" i="34" s="1"/>
  <c r="AC72" i="34" s="1"/>
  <c r="AC48" i="34" a="1"/>
  <c r="AC48" i="34" s="1"/>
  <c r="AC76" i="34" s="1"/>
  <c r="AC63" i="30" a="1"/>
  <c r="AC63" i="30" s="1"/>
  <c r="AC49" i="34" a="1"/>
  <c r="AC49" i="34" s="1"/>
  <c r="AC77" i="34" s="1"/>
  <c r="AC62" i="30" a="1"/>
  <c r="AC62" i="30" s="1"/>
  <c r="AC57" i="30" a="1"/>
  <c r="AC57" i="30" s="1"/>
  <c r="AR91" i="28" l="1"/>
  <c r="AR103" i="28" s="1"/>
  <c r="AR33" i="34"/>
  <c r="AR31" i="34"/>
  <c r="AR30" i="34"/>
  <c r="AR79" i="29"/>
  <c r="AR80" i="29" s="1"/>
  <c r="AR33" i="30"/>
  <c r="AR31" i="30"/>
  <c r="AR29" i="30"/>
  <c r="AR29" i="34"/>
  <c r="AR28" i="30"/>
  <c r="AR27" i="30"/>
  <c r="AR32" i="30"/>
  <c r="AR28" i="34"/>
  <c r="AR32" i="34"/>
  <c r="AR27" i="34"/>
  <c r="AR30" i="30"/>
  <c r="AD43" i="34" l="1" a="1"/>
  <c r="AD43" i="34" s="1"/>
  <c r="AD71" i="34" s="1"/>
  <c r="AD61" i="30" a="1"/>
  <c r="AD61" i="30" s="1"/>
  <c r="AD63" i="30" a="1"/>
  <c r="AD63" i="30" s="1"/>
  <c r="AD59" i="30" a="1"/>
  <c r="AD59" i="30" s="1"/>
  <c r="AD44" i="34" a="1"/>
  <c r="AD44" i="34" s="1"/>
  <c r="AD72" i="34" s="1"/>
  <c r="AD60" i="30" a="1"/>
  <c r="AD60" i="30" s="1"/>
  <c r="AD62" i="30" a="1"/>
  <c r="AD62" i="30" s="1"/>
  <c r="AD46" i="34" a="1"/>
  <c r="AD46" i="34" s="1"/>
  <c r="AD74" i="34" s="1"/>
  <c r="AD57" i="30" a="1"/>
  <c r="AD57" i="30" s="1"/>
  <c r="AD47" i="34" a="1"/>
  <c r="AD47" i="34" s="1"/>
  <c r="AD75" i="34" s="1"/>
  <c r="AD58" i="30" a="1"/>
  <c r="AD58" i="30" s="1"/>
  <c r="AD49" i="34" a="1"/>
  <c r="AD49" i="34" s="1"/>
  <c r="AD77" i="34" s="1"/>
  <c r="AD48" i="34" a="1"/>
  <c r="AD48" i="34" s="1"/>
  <c r="AD76" i="34" s="1"/>
  <c r="AD45" i="34" a="1"/>
  <c r="AD45" i="34" s="1"/>
  <c r="AD73" i="34" s="1"/>
  <c r="AS91" i="28" l="1"/>
  <c r="AS103" i="28" s="1"/>
  <c r="AS28" i="34"/>
  <c r="AS32" i="30"/>
  <c r="AS29" i="34"/>
  <c r="AS33" i="34"/>
  <c r="AS29" i="30"/>
  <c r="AS30" i="34"/>
  <c r="AS31" i="30"/>
  <c r="AS32" i="34"/>
  <c r="AS27" i="30"/>
  <c r="AS33" i="30"/>
  <c r="AS30" i="30"/>
  <c r="AS28" i="30"/>
  <c r="AS31" i="34"/>
  <c r="AS27" i="34"/>
  <c r="AS79" i="29"/>
  <c r="AS80" i="29" s="1"/>
  <c r="AE61" i="30" l="1" a="1"/>
  <c r="AE61" i="30" s="1"/>
  <c r="AE43" i="34" a="1"/>
  <c r="AE43" i="34" s="1"/>
  <c r="AE71" i="34" s="1"/>
  <c r="AE46" i="34" a="1"/>
  <c r="AE46" i="34" s="1"/>
  <c r="AE74" i="34" s="1"/>
  <c r="AE47" i="34" a="1"/>
  <c r="AE47" i="34" s="1"/>
  <c r="AE75" i="34" s="1"/>
  <c r="AE59" i="30" a="1"/>
  <c r="AE59" i="30" s="1"/>
  <c r="AE58" i="30" a="1"/>
  <c r="AE58" i="30" s="1"/>
  <c r="AE49" i="34" a="1"/>
  <c r="AE49" i="34" s="1"/>
  <c r="AE77" i="34" s="1"/>
  <c r="AE60" i="30" a="1"/>
  <c r="AE60" i="30" s="1"/>
  <c r="AE45" i="34" a="1"/>
  <c r="AE45" i="34" s="1"/>
  <c r="AE73" i="34" s="1"/>
  <c r="AE63" i="30" a="1"/>
  <c r="AE63" i="30" s="1"/>
  <c r="AE62" i="30" a="1"/>
  <c r="AE62" i="30" s="1"/>
  <c r="AE57" i="30" a="1"/>
  <c r="AE57" i="30" s="1"/>
  <c r="AE44" i="34" a="1"/>
  <c r="AE44" i="34" s="1"/>
  <c r="AE72" i="34" s="1"/>
  <c r="AE48" i="34" a="1"/>
  <c r="AE48" i="34" s="1"/>
  <c r="AE76" i="34" s="1"/>
  <c r="AT91" i="28" l="1"/>
  <c r="AT103" i="28" s="1"/>
  <c r="AT33" i="34"/>
  <c r="AT28" i="34"/>
  <c r="AT27" i="34"/>
  <c r="AT30" i="34"/>
  <c r="AT29" i="30"/>
  <c r="AT27" i="30"/>
  <c r="AT79" i="29"/>
  <c r="AT80" i="29" s="1"/>
  <c r="AT31" i="30"/>
  <c r="AT31" i="34"/>
  <c r="AT33" i="30"/>
  <c r="AT30" i="30"/>
  <c r="AT32" i="30"/>
  <c r="AT28" i="30"/>
  <c r="AT32" i="34"/>
  <c r="AT29" i="34"/>
  <c r="AF57" i="30" l="1" a="1"/>
  <c r="AF57" i="30" s="1"/>
  <c r="AF58" i="30" a="1"/>
  <c r="AF58" i="30" s="1"/>
  <c r="AF59" i="30" a="1"/>
  <c r="AF59" i="30" s="1"/>
  <c r="AF62" i="30" a="1"/>
  <c r="AF62" i="30" s="1"/>
  <c r="AF46" i="34" a="1"/>
  <c r="AF46" i="34" s="1"/>
  <c r="AF74" i="34" s="1"/>
  <c r="AF60" i="30" a="1"/>
  <c r="AF60" i="30" s="1"/>
  <c r="AF43" i="34" a="1"/>
  <c r="AF43" i="34" s="1"/>
  <c r="AF71" i="34" s="1"/>
  <c r="AF63" i="30" a="1"/>
  <c r="AF63" i="30" s="1"/>
  <c r="AF44" i="34" a="1"/>
  <c r="AF44" i="34" s="1"/>
  <c r="AF72" i="34" s="1"/>
  <c r="AF45" i="34" a="1"/>
  <c r="AF45" i="34" s="1"/>
  <c r="AF73" i="34" s="1"/>
  <c r="AF47" i="34" a="1"/>
  <c r="AF47" i="34" s="1"/>
  <c r="AF75" i="34" s="1"/>
  <c r="AF49" i="34" a="1"/>
  <c r="AF49" i="34" s="1"/>
  <c r="AF77" i="34" s="1"/>
  <c r="AF48" i="34" a="1"/>
  <c r="AF48" i="34" s="1"/>
  <c r="AF76" i="34" s="1"/>
  <c r="AF61" i="30" a="1"/>
  <c r="AF61" i="30" s="1"/>
  <c r="AU91" i="28" l="1"/>
  <c r="AU103" i="28" s="1"/>
  <c r="AU29" i="30"/>
  <c r="AU27" i="34"/>
  <c r="AU32" i="30"/>
  <c r="AU27" i="30"/>
  <c r="AU29" i="34"/>
  <c r="AU30" i="30"/>
  <c r="AU33" i="34"/>
  <c r="AU28" i="34"/>
  <c r="AU28" i="30"/>
  <c r="AU32" i="34"/>
  <c r="AU30" i="34"/>
  <c r="AU31" i="30"/>
  <c r="AU79" i="29"/>
  <c r="AU80" i="29" s="1"/>
  <c r="AU33" i="30"/>
  <c r="AU31" i="34"/>
  <c r="AG63" i="30" l="1" a="1"/>
  <c r="AG63" i="30" s="1"/>
  <c r="AG60" i="30" a="1"/>
  <c r="AG60" i="30" s="1"/>
  <c r="AG47" i="34" a="1"/>
  <c r="AG47" i="34" s="1"/>
  <c r="AG75" i="34" s="1"/>
  <c r="AG45" i="34" a="1"/>
  <c r="AG45" i="34" s="1"/>
  <c r="AG73" i="34" s="1"/>
  <c r="AG61" i="30" a="1"/>
  <c r="AG61" i="30" s="1"/>
  <c r="AG57" i="30" a="1"/>
  <c r="AG57" i="30" s="1"/>
  <c r="AG46" i="34" a="1"/>
  <c r="AG46" i="34" s="1"/>
  <c r="AG74" i="34" s="1"/>
  <c r="AG62" i="30" a="1"/>
  <c r="AG62" i="30" s="1"/>
  <c r="AG49" i="34" a="1"/>
  <c r="AG49" i="34" s="1"/>
  <c r="AG77" i="34" s="1"/>
  <c r="AG48" i="34" a="1"/>
  <c r="AG48" i="34" s="1"/>
  <c r="AG76" i="34" s="1"/>
  <c r="AG43" i="34" a="1"/>
  <c r="AG43" i="34" s="1"/>
  <c r="AG71" i="34" s="1"/>
  <c r="AG58" i="30" a="1"/>
  <c r="AG58" i="30" s="1"/>
  <c r="AG59" i="30" a="1"/>
  <c r="AG59" i="30" s="1"/>
  <c r="AG44" i="34" a="1"/>
  <c r="AG44" i="34" s="1"/>
  <c r="AG72" i="34" s="1"/>
  <c r="AV91" i="28" l="1"/>
  <c r="AV103" i="28" s="1"/>
  <c r="AV30" i="30"/>
  <c r="AV32" i="34"/>
  <c r="AV30" i="34"/>
  <c r="AV28" i="30"/>
  <c r="AV31" i="30"/>
  <c r="AV28" i="34"/>
  <c r="AV79" i="29"/>
  <c r="AV80" i="29" s="1"/>
  <c r="AV29" i="30"/>
  <c r="AV32" i="30"/>
  <c r="AV27" i="34"/>
  <c r="AV33" i="34"/>
  <c r="AV27" i="30"/>
  <c r="AV31" i="34"/>
  <c r="AV33" i="30"/>
  <c r="AV29" i="34"/>
  <c r="AH45" i="34" l="1" a="1"/>
  <c r="AH45" i="34" s="1"/>
  <c r="AH73" i="34" s="1"/>
  <c r="AH63" i="30" a="1"/>
  <c r="AH63" i="30" s="1"/>
  <c r="AH44" i="34" a="1"/>
  <c r="AH44" i="34" s="1"/>
  <c r="AH72" i="34" s="1"/>
  <c r="AH57" i="30" a="1"/>
  <c r="AH57" i="30" s="1"/>
  <c r="AH58" i="30" a="1"/>
  <c r="AH58" i="30" s="1"/>
  <c r="AH61" i="30" a="1"/>
  <c r="AH61" i="30" s="1"/>
  <c r="AH49" i="34" a="1"/>
  <c r="AH49" i="34" s="1"/>
  <c r="AH77" i="34" s="1"/>
  <c r="AH46" i="34" a="1"/>
  <c r="AH46" i="34" s="1"/>
  <c r="AH74" i="34" s="1"/>
  <c r="AH43" i="34" a="1"/>
  <c r="AH43" i="34" s="1"/>
  <c r="AH71" i="34" s="1"/>
  <c r="AH48" i="34" a="1"/>
  <c r="AH48" i="34" s="1"/>
  <c r="AH76" i="34" s="1"/>
  <c r="AH62" i="30" a="1"/>
  <c r="AH62" i="30" s="1"/>
  <c r="AH60" i="30" a="1"/>
  <c r="AH60" i="30" s="1"/>
  <c r="AH47" i="34" a="1"/>
  <c r="AH47" i="34" s="1"/>
  <c r="AH75" i="34" s="1"/>
  <c r="AH59" i="30" a="1"/>
  <c r="AH59" i="30" s="1"/>
  <c r="AW91" i="28" l="1"/>
  <c r="AW103" i="28" s="1"/>
  <c r="AW79" i="29"/>
  <c r="AW80" i="29" s="1"/>
  <c r="AW29" i="34"/>
  <c r="AW27" i="34"/>
  <c r="AW30" i="34"/>
  <c r="AW33" i="34"/>
  <c r="AW27" i="30"/>
  <c r="AW29" i="30"/>
  <c r="AW31" i="34"/>
  <c r="AW28" i="34"/>
  <c r="AW30" i="30"/>
  <c r="AW33" i="30"/>
  <c r="AW32" i="34"/>
  <c r="AW32" i="30"/>
  <c r="AW31" i="30"/>
  <c r="AW28" i="30"/>
  <c r="AI58" i="30" l="1" a="1"/>
  <c r="AI58" i="30" s="1"/>
  <c r="AI59" i="30" a="1"/>
  <c r="AI59" i="30" s="1"/>
  <c r="AI61" i="30" a="1"/>
  <c r="AI61" i="30" s="1"/>
  <c r="AI57" i="30" a="1"/>
  <c r="AI57" i="30" s="1"/>
  <c r="AI62" i="30" a="1"/>
  <c r="AI62" i="30" s="1"/>
  <c r="AI49" i="34" a="1"/>
  <c r="AI49" i="34" s="1"/>
  <c r="AI77" i="34" s="1"/>
  <c r="AI48" i="34" a="1"/>
  <c r="AI48" i="34" s="1"/>
  <c r="AI76" i="34" s="1"/>
  <c r="AI46" i="34" a="1"/>
  <c r="AI46" i="34" s="1"/>
  <c r="AI74" i="34" s="1"/>
  <c r="AI63" i="30" a="1"/>
  <c r="AI63" i="30" s="1"/>
  <c r="AI43" i="34" a="1"/>
  <c r="AI43" i="34" s="1"/>
  <c r="AI71" i="34" s="1"/>
  <c r="AI60" i="30" a="1"/>
  <c r="AI60" i="30" s="1"/>
  <c r="AI45" i="34" a="1"/>
  <c r="AI45" i="34" s="1"/>
  <c r="AI73" i="34" s="1"/>
  <c r="AI44" i="34" a="1"/>
  <c r="AI44" i="34" s="1"/>
  <c r="AI72" i="34" s="1"/>
  <c r="AI47" i="34" a="1"/>
  <c r="AI47" i="34" s="1"/>
  <c r="AI75" i="34" s="1"/>
  <c r="AX91" i="28" l="1"/>
  <c r="AX103" i="28" s="1"/>
  <c r="AX33" i="30"/>
  <c r="AX28" i="30"/>
  <c r="AX31" i="30"/>
  <c r="AX27" i="34"/>
  <c r="AX28" i="34"/>
  <c r="AX27" i="30"/>
  <c r="AX79" i="29"/>
  <c r="AX80" i="29" s="1"/>
  <c r="AX29" i="30"/>
  <c r="AX29" i="34"/>
  <c r="AX30" i="30"/>
  <c r="AX32" i="34"/>
  <c r="AX30" i="34"/>
  <c r="AX33" i="34"/>
  <c r="AX32" i="30"/>
  <c r="AX31" i="34"/>
  <c r="AJ47" i="34" l="1" a="1"/>
  <c r="AJ47" i="34" s="1"/>
  <c r="AJ75" i="34" s="1"/>
  <c r="AJ62" i="30" a="1"/>
  <c r="AJ62" i="30" s="1"/>
  <c r="AJ57" i="30" a="1"/>
  <c r="AJ57" i="30" s="1"/>
  <c r="AJ49" i="34" a="1"/>
  <c r="AJ49" i="34" s="1"/>
  <c r="AJ77" i="34" s="1"/>
  <c r="AJ44" i="34" a="1"/>
  <c r="AJ44" i="34" s="1"/>
  <c r="AJ72" i="34" s="1"/>
  <c r="AJ46" i="34" a="1"/>
  <c r="AJ46" i="34" s="1"/>
  <c r="AJ74" i="34" s="1"/>
  <c r="AJ43" i="34" a="1"/>
  <c r="AJ43" i="34" s="1"/>
  <c r="AJ71" i="34" s="1"/>
  <c r="AJ48" i="34" a="1"/>
  <c r="AJ48" i="34" s="1"/>
  <c r="AJ76" i="34" s="1"/>
  <c r="AJ61" i="30" a="1"/>
  <c r="AJ61" i="30" s="1"/>
  <c r="AJ60" i="30" a="1"/>
  <c r="AJ60" i="30" s="1"/>
  <c r="AJ58" i="30" a="1"/>
  <c r="AJ58" i="30" s="1"/>
  <c r="AJ45" i="34" a="1"/>
  <c r="AJ45" i="34" s="1"/>
  <c r="AJ73" i="34" s="1"/>
  <c r="AJ63" i="30" a="1"/>
  <c r="AJ63" i="30" s="1"/>
  <c r="AJ59" i="30" a="1"/>
  <c r="AJ59" i="30" s="1"/>
  <c r="AY91" i="28" l="1"/>
  <c r="AY103" i="28" s="1"/>
  <c r="AY32" i="30"/>
  <c r="AY33" i="30"/>
  <c r="AY29" i="34"/>
  <c r="AY27" i="30"/>
  <c r="AY33" i="34"/>
  <c r="AY28" i="34"/>
  <c r="AY79" i="29"/>
  <c r="AY80" i="29" s="1"/>
  <c r="AY28" i="30"/>
  <c r="AY27" i="34"/>
  <c r="AY30" i="30"/>
  <c r="AY29" i="30"/>
  <c r="AY31" i="30"/>
  <c r="AY32" i="34"/>
  <c r="AY30" i="34"/>
  <c r="AY31" i="34"/>
  <c r="AK47" i="34" l="1" a="1"/>
  <c r="AK47" i="34" s="1"/>
  <c r="AK75" i="34" s="1"/>
  <c r="AK46" i="34" a="1"/>
  <c r="AK46" i="34" s="1"/>
  <c r="AK74" i="34" s="1"/>
  <c r="AK44" i="34" a="1"/>
  <c r="AK44" i="34" s="1"/>
  <c r="AK72" i="34" s="1"/>
  <c r="AK48" i="34" a="1"/>
  <c r="AK48" i="34" s="1"/>
  <c r="AK76" i="34" s="1"/>
  <c r="AK49" i="34" a="1"/>
  <c r="AK49" i="34" s="1"/>
  <c r="AK77" i="34" s="1"/>
  <c r="AK61" i="30" a="1"/>
  <c r="AK61" i="30" s="1"/>
  <c r="AK57" i="30" a="1"/>
  <c r="AK57" i="30" s="1"/>
  <c r="AK59" i="30" a="1"/>
  <c r="AK59" i="30" s="1"/>
  <c r="AK45" i="34" a="1"/>
  <c r="AK45" i="34" s="1"/>
  <c r="AK73" i="34" s="1"/>
  <c r="AK60" i="30" a="1"/>
  <c r="AK60" i="30" s="1"/>
  <c r="AK63" i="30" a="1"/>
  <c r="AK63" i="30" s="1"/>
  <c r="AK43" i="34" a="1"/>
  <c r="AK43" i="34" s="1"/>
  <c r="AK71" i="34" s="1"/>
  <c r="AK62" i="30" a="1"/>
  <c r="AK62" i="30" s="1"/>
  <c r="AK58" i="30" a="1"/>
  <c r="AK58" i="30" s="1"/>
  <c r="AZ91" i="28" l="1"/>
  <c r="AZ103" i="28" s="1"/>
  <c r="AZ32" i="34"/>
  <c r="AZ79" i="29"/>
  <c r="AZ80" i="29" s="1"/>
  <c r="AZ28" i="30"/>
  <c r="AZ30" i="30"/>
  <c r="AZ30" i="34"/>
  <c r="AZ32" i="30"/>
  <c r="AZ27" i="30"/>
  <c r="AZ29" i="30"/>
  <c r="AZ28" i="34"/>
  <c r="AZ27" i="34"/>
  <c r="AZ31" i="30"/>
  <c r="AZ29" i="34"/>
  <c r="AZ33" i="30"/>
  <c r="AZ33" i="34"/>
  <c r="AZ31" i="34"/>
  <c r="AL47" i="34" l="1" a="1"/>
  <c r="AL47" i="34" s="1"/>
  <c r="AL75" i="34" s="1"/>
  <c r="AL57" i="30" a="1"/>
  <c r="AL57" i="30" s="1"/>
  <c r="AL62" i="30" a="1"/>
  <c r="AL62" i="30" s="1"/>
  <c r="AL46" i="34" a="1"/>
  <c r="AL46" i="34" s="1"/>
  <c r="AL74" i="34" s="1"/>
  <c r="AL45" i="34" a="1"/>
  <c r="AL45" i="34" s="1"/>
  <c r="AL73" i="34" s="1"/>
  <c r="AL60" i="30" a="1"/>
  <c r="AL60" i="30" s="1"/>
  <c r="AL49" i="34" a="1"/>
  <c r="AL49" i="34" s="1"/>
  <c r="AL77" i="34" s="1"/>
  <c r="AL61" i="30" a="1"/>
  <c r="AL61" i="30" s="1"/>
  <c r="AL58" i="30" a="1"/>
  <c r="AL58" i="30" s="1"/>
  <c r="AL43" i="34" a="1"/>
  <c r="AL43" i="34" s="1"/>
  <c r="AL71" i="34" s="1"/>
  <c r="AL44" i="34" a="1"/>
  <c r="AL44" i="34" s="1"/>
  <c r="AL72" i="34" s="1"/>
  <c r="AL48" i="34" a="1"/>
  <c r="AL48" i="34" s="1"/>
  <c r="AL76" i="34" s="1"/>
  <c r="AL63" i="30" a="1"/>
  <c r="AL63" i="30" s="1"/>
  <c r="AL59" i="30" a="1"/>
  <c r="AL59" i="30" s="1"/>
  <c r="BA91" i="28" l="1"/>
  <c r="BA103" i="28" s="1"/>
  <c r="BA27" i="34"/>
  <c r="BA32" i="30"/>
  <c r="BA31" i="30"/>
  <c r="BA33" i="30"/>
  <c r="BA30" i="34"/>
  <c r="BA27" i="30"/>
  <c r="BA33" i="34"/>
  <c r="BA32" i="34"/>
  <c r="BA29" i="30"/>
  <c r="BA31" i="34"/>
  <c r="BA28" i="34"/>
  <c r="BA28" i="30"/>
  <c r="BA29" i="34"/>
  <c r="BA79" i="29"/>
  <c r="BA80" i="29" s="1"/>
  <c r="BA30" i="30"/>
  <c r="AM60" i="30" l="1" a="1"/>
  <c r="AM60" i="30" s="1"/>
  <c r="AM49" i="34" a="1"/>
  <c r="AM49" i="34" s="1"/>
  <c r="AM77" i="34" s="1"/>
  <c r="AM57" i="30" a="1"/>
  <c r="AM57" i="30" s="1"/>
  <c r="AM45" i="34" a="1"/>
  <c r="AM45" i="34" s="1"/>
  <c r="AM73" i="34" s="1"/>
  <c r="AM46" i="34" a="1"/>
  <c r="AM46" i="34" s="1"/>
  <c r="AM74" i="34" s="1"/>
  <c r="AM58" i="30" a="1"/>
  <c r="AM58" i="30" s="1"/>
  <c r="AM63" i="30" a="1"/>
  <c r="AM63" i="30" s="1"/>
  <c r="AM44" i="34" a="1"/>
  <c r="AM44" i="34" s="1"/>
  <c r="AM72" i="34" s="1"/>
  <c r="AM61" i="30" a="1"/>
  <c r="AM61" i="30" s="1"/>
  <c r="AM47" i="34" a="1"/>
  <c r="AM47" i="34" s="1"/>
  <c r="AM75" i="34" s="1"/>
  <c r="AM62" i="30" a="1"/>
  <c r="AM62" i="30" s="1"/>
  <c r="AM59" i="30" a="1"/>
  <c r="AM59" i="30" s="1"/>
  <c r="AM43" i="34" a="1"/>
  <c r="AM43" i="34" s="1"/>
  <c r="AM71" i="34" s="1"/>
  <c r="AM48" i="34" a="1"/>
  <c r="AM48" i="34" s="1"/>
  <c r="AM76" i="34" s="1"/>
  <c r="BB91" i="28" l="1"/>
  <c r="BB103" i="28" s="1"/>
  <c r="BB28" i="30"/>
  <c r="BB33" i="30"/>
  <c r="BB28" i="34"/>
  <c r="BB27" i="34"/>
  <c r="BB33" i="34"/>
  <c r="BB79" i="29"/>
  <c r="BB80" i="29" s="1"/>
  <c r="BB29" i="30"/>
  <c r="BB32" i="34"/>
  <c r="BB31" i="30"/>
  <c r="BB29" i="34"/>
  <c r="BB31" i="34"/>
  <c r="BB27" i="30"/>
  <c r="BB30" i="34"/>
  <c r="BB30" i="30"/>
  <c r="BB32" i="30"/>
  <c r="AN62" i="30" l="1" a="1"/>
  <c r="AN62" i="30" s="1"/>
  <c r="AN59" i="30" a="1"/>
  <c r="AN59" i="30" s="1"/>
  <c r="AN60" i="30" a="1"/>
  <c r="AN60" i="30" s="1"/>
  <c r="AN46" i="34" a="1"/>
  <c r="AN46" i="34" s="1"/>
  <c r="AN74" i="34" s="1"/>
  <c r="AN49" i="34" a="1"/>
  <c r="AN49" i="34" s="1"/>
  <c r="AN77" i="34" s="1"/>
  <c r="AN57" i="30" a="1"/>
  <c r="AN57" i="30" s="1"/>
  <c r="AN43" i="34" a="1"/>
  <c r="AN43" i="34" s="1"/>
  <c r="AN71" i="34" s="1"/>
  <c r="AN47" i="34" a="1"/>
  <c r="AN47" i="34" s="1"/>
  <c r="AN75" i="34" s="1"/>
  <c r="AN44" i="34" a="1"/>
  <c r="AN44" i="34" s="1"/>
  <c r="AN72" i="34" s="1"/>
  <c r="AN45" i="34" a="1"/>
  <c r="AN45" i="34" s="1"/>
  <c r="AN73" i="34" s="1"/>
  <c r="AN63" i="30" a="1"/>
  <c r="AN63" i="30" s="1"/>
  <c r="AN61" i="30" a="1"/>
  <c r="AN61" i="30" s="1"/>
  <c r="AN58" i="30" a="1"/>
  <c r="AN58" i="30" s="1"/>
  <c r="AN48" i="34" a="1"/>
  <c r="AN48" i="34" s="1"/>
  <c r="AN76" i="34" s="1"/>
  <c r="BC91" i="28" l="1"/>
  <c r="BC103" i="28" s="1"/>
  <c r="BC31" i="34"/>
  <c r="BC29" i="34"/>
  <c r="BC29" i="30"/>
  <c r="BC32" i="34"/>
  <c r="BC27" i="34"/>
  <c r="BC27" i="30"/>
  <c r="BC33" i="34"/>
  <c r="BC30" i="30"/>
  <c r="BC32" i="30"/>
  <c r="BC31" i="30"/>
  <c r="BC28" i="30"/>
  <c r="BC33" i="30"/>
  <c r="BC30" i="34"/>
  <c r="BC28" i="34"/>
  <c r="BC79" i="29"/>
  <c r="BC80" i="29" s="1"/>
  <c r="AO49" i="34" l="1" a="1"/>
  <c r="AO49" i="34" s="1"/>
  <c r="AO77" i="34" s="1"/>
  <c r="AO57" i="30" a="1"/>
  <c r="AO57" i="30" s="1"/>
  <c r="AO46" i="34" a="1"/>
  <c r="AO46" i="34" s="1"/>
  <c r="AO74" i="34" s="1"/>
  <c r="AO43" i="34" a="1"/>
  <c r="AO43" i="34" s="1"/>
  <c r="AO71" i="34" s="1"/>
  <c r="AO44" i="34" a="1"/>
  <c r="AO44" i="34" s="1"/>
  <c r="AO72" i="34" s="1"/>
  <c r="AO63" i="30" a="1"/>
  <c r="AO63" i="30" s="1"/>
  <c r="AO48" i="34" a="1"/>
  <c r="AO48" i="34" s="1"/>
  <c r="AO76" i="34" s="1"/>
  <c r="AO58" i="30" a="1"/>
  <c r="AO58" i="30" s="1"/>
  <c r="AO59" i="30" a="1"/>
  <c r="AO59" i="30" s="1"/>
  <c r="AO61" i="30" a="1"/>
  <c r="AO61" i="30" s="1"/>
  <c r="AO45" i="34" a="1"/>
  <c r="AO45" i="34" s="1"/>
  <c r="AO73" i="34" s="1"/>
  <c r="AO62" i="30" a="1"/>
  <c r="AO62" i="30" s="1"/>
  <c r="AO47" i="34" a="1"/>
  <c r="AO47" i="34" s="1"/>
  <c r="AO75" i="34" s="1"/>
  <c r="AO60" i="30" a="1"/>
  <c r="AO60" i="30" s="1"/>
  <c r="BD91" i="28" l="1"/>
  <c r="BD103" i="28" s="1"/>
  <c r="BD29" i="34"/>
  <c r="BD27" i="30"/>
  <c r="BD30" i="34"/>
  <c r="BD30" i="30"/>
  <c r="BD28" i="30"/>
  <c r="BD27" i="34"/>
  <c r="BD79" i="29"/>
  <c r="BD80" i="29" s="1"/>
  <c r="BD32" i="34"/>
  <c r="BD32" i="30"/>
  <c r="BD28" i="34"/>
  <c r="BD33" i="30"/>
  <c r="BD33" i="34"/>
  <c r="BD31" i="30"/>
  <c r="BD29" i="30"/>
  <c r="BD31" i="34"/>
  <c r="BD47" i="34" l="1" a="1"/>
  <c r="BD47" i="34" s="1"/>
  <c r="BD75" i="34" s="1"/>
  <c r="AZ47" i="34" a="1"/>
  <c r="AZ47" i="34" s="1"/>
  <c r="AZ75" i="34" s="1"/>
  <c r="AS47" i="34" a="1"/>
  <c r="AS47" i="34" s="1"/>
  <c r="AS75" i="34" s="1"/>
  <c r="AP47" i="34" a="1"/>
  <c r="AP47" i="34" s="1"/>
  <c r="AP75" i="34" s="1"/>
  <c r="AW47" i="34" a="1"/>
  <c r="AW47" i="34" s="1"/>
  <c r="AW75" i="34" s="1"/>
  <c r="AX47" i="34" a="1"/>
  <c r="AX47" i="34" s="1"/>
  <c r="AX75" i="34" s="1"/>
  <c r="AQ47" i="34" a="1"/>
  <c r="AQ47" i="34" s="1"/>
  <c r="AQ75" i="34" s="1"/>
  <c r="BC47" i="34" a="1"/>
  <c r="BC47" i="34" s="1"/>
  <c r="BC75" i="34" s="1"/>
  <c r="AU47" i="34" a="1"/>
  <c r="AU47" i="34" s="1"/>
  <c r="AU75" i="34" s="1"/>
  <c r="AR47" i="34" a="1"/>
  <c r="AR47" i="34" s="1"/>
  <c r="AR75" i="34" s="1"/>
  <c r="AV47" i="34" a="1"/>
  <c r="AV47" i="34" s="1"/>
  <c r="AV75" i="34" s="1"/>
  <c r="BB47" i="34" a="1"/>
  <c r="BB47" i="34" s="1"/>
  <c r="BB75" i="34" s="1"/>
  <c r="AY47" i="34" a="1"/>
  <c r="AY47" i="34" s="1"/>
  <c r="AY75" i="34" s="1"/>
  <c r="BA47" i="34" a="1"/>
  <c r="BA47" i="34" s="1"/>
  <c r="BA75" i="34" s="1"/>
  <c r="AT47" i="34" a="1"/>
  <c r="AT47" i="34" s="1"/>
  <c r="AT75" i="34" s="1"/>
  <c r="BD59" i="30" a="1"/>
  <c r="BD59" i="30" s="1"/>
  <c r="BC59" i="30" a="1"/>
  <c r="BC59" i="30" s="1"/>
  <c r="AR59" i="30" a="1"/>
  <c r="AR59" i="30" s="1"/>
  <c r="AS59" i="30" a="1"/>
  <c r="AS59" i="30" s="1"/>
  <c r="AP59" i="30" a="1"/>
  <c r="AP59" i="30" s="1"/>
  <c r="AZ59" i="30" a="1"/>
  <c r="AZ59" i="30" s="1"/>
  <c r="AX59" i="30" a="1"/>
  <c r="AX59" i="30" s="1"/>
  <c r="AU59" i="30" a="1"/>
  <c r="AU59" i="30" s="1"/>
  <c r="AT59" i="30" a="1"/>
  <c r="AT59" i="30" s="1"/>
  <c r="AY59" i="30" a="1"/>
  <c r="AY59" i="30" s="1"/>
  <c r="AW59" i="30" a="1"/>
  <c r="AW59" i="30" s="1"/>
  <c r="BB59" i="30" a="1"/>
  <c r="BB59" i="30" s="1"/>
  <c r="BA59" i="30" a="1"/>
  <c r="BA59" i="30" s="1"/>
  <c r="AQ59" i="30" a="1"/>
  <c r="AQ59" i="30" s="1"/>
  <c r="AV59" i="30" a="1"/>
  <c r="AV59" i="30" s="1"/>
  <c r="BD43" i="34" a="1"/>
  <c r="BD43" i="34" s="1"/>
  <c r="BD71" i="34" s="1"/>
  <c r="AV43" i="34" a="1"/>
  <c r="AV43" i="34" s="1"/>
  <c r="AV71" i="34" s="1"/>
  <c r="AR43" i="34" a="1"/>
  <c r="AR43" i="34" s="1"/>
  <c r="AR71" i="34" s="1"/>
  <c r="BB43" i="34" a="1"/>
  <c r="BB43" i="34" s="1"/>
  <c r="BB71" i="34" s="1"/>
  <c r="AY43" i="34" a="1"/>
  <c r="AY43" i="34" s="1"/>
  <c r="AY71" i="34" s="1"/>
  <c r="AS43" i="34" a="1"/>
  <c r="AS43" i="34" s="1"/>
  <c r="AS71" i="34" s="1"/>
  <c r="AX43" i="34" a="1"/>
  <c r="AX43" i="34" s="1"/>
  <c r="AX71" i="34" s="1"/>
  <c r="AP43" i="34" a="1"/>
  <c r="AP43" i="34" s="1"/>
  <c r="AP71" i="34" s="1"/>
  <c r="AW43" i="34" a="1"/>
  <c r="AW43" i="34" s="1"/>
  <c r="AW71" i="34" s="1"/>
  <c r="BA43" i="34" a="1"/>
  <c r="BA43" i="34" s="1"/>
  <c r="BA71" i="34" s="1"/>
  <c r="BC43" i="34" a="1"/>
  <c r="BC43" i="34" s="1"/>
  <c r="BC71" i="34" s="1"/>
  <c r="AQ43" i="34" a="1"/>
  <c r="AQ43" i="34" s="1"/>
  <c r="AQ71" i="34" s="1"/>
  <c r="AT43" i="34" a="1"/>
  <c r="AT43" i="34" s="1"/>
  <c r="AT71" i="34" s="1"/>
  <c r="AZ43" i="34" a="1"/>
  <c r="AZ43" i="34" s="1"/>
  <c r="AZ71" i="34" s="1"/>
  <c r="AU43" i="34" a="1"/>
  <c r="AU43" i="34" s="1"/>
  <c r="AU71" i="34" s="1"/>
  <c r="BD61" i="30" a="1"/>
  <c r="BD61" i="30" s="1"/>
  <c r="AX61" i="30" a="1"/>
  <c r="AX61" i="30" s="1"/>
  <c r="BB61" i="30" a="1"/>
  <c r="BB61" i="30" s="1"/>
  <c r="AW61" i="30" a="1"/>
  <c r="AW61" i="30" s="1"/>
  <c r="AT61" i="30" a="1"/>
  <c r="AT61" i="30" s="1"/>
  <c r="BA61" i="30" a="1"/>
  <c r="BA61" i="30" s="1"/>
  <c r="AR61" i="30" a="1"/>
  <c r="AR61" i="30" s="1"/>
  <c r="AS61" i="30" a="1"/>
  <c r="AS61" i="30" s="1"/>
  <c r="AP61" i="30" a="1"/>
  <c r="AP61" i="30" s="1"/>
  <c r="AQ61" i="30" a="1"/>
  <c r="AQ61" i="30" s="1"/>
  <c r="AV61" i="30" a="1"/>
  <c r="AV61" i="30" s="1"/>
  <c r="AY61" i="30" a="1"/>
  <c r="AY61" i="30" s="1"/>
  <c r="AZ61" i="30" a="1"/>
  <c r="AZ61" i="30" s="1"/>
  <c r="BC61" i="30" a="1"/>
  <c r="BC61" i="30" s="1"/>
  <c r="AU61" i="30" a="1"/>
  <c r="AU61" i="30" s="1"/>
  <c r="BD58" i="30" a="1"/>
  <c r="BD58" i="30" s="1"/>
  <c r="BB58" i="30" a="1"/>
  <c r="BB58" i="30" s="1"/>
  <c r="BC58" i="30" a="1"/>
  <c r="BC58" i="30" s="1"/>
  <c r="AZ58" i="30" a="1"/>
  <c r="AZ58" i="30" s="1"/>
  <c r="AV58" i="30" a="1"/>
  <c r="AV58" i="30" s="1"/>
  <c r="AX58" i="30" a="1"/>
  <c r="AX58" i="30" s="1"/>
  <c r="AU58" i="30" a="1"/>
  <c r="AU58" i="30" s="1"/>
  <c r="AQ58" i="30" a="1"/>
  <c r="AQ58" i="30" s="1"/>
  <c r="AT58" i="30" a="1"/>
  <c r="AT58" i="30" s="1"/>
  <c r="AR58" i="30" a="1"/>
  <c r="AR58" i="30" s="1"/>
  <c r="AP58" i="30" a="1"/>
  <c r="AP58" i="30" s="1"/>
  <c r="AW58" i="30" a="1"/>
  <c r="AW58" i="30" s="1"/>
  <c r="AS58" i="30" a="1"/>
  <c r="AS58" i="30" s="1"/>
  <c r="BA58" i="30" a="1"/>
  <c r="BA58" i="30" s="1"/>
  <c r="AY58" i="30" a="1"/>
  <c r="AY58" i="30" s="1"/>
  <c r="BD49" i="34" a="1"/>
  <c r="BD49" i="34" s="1"/>
  <c r="BD77" i="34" s="1"/>
  <c r="BC49" i="34" a="1"/>
  <c r="BC49" i="34" s="1"/>
  <c r="BC77" i="34" s="1"/>
  <c r="AU49" i="34" a="1"/>
  <c r="AU49" i="34" s="1"/>
  <c r="AU77" i="34" s="1"/>
  <c r="AW49" i="34" a="1"/>
  <c r="AW49" i="34" s="1"/>
  <c r="AW77" i="34" s="1"/>
  <c r="AR49" i="34" a="1"/>
  <c r="AR49" i="34" s="1"/>
  <c r="AR77" i="34" s="1"/>
  <c r="AX49" i="34" a="1"/>
  <c r="AX49" i="34" s="1"/>
  <c r="AX77" i="34" s="1"/>
  <c r="AZ49" i="34" a="1"/>
  <c r="AZ49" i="34" s="1"/>
  <c r="AZ77" i="34" s="1"/>
  <c r="AY49" i="34" a="1"/>
  <c r="AY49" i="34" s="1"/>
  <c r="AY77" i="34" s="1"/>
  <c r="AT49" i="34" a="1"/>
  <c r="AT49" i="34" s="1"/>
  <c r="AT77" i="34" s="1"/>
  <c r="AP49" i="34" a="1"/>
  <c r="AP49" i="34" s="1"/>
  <c r="AP77" i="34" s="1"/>
  <c r="AV49" i="34" a="1"/>
  <c r="AV49" i="34" s="1"/>
  <c r="AV77" i="34" s="1"/>
  <c r="AS49" i="34" a="1"/>
  <c r="AS49" i="34" s="1"/>
  <c r="AS77" i="34" s="1"/>
  <c r="AQ49" i="34" a="1"/>
  <c r="AQ49" i="34" s="1"/>
  <c r="AQ77" i="34" s="1"/>
  <c r="BA49" i="34" a="1"/>
  <c r="BA49" i="34" s="1"/>
  <c r="BA77" i="34" s="1"/>
  <c r="BB49" i="34" a="1"/>
  <c r="BB49" i="34" s="1"/>
  <c r="BB77" i="34" s="1"/>
  <c r="BD60" i="30" a="1"/>
  <c r="BD60" i="30" s="1"/>
  <c r="AW60" i="30" a="1"/>
  <c r="AW60" i="30" s="1"/>
  <c r="BA60" i="30" a="1"/>
  <c r="BA60" i="30" s="1"/>
  <c r="AP60" i="30" a="1"/>
  <c r="AP60" i="30" s="1"/>
  <c r="AQ60" i="30" a="1"/>
  <c r="AQ60" i="30" s="1"/>
  <c r="AV60" i="30" a="1"/>
  <c r="AV60" i="30" s="1"/>
  <c r="BC60" i="30" a="1"/>
  <c r="BC60" i="30" s="1"/>
  <c r="AS60" i="30" a="1"/>
  <c r="AS60" i="30" s="1"/>
  <c r="AT60" i="30" a="1"/>
  <c r="AT60" i="30" s="1"/>
  <c r="AY60" i="30" a="1"/>
  <c r="AY60" i="30" s="1"/>
  <c r="AR60" i="30" a="1"/>
  <c r="AR60" i="30" s="1"/>
  <c r="AU60" i="30" a="1"/>
  <c r="AU60" i="30" s="1"/>
  <c r="BB60" i="30" a="1"/>
  <c r="BB60" i="30" s="1"/>
  <c r="AZ60" i="30" a="1"/>
  <c r="AZ60" i="30" s="1"/>
  <c r="AX60" i="30" a="1"/>
  <c r="AX60" i="30" s="1"/>
  <c r="BD63" i="30" a="1"/>
  <c r="BD63" i="30" s="1"/>
  <c r="AV63" i="30" a="1"/>
  <c r="AV63" i="30" s="1"/>
  <c r="BA63" i="30" a="1"/>
  <c r="BA63" i="30" s="1"/>
  <c r="AZ63" i="30" a="1"/>
  <c r="AZ63" i="30" s="1"/>
  <c r="AR63" i="30" a="1"/>
  <c r="AR63" i="30" s="1"/>
  <c r="BC63" i="30" a="1"/>
  <c r="BC63" i="30" s="1"/>
  <c r="AY63" i="30" a="1"/>
  <c r="AY63" i="30" s="1"/>
  <c r="AU63" i="30" a="1"/>
  <c r="AU63" i="30" s="1"/>
  <c r="AW63" i="30" a="1"/>
  <c r="AW63" i="30" s="1"/>
  <c r="AX63" i="30" a="1"/>
  <c r="AX63" i="30" s="1"/>
  <c r="AQ63" i="30" a="1"/>
  <c r="AQ63" i="30" s="1"/>
  <c r="AS63" i="30" a="1"/>
  <c r="AS63" i="30" s="1"/>
  <c r="BB63" i="30" a="1"/>
  <c r="BB63" i="30" s="1"/>
  <c r="AP63" i="30" a="1"/>
  <c r="AP63" i="30" s="1"/>
  <c r="AT63" i="30" a="1"/>
  <c r="AT63" i="30" s="1"/>
  <c r="BD46" i="34" a="1"/>
  <c r="BD46" i="34" s="1"/>
  <c r="BD74" i="34" s="1"/>
  <c r="AS46" i="34" a="1"/>
  <c r="AS46" i="34" s="1"/>
  <c r="AS74" i="34" s="1"/>
  <c r="AY46" i="34" a="1"/>
  <c r="AY46" i="34" s="1"/>
  <c r="AY74" i="34" s="1"/>
  <c r="AQ46" i="34" a="1"/>
  <c r="AQ46" i="34" s="1"/>
  <c r="AQ74" i="34" s="1"/>
  <c r="AX46" i="34" a="1"/>
  <c r="AX46" i="34" s="1"/>
  <c r="AX74" i="34" s="1"/>
  <c r="AR46" i="34" a="1"/>
  <c r="AR46" i="34" s="1"/>
  <c r="AR74" i="34" s="1"/>
  <c r="AP46" i="34" a="1"/>
  <c r="AP46" i="34" s="1"/>
  <c r="AP74" i="34" s="1"/>
  <c r="AV46" i="34" a="1"/>
  <c r="AV46" i="34" s="1"/>
  <c r="AV74" i="34" s="1"/>
  <c r="AW46" i="34" a="1"/>
  <c r="AW46" i="34" s="1"/>
  <c r="AW74" i="34" s="1"/>
  <c r="BA46" i="34" a="1"/>
  <c r="BA46" i="34" s="1"/>
  <c r="BA74" i="34" s="1"/>
  <c r="AT46" i="34" a="1"/>
  <c r="AT46" i="34" s="1"/>
  <c r="AT74" i="34" s="1"/>
  <c r="BC46" i="34" a="1"/>
  <c r="BC46" i="34" s="1"/>
  <c r="BC74" i="34" s="1"/>
  <c r="AZ46" i="34" a="1"/>
  <c r="AZ46" i="34" s="1"/>
  <c r="AZ74" i="34" s="1"/>
  <c r="AU46" i="34" a="1"/>
  <c r="AU46" i="34" s="1"/>
  <c r="AU74" i="34" s="1"/>
  <c r="BB46" i="34" a="1"/>
  <c r="BB46" i="34" s="1"/>
  <c r="BB74" i="34" s="1"/>
  <c r="BD44" i="34" a="1"/>
  <c r="BD44" i="34" s="1"/>
  <c r="BD72" i="34" s="1"/>
  <c r="AW44" i="34" a="1"/>
  <c r="AW44" i="34" s="1"/>
  <c r="AW72" i="34" s="1"/>
  <c r="AQ44" i="34" a="1"/>
  <c r="AQ44" i="34" s="1"/>
  <c r="AQ72" i="34" s="1"/>
  <c r="BA44" i="34" a="1"/>
  <c r="BA44" i="34" s="1"/>
  <c r="BA72" i="34" s="1"/>
  <c r="AP44" i="34" a="1"/>
  <c r="AP44" i="34" s="1"/>
  <c r="AP72" i="34" s="1"/>
  <c r="AU44" i="34" a="1"/>
  <c r="AU44" i="34" s="1"/>
  <c r="AU72" i="34" s="1"/>
  <c r="AX44" i="34" a="1"/>
  <c r="AX44" i="34" s="1"/>
  <c r="AX72" i="34" s="1"/>
  <c r="AS44" i="34" a="1"/>
  <c r="AS44" i="34" s="1"/>
  <c r="AS72" i="34" s="1"/>
  <c r="BC44" i="34" a="1"/>
  <c r="BC44" i="34" s="1"/>
  <c r="BC72" i="34" s="1"/>
  <c r="AV44" i="34" a="1"/>
  <c r="AV44" i="34" s="1"/>
  <c r="AV72" i="34" s="1"/>
  <c r="BB44" i="34" a="1"/>
  <c r="BB44" i="34" s="1"/>
  <c r="BB72" i="34" s="1"/>
  <c r="AR44" i="34" a="1"/>
  <c r="AR44" i="34" s="1"/>
  <c r="AR72" i="34" s="1"/>
  <c r="AT44" i="34" a="1"/>
  <c r="AT44" i="34" s="1"/>
  <c r="AT72" i="34" s="1"/>
  <c r="AY44" i="34" a="1"/>
  <c r="AY44" i="34" s="1"/>
  <c r="AY72" i="34" s="1"/>
  <c r="AZ44" i="34" a="1"/>
  <c r="AZ44" i="34" s="1"/>
  <c r="AZ72" i="34" s="1"/>
  <c r="BD57" i="30" a="1"/>
  <c r="BD57" i="30" s="1"/>
  <c r="AV57" i="30" a="1"/>
  <c r="AV57" i="30" s="1"/>
  <c r="AW57" i="30" a="1"/>
  <c r="AW57" i="30" s="1"/>
  <c r="BA57" i="30" a="1"/>
  <c r="BA57" i="30" s="1"/>
  <c r="AQ57" i="30" a="1"/>
  <c r="AQ57" i="30" s="1"/>
  <c r="AU57" i="30" a="1"/>
  <c r="AU57" i="30" s="1"/>
  <c r="AX57" i="30" a="1"/>
  <c r="AX57" i="30" s="1"/>
  <c r="AS57" i="30" a="1"/>
  <c r="AS57" i="30" s="1"/>
  <c r="AY57" i="30" a="1"/>
  <c r="AY57" i="30" s="1"/>
  <c r="AT57" i="30" a="1"/>
  <c r="AT57" i="30" s="1"/>
  <c r="AZ57" i="30" a="1"/>
  <c r="AZ57" i="30" s="1"/>
  <c r="BB57" i="30" a="1"/>
  <c r="BB57" i="30" s="1"/>
  <c r="AR57" i="30" a="1"/>
  <c r="AR57" i="30" s="1"/>
  <c r="BC57" i="30" a="1"/>
  <c r="BC57" i="30" s="1"/>
  <c r="AP57" i="30" a="1"/>
  <c r="AP57" i="30" s="1"/>
  <c r="BD62" i="30" a="1"/>
  <c r="BD62" i="30" s="1"/>
  <c r="AY62" i="30" a="1"/>
  <c r="AY62" i="30" s="1"/>
  <c r="AT62" i="30" a="1"/>
  <c r="AT62" i="30" s="1"/>
  <c r="AQ62" i="30" a="1"/>
  <c r="AQ62" i="30" s="1"/>
  <c r="BA62" i="30" a="1"/>
  <c r="BA62" i="30" s="1"/>
  <c r="AS62" i="30" a="1"/>
  <c r="AS62" i="30" s="1"/>
  <c r="AP62" i="30" a="1"/>
  <c r="AP62" i="30" s="1"/>
  <c r="AR62" i="30" a="1"/>
  <c r="AR62" i="30" s="1"/>
  <c r="AX62" i="30" a="1"/>
  <c r="AX62" i="30" s="1"/>
  <c r="BC62" i="30" a="1"/>
  <c r="BC62" i="30" s="1"/>
  <c r="AW62" i="30" a="1"/>
  <c r="AW62" i="30" s="1"/>
  <c r="BB62" i="30" a="1"/>
  <c r="BB62" i="30" s="1"/>
  <c r="AV62" i="30" a="1"/>
  <c r="AV62" i="30" s="1"/>
  <c r="AZ62" i="30" a="1"/>
  <c r="AZ62" i="30" s="1"/>
  <c r="AU62" i="30" a="1"/>
  <c r="AU62" i="30" s="1"/>
  <c r="BD45" i="34" a="1"/>
  <c r="BD45" i="34" s="1"/>
  <c r="BD73" i="34" s="1"/>
  <c r="AT45" i="34" a="1"/>
  <c r="AT45" i="34" s="1"/>
  <c r="AT73" i="34" s="1"/>
  <c r="AX45" i="34" a="1"/>
  <c r="AX45" i="34" s="1"/>
  <c r="AX73" i="34" s="1"/>
  <c r="AQ45" i="34" a="1"/>
  <c r="AQ45" i="34" s="1"/>
  <c r="AQ73" i="34" s="1"/>
  <c r="AU45" i="34" a="1"/>
  <c r="AU45" i="34" s="1"/>
  <c r="AU73" i="34" s="1"/>
  <c r="AY45" i="34" a="1"/>
  <c r="AY45" i="34" s="1"/>
  <c r="AY73" i="34" s="1"/>
  <c r="AS45" i="34" a="1"/>
  <c r="AS45" i="34" s="1"/>
  <c r="AS73" i="34" s="1"/>
  <c r="AR45" i="34" a="1"/>
  <c r="AR45" i="34" s="1"/>
  <c r="AR73" i="34" s="1"/>
  <c r="BB45" i="34" a="1"/>
  <c r="BB45" i="34" s="1"/>
  <c r="BB73" i="34" s="1"/>
  <c r="AW45" i="34" a="1"/>
  <c r="AW45" i="34" s="1"/>
  <c r="AW73" i="34" s="1"/>
  <c r="BA45" i="34" a="1"/>
  <c r="BA45" i="34" s="1"/>
  <c r="BA73" i="34" s="1"/>
  <c r="BC45" i="34" a="1"/>
  <c r="BC45" i="34" s="1"/>
  <c r="BC73" i="34" s="1"/>
  <c r="AP45" i="34" a="1"/>
  <c r="AP45" i="34" s="1"/>
  <c r="AP73" i="34" s="1"/>
  <c r="AV45" i="34" a="1"/>
  <c r="AV45" i="34" s="1"/>
  <c r="AV73" i="34" s="1"/>
  <c r="AZ45" i="34" a="1"/>
  <c r="AZ45" i="34" s="1"/>
  <c r="AZ73" i="34" s="1"/>
  <c r="BD48" i="34" a="1"/>
  <c r="BD48" i="34" s="1"/>
  <c r="BD76" i="34" s="1"/>
  <c r="BB48" i="34" a="1"/>
  <c r="BB48" i="34" s="1"/>
  <c r="BB76" i="34" s="1"/>
  <c r="AX48" i="34" a="1"/>
  <c r="AX48" i="34" s="1"/>
  <c r="AX76" i="34" s="1"/>
  <c r="BA48" i="34" a="1"/>
  <c r="BA48" i="34" s="1"/>
  <c r="BA76" i="34" s="1"/>
  <c r="BC48" i="34" a="1"/>
  <c r="BC48" i="34" s="1"/>
  <c r="BC76" i="34" s="1"/>
  <c r="AS48" i="34" a="1"/>
  <c r="AS48" i="34" s="1"/>
  <c r="AS76" i="34" s="1"/>
  <c r="AV48" i="34" a="1"/>
  <c r="AV48" i="34" s="1"/>
  <c r="AV76" i="34" s="1"/>
  <c r="AW48" i="34" a="1"/>
  <c r="AW48" i="34" s="1"/>
  <c r="AW76" i="34" s="1"/>
  <c r="AY48" i="34" a="1"/>
  <c r="AY48" i="34" s="1"/>
  <c r="AY76" i="34" s="1"/>
  <c r="AR48" i="34" a="1"/>
  <c r="AR48" i="34" s="1"/>
  <c r="AR76" i="34" s="1"/>
  <c r="AZ48" i="34" a="1"/>
  <c r="AZ48" i="34" s="1"/>
  <c r="AZ76" i="34" s="1"/>
  <c r="AU48" i="34" a="1"/>
  <c r="AU48" i="34" s="1"/>
  <c r="AU76" i="34" s="1"/>
  <c r="AQ48" i="34" a="1"/>
  <c r="AQ48" i="34" s="1"/>
  <c r="AQ76" i="34" s="1"/>
  <c r="AT48" i="34" a="1"/>
  <c r="AT48" i="34" s="1"/>
  <c r="AT76" i="34" s="1"/>
  <c r="AP48" i="34" a="1"/>
  <c r="AP48" i="34" s="1"/>
  <c r="AP76" i="34" s="1"/>
  <c r="M88" i="28" l="1"/>
  <c r="M97" i="28"/>
  <c r="M84" i="28"/>
  <c r="M85" i="28"/>
  <c r="M91" i="28"/>
  <c r="M86" i="28"/>
  <c r="M90" i="28"/>
  <c r="M89" i="28"/>
  <c r="M99" i="28"/>
  <c r="M98" i="28"/>
  <c r="M100" i="28"/>
  <c r="M87" i="28"/>
  <c r="M92" i="28"/>
  <c r="M95" i="28"/>
  <c r="M83" i="28" l="1"/>
  <c r="M103" i="28" s="1"/>
  <c r="M28" i="30"/>
  <c r="M79" i="29"/>
  <c r="M80" i="29" s="1"/>
  <c r="M30" i="34"/>
  <c r="M27" i="34"/>
  <c r="M29" i="34"/>
  <c r="M31" i="34"/>
  <c r="M32" i="34"/>
  <c r="M29" i="30"/>
  <c r="M30" i="30"/>
  <c r="M33" i="30"/>
  <c r="M33" i="34"/>
  <c r="M31" i="30"/>
  <c r="M27" i="30"/>
  <c r="M28" i="34"/>
  <c r="M32" i="30"/>
  <c r="M24" i="38" l="1"/>
  <c r="M27" i="38" l="1"/>
  <c r="M23" i="38"/>
  <c r="M22" i="38"/>
  <c r="M214" i="29"/>
  <c r="M215" i="29" s="1"/>
  <c r="M21" i="38"/>
  <c r="M25" i="38"/>
  <c r="M28" i="38"/>
  <c r="M26" i="38"/>
  <c r="N91" i="28" l="1"/>
  <c r="N97" i="28"/>
  <c r="N90" i="28"/>
  <c r="N95" i="28"/>
  <c r="N99" i="28"/>
  <c r="N87" i="28"/>
  <c r="N98" i="28"/>
  <c r="N85" i="28"/>
  <c r="N100" i="28"/>
  <c r="N84" i="28"/>
  <c r="N89" i="28"/>
  <c r="N86" i="28"/>
  <c r="N92" i="28"/>
  <c r="N88" i="28"/>
  <c r="N83" i="28" l="1"/>
  <c r="N103" i="28" s="1"/>
  <c r="N29" i="30"/>
  <c r="N31" i="34"/>
  <c r="N27" i="34"/>
  <c r="N33" i="30"/>
  <c r="N28" i="34"/>
  <c r="N30" i="34"/>
  <c r="N27" i="30"/>
  <c r="N32" i="34"/>
  <c r="N32" i="30"/>
  <c r="N30" i="30"/>
  <c r="N31" i="30"/>
  <c r="N29" i="34"/>
  <c r="N79" i="29"/>
  <c r="N80" i="29" s="1"/>
  <c r="N28" i="30"/>
  <c r="N33" i="34"/>
  <c r="N21" i="38" l="1"/>
  <c r="N28" i="38" l="1"/>
  <c r="N27" i="38"/>
  <c r="N26" i="38"/>
  <c r="N25" i="38"/>
  <c r="N23" i="38"/>
  <c r="N22" i="38"/>
  <c r="N214" i="29"/>
  <c r="N215" i="29" s="1"/>
  <c r="N24" i="38"/>
  <c r="O84" i="28" l="1"/>
  <c r="O88" i="28"/>
  <c r="O91" i="28"/>
  <c r="O86" i="28"/>
  <c r="O95" i="28"/>
  <c r="O85" i="28"/>
  <c r="O97" i="28"/>
  <c r="O89" i="28"/>
  <c r="O100" i="28"/>
  <c r="O99" i="28"/>
  <c r="O90" i="28"/>
  <c r="O87" i="28"/>
  <c r="O92" i="28"/>
  <c r="O98" i="28"/>
  <c r="O83" i="28" l="1"/>
  <c r="O103" i="28" s="1"/>
  <c r="O27" i="30"/>
  <c r="O28" i="34"/>
  <c r="O28" i="30"/>
  <c r="O32" i="34"/>
  <c r="O29" i="34"/>
  <c r="O79" i="29"/>
  <c r="O80" i="29" s="1"/>
  <c r="O29" i="30"/>
  <c r="O33" i="34"/>
  <c r="O30" i="30"/>
  <c r="O33" i="30"/>
  <c r="O27" i="34"/>
  <c r="O32" i="30"/>
  <c r="O30" i="34"/>
  <c r="O31" i="30"/>
  <c r="O31" i="34"/>
  <c r="O61" i="30" l="1" a="1"/>
  <c r="O61" i="30" s="1"/>
  <c r="N61" i="30" a="1"/>
  <c r="N61" i="30" s="1"/>
  <c r="M61" i="30" a="1"/>
  <c r="M61" i="30" s="1"/>
  <c r="O46" i="34" a="1"/>
  <c r="O46" i="34" s="1"/>
  <c r="O74" i="34" s="1"/>
  <c r="N46" i="34" a="1"/>
  <c r="N46" i="34" s="1"/>
  <c r="N74" i="34" s="1"/>
  <c r="M46" i="34" a="1"/>
  <c r="M46" i="34" s="1"/>
  <c r="M74" i="34" s="1"/>
  <c r="O45" i="34" a="1"/>
  <c r="O45" i="34" s="1"/>
  <c r="O73" i="34" s="1"/>
  <c r="N45" i="34" a="1"/>
  <c r="N45" i="34" s="1"/>
  <c r="N73" i="34" s="1"/>
  <c r="M45" i="34" a="1"/>
  <c r="M45" i="34" s="1"/>
  <c r="M73" i="34" s="1"/>
  <c r="O59" i="30" a="1"/>
  <c r="O59" i="30" s="1"/>
  <c r="N59" i="30" a="1"/>
  <c r="N59" i="30" s="1"/>
  <c r="M59" i="30" a="1"/>
  <c r="M59" i="30" s="1"/>
  <c r="O62" i="30" a="1"/>
  <c r="O62" i="30" s="1"/>
  <c r="N62" i="30" a="1"/>
  <c r="N62" i="30" s="1"/>
  <c r="M62" i="30" a="1"/>
  <c r="M62" i="30" s="1"/>
  <c r="O48" i="34" a="1"/>
  <c r="O48" i="34" s="1"/>
  <c r="O76" i="34" s="1"/>
  <c r="N48" i="34" a="1"/>
  <c r="N48" i="34" s="1"/>
  <c r="N76" i="34" s="1"/>
  <c r="M48" i="34" a="1"/>
  <c r="M48" i="34" s="1"/>
  <c r="M76" i="34" s="1"/>
  <c r="O43" i="34" a="1"/>
  <c r="O43" i="34" s="1"/>
  <c r="O71" i="34" s="1"/>
  <c r="N43" i="34" a="1"/>
  <c r="N43" i="34" s="1"/>
  <c r="N71" i="34" s="1"/>
  <c r="M43" i="34" a="1"/>
  <c r="M43" i="34" s="1"/>
  <c r="M71" i="34" s="1"/>
  <c r="O58" i="30" a="1"/>
  <c r="O58" i="30" s="1"/>
  <c r="N58" i="30" a="1"/>
  <c r="N58" i="30" s="1"/>
  <c r="M58" i="30" a="1"/>
  <c r="M58" i="30" s="1"/>
  <c r="O63" i="30" a="1"/>
  <c r="O63" i="30" s="1"/>
  <c r="N63" i="30" a="1"/>
  <c r="N63" i="30" s="1"/>
  <c r="M63" i="30" a="1"/>
  <c r="M63" i="30" s="1"/>
  <c r="O44" i="34" a="1"/>
  <c r="O44" i="34" s="1"/>
  <c r="O72" i="34" s="1"/>
  <c r="N44" i="34" a="1"/>
  <c r="N44" i="34" s="1"/>
  <c r="N72" i="34" s="1"/>
  <c r="M44" i="34" a="1"/>
  <c r="M44" i="34" s="1"/>
  <c r="M72" i="34" s="1"/>
  <c r="O47" i="34" a="1"/>
  <c r="O47" i="34" s="1"/>
  <c r="O75" i="34" s="1"/>
  <c r="N47" i="34" a="1"/>
  <c r="N47" i="34" s="1"/>
  <c r="N75" i="34" s="1"/>
  <c r="M47" i="34" a="1"/>
  <c r="M47" i="34" s="1"/>
  <c r="M75" i="34" s="1"/>
  <c r="O60" i="30" a="1"/>
  <c r="O60" i="30" s="1"/>
  <c r="N60" i="30" a="1"/>
  <c r="N60" i="30" s="1"/>
  <c r="M60" i="30" a="1"/>
  <c r="M60" i="30" s="1"/>
  <c r="O57" i="30" a="1"/>
  <c r="O57" i="30" s="1"/>
  <c r="N57" i="30" a="1"/>
  <c r="N57" i="30" s="1"/>
  <c r="M57" i="30" a="1"/>
  <c r="M57" i="30" s="1"/>
  <c r="O49" i="34" a="1"/>
  <c r="O49" i="34" s="1"/>
  <c r="O77" i="34" s="1"/>
  <c r="N49" i="34" a="1"/>
  <c r="N49" i="34" s="1"/>
  <c r="N77" i="34" s="1"/>
  <c r="M49" i="34" a="1"/>
  <c r="M49" i="34" s="1"/>
  <c r="M77" i="34" s="1"/>
  <c r="O27" i="38" l="1"/>
  <c r="O25" i="38"/>
  <c r="O26" i="38"/>
  <c r="O23" i="38"/>
  <c r="O21" i="38"/>
  <c r="O214" i="29"/>
  <c r="O215" i="29" s="1"/>
  <c r="O24" i="38"/>
  <c r="O22" i="38"/>
  <c r="O28" i="38"/>
  <c r="P23" i="38" l="1"/>
  <c r="P22" i="38"/>
  <c r="P27" i="38"/>
  <c r="P25" i="38"/>
  <c r="P24" i="38"/>
  <c r="P21" i="38"/>
  <c r="P26" i="38"/>
  <c r="P214" i="29"/>
  <c r="P215" i="29" s="1"/>
  <c r="P28" i="38"/>
  <c r="Q27" i="38" l="1"/>
  <c r="Q26" i="38"/>
  <c r="Q22" i="38"/>
  <c r="Q214" i="29"/>
  <c r="Q215" i="29" s="1"/>
  <c r="Q28" i="38"/>
  <c r="Q25" i="38"/>
  <c r="Q21" i="38"/>
  <c r="Q23" i="38"/>
  <c r="Q24" i="38"/>
  <c r="R28" i="38" l="1"/>
  <c r="R21" i="38"/>
  <c r="R26" i="38"/>
  <c r="R22" i="38"/>
  <c r="R23" i="38"/>
  <c r="R214" i="29"/>
  <c r="R215" i="29" s="1"/>
  <c r="R27" i="38"/>
  <c r="R24" i="38"/>
  <c r="R25" i="38" l="1"/>
  <c r="S21" i="38" l="1"/>
  <c r="S26" i="38"/>
  <c r="S22" i="38"/>
  <c r="S25" i="38"/>
  <c r="S24" i="38"/>
  <c r="S28" i="38"/>
  <c r="S214" i="29"/>
  <c r="S215" i="29" s="1"/>
  <c r="S23" i="38"/>
  <c r="S27" i="38"/>
  <c r="T28" i="38" l="1"/>
  <c r="T214" i="29" l="1"/>
  <c r="T215" i="29" s="1"/>
  <c r="T27" i="38"/>
  <c r="T22" i="38"/>
  <c r="T21" i="38"/>
  <c r="T24" i="38"/>
  <c r="T23" i="38"/>
  <c r="T25" i="38"/>
  <c r="T26" i="38"/>
  <c r="U27" i="38" l="1"/>
  <c r="U21" i="38" l="1"/>
  <c r="U24" i="38"/>
  <c r="U214" i="29"/>
  <c r="U215" i="29" s="1"/>
  <c r="U23" i="38"/>
  <c r="U25" i="38"/>
  <c r="U22" i="38"/>
  <c r="U28" i="38"/>
  <c r="U26" i="38"/>
  <c r="V21" i="38" l="1"/>
  <c r="V22" i="38"/>
  <c r="V214" i="29"/>
  <c r="V215" i="29" s="1"/>
  <c r="V26" i="38"/>
  <c r="V24" i="38"/>
  <c r="V27" i="38"/>
  <c r="V28" i="38"/>
  <c r="V23" i="38"/>
  <c r="V25" i="38"/>
  <c r="W28" i="38" l="1"/>
  <c r="W25" i="38"/>
  <c r="W22" i="38" l="1"/>
  <c r="W214" i="29"/>
  <c r="W215" i="29" s="1"/>
  <c r="W21" i="38"/>
  <c r="W27" i="38"/>
  <c r="W23" i="38"/>
  <c r="W26" i="38"/>
  <c r="W24" i="38"/>
  <c r="X22" i="38" l="1"/>
  <c r="X214" i="29" l="1"/>
  <c r="X215" i="29" s="1"/>
  <c r="X21" i="38"/>
  <c r="X27" i="38"/>
  <c r="X23" i="38"/>
  <c r="X25" i="38"/>
  <c r="X24" i="38"/>
  <c r="X26" i="38"/>
  <c r="X28" i="38"/>
  <c r="Y25" i="38" l="1"/>
  <c r="Y23" i="38" l="1"/>
  <c r="Y22" i="38"/>
  <c r="Y214" i="29"/>
  <c r="Y215" i="29" s="1"/>
  <c r="Y26" i="38"/>
  <c r="Y28" i="38"/>
  <c r="Y24" i="38"/>
  <c r="Y21" i="38"/>
  <c r="Y27" i="38"/>
  <c r="Z23" i="38" l="1"/>
  <c r="Z28" i="38" l="1"/>
  <c r="Z214" i="29"/>
  <c r="Z215" i="29" s="1"/>
  <c r="Z25" i="38"/>
  <c r="Z21" i="38"/>
  <c r="Z27" i="38"/>
  <c r="Z24" i="38"/>
  <c r="Z22" i="38"/>
  <c r="Z26" i="38"/>
  <c r="AA28" i="38" l="1"/>
  <c r="AA26" i="38" l="1"/>
  <c r="AA214" i="29"/>
  <c r="AA215" i="29" s="1"/>
  <c r="AA22" i="38"/>
  <c r="AA21" i="38"/>
  <c r="AA27" i="38"/>
  <c r="AA23" i="38"/>
  <c r="AA24" i="38"/>
  <c r="AA25" i="38"/>
  <c r="AB22" i="38" l="1"/>
  <c r="AB24" i="38"/>
  <c r="AB21" i="38"/>
  <c r="AB25" i="38"/>
  <c r="AB214" i="29"/>
  <c r="AB215" i="29" s="1"/>
  <c r="AB26" i="38" l="1"/>
  <c r="AB23" i="38"/>
  <c r="AB28" i="38"/>
  <c r="AB27" i="38"/>
  <c r="AC26" i="38" l="1"/>
  <c r="AC24" i="38" l="1"/>
  <c r="AC214" i="29"/>
  <c r="AC215" i="29" s="1"/>
  <c r="AC25" i="38"/>
  <c r="AC28" i="38"/>
  <c r="AC27" i="38"/>
  <c r="AC21" i="38"/>
  <c r="AC22" i="38"/>
  <c r="AC23" i="38"/>
  <c r="AD23" i="38" l="1"/>
  <c r="AD25" i="38" l="1"/>
  <c r="AD26" i="38"/>
  <c r="AD28" i="38"/>
  <c r="AD27" i="38"/>
  <c r="AD24" i="38"/>
  <c r="AD214" i="29"/>
  <c r="AD215" i="29" s="1"/>
  <c r="AD21" i="38"/>
  <c r="AD22" i="38"/>
  <c r="AE25" i="38" l="1"/>
  <c r="AE27" i="38" l="1"/>
  <c r="AE24" i="38"/>
  <c r="AE21" i="38"/>
  <c r="AE26" i="38"/>
  <c r="AE28" i="38"/>
  <c r="AE214" i="29"/>
  <c r="AE215" i="29" s="1"/>
  <c r="AE22" i="38"/>
  <c r="AE23" i="38"/>
  <c r="AF214" i="29" l="1"/>
  <c r="AF215" i="29" s="1"/>
  <c r="AF25" i="38"/>
  <c r="AF26" i="38"/>
  <c r="AF24" i="38"/>
  <c r="AF27" i="38"/>
  <c r="AF22" i="38"/>
  <c r="AF28" i="38"/>
  <c r="AF21" i="38"/>
  <c r="AF23" i="38"/>
  <c r="AG23" i="38" l="1"/>
  <c r="AG28" i="38" l="1"/>
  <c r="AG24" i="38"/>
  <c r="AG214" i="29"/>
  <c r="AG215" i="29" s="1"/>
  <c r="AG21" i="38"/>
  <c r="AG22" i="38"/>
  <c r="AG25" i="38"/>
  <c r="AG27" i="38"/>
  <c r="AG26" i="38"/>
  <c r="AH25" i="38" l="1"/>
  <c r="AH27" i="38" l="1"/>
  <c r="AH28" i="38"/>
  <c r="AH23" i="38"/>
  <c r="AH26" i="38"/>
  <c r="AH24" i="38"/>
  <c r="AH214" i="29"/>
  <c r="AH215" i="29" s="1"/>
  <c r="AH21" i="38"/>
  <c r="AH22" i="38"/>
  <c r="AI26" i="38" l="1"/>
  <c r="AI23" i="38"/>
  <c r="AI25" i="38"/>
  <c r="AI214" i="29"/>
  <c r="AI215" i="29" s="1"/>
  <c r="AI27" i="38"/>
  <c r="AI22" i="38"/>
  <c r="AI28" i="38"/>
  <c r="AI21" i="38"/>
  <c r="AI24" i="38"/>
  <c r="AJ27" i="38" l="1"/>
  <c r="AJ26" i="38" l="1"/>
  <c r="AJ21" i="38"/>
  <c r="AJ24" i="38"/>
  <c r="AJ22" i="38"/>
  <c r="AJ23" i="38"/>
  <c r="AJ28" i="38"/>
  <c r="AJ214" i="29"/>
  <c r="AJ215" i="29" s="1"/>
  <c r="AJ25" i="38"/>
  <c r="AK214" i="29" l="1"/>
  <c r="AK215" i="29" s="1"/>
  <c r="AK27" i="38"/>
  <c r="AK28" i="38"/>
  <c r="AK22" i="38"/>
  <c r="AK23" i="38"/>
  <c r="AK25" i="38"/>
  <c r="AK21" i="38"/>
  <c r="AK26" i="38"/>
  <c r="AK24" i="38"/>
  <c r="AL26" i="38" l="1"/>
  <c r="AL27" i="38"/>
  <c r="AL24" i="38" l="1"/>
  <c r="AL21" i="38"/>
  <c r="AL22" i="38"/>
  <c r="AL214" i="29"/>
  <c r="AL215" i="29" s="1"/>
  <c r="AL28" i="38"/>
  <c r="AL25" i="38"/>
  <c r="AL23" i="38"/>
  <c r="AM24" i="38" l="1"/>
  <c r="AM26" i="38"/>
  <c r="AM23" i="38"/>
  <c r="AM214" i="29"/>
  <c r="AM215" i="29" s="1"/>
  <c r="AM27" i="38"/>
  <c r="AM28" i="38" l="1"/>
  <c r="AM25" i="38"/>
  <c r="AM22" i="38"/>
  <c r="AM21" i="38"/>
  <c r="AN25" i="38" l="1"/>
  <c r="AN21" i="38"/>
  <c r="AN27" i="38"/>
  <c r="AN24" i="38"/>
  <c r="AN28" i="38"/>
  <c r="AN23" i="38"/>
  <c r="AN214" i="29"/>
  <c r="AN215" i="29" s="1"/>
  <c r="AN22" i="38"/>
  <c r="AN26" i="38"/>
  <c r="AO23" i="38" l="1"/>
  <c r="AO24" i="38" l="1"/>
  <c r="AO28" i="38"/>
  <c r="AO27" i="38"/>
  <c r="AO26" i="38"/>
  <c r="AO25" i="38"/>
  <c r="AO21" i="38"/>
  <c r="AO22" i="38"/>
  <c r="AO214" i="29"/>
  <c r="AO215" i="29" s="1"/>
  <c r="AP23" i="38" l="1"/>
  <c r="AP24" i="38" l="1"/>
  <c r="AP25" i="38"/>
  <c r="AP21" i="38"/>
  <c r="AP27" i="38"/>
  <c r="AP28" i="38"/>
  <c r="AP26" i="38"/>
  <c r="AP22" i="38"/>
  <c r="AP214" i="29"/>
  <c r="AP215" i="29" s="1"/>
  <c r="AQ26" i="38" l="1"/>
  <c r="AQ28" i="38" l="1"/>
  <c r="AQ24" i="38"/>
  <c r="AQ21" i="38"/>
  <c r="AQ27" i="38"/>
  <c r="AQ25" i="38"/>
  <c r="AQ22" i="38"/>
  <c r="AQ214" i="29"/>
  <c r="AQ215" i="29" s="1"/>
  <c r="AQ23" i="38"/>
  <c r="AR214" i="29" l="1"/>
  <c r="AR215" i="29" s="1"/>
  <c r="AR28" i="38" l="1"/>
  <c r="AR24" i="38"/>
  <c r="AR23" i="38"/>
  <c r="AR26" i="38"/>
  <c r="AR27" i="38"/>
  <c r="AR22" i="38"/>
  <c r="AR21" i="38"/>
  <c r="AR25" i="38"/>
  <c r="AS214" i="29" l="1"/>
  <c r="AS215" i="29" s="1"/>
  <c r="AS25" i="38" l="1"/>
  <c r="AS28" i="38"/>
  <c r="AS24" i="38"/>
  <c r="AS23" i="38"/>
  <c r="AS22" i="38"/>
  <c r="AS27" i="38"/>
  <c r="AS26" i="38"/>
  <c r="AS21" i="38"/>
  <c r="AT25" i="38" l="1"/>
  <c r="AT24" i="38" l="1"/>
  <c r="AT214" i="29"/>
  <c r="AT215" i="29" s="1"/>
  <c r="AT26" i="38"/>
  <c r="AT28" i="38"/>
  <c r="AT27" i="38"/>
  <c r="AT21" i="38"/>
  <c r="AT22" i="38"/>
  <c r="AT23" i="38"/>
  <c r="AU24" i="38" l="1"/>
  <c r="AU22" i="38" l="1"/>
  <c r="AU27" i="38"/>
  <c r="AU21" i="38"/>
  <c r="AU28" i="38"/>
  <c r="AU23" i="38"/>
  <c r="AU25" i="38"/>
  <c r="AU214" i="29"/>
  <c r="AU215" i="29" s="1"/>
  <c r="AU26" i="38"/>
  <c r="AV24" i="38" l="1"/>
  <c r="AV23" i="38" l="1"/>
  <c r="AV26" i="38"/>
  <c r="AV25" i="38"/>
  <c r="AV28" i="38"/>
  <c r="AV214" i="29"/>
  <c r="AV215" i="29" s="1"/>
  <c r="AV21" i="38"/>
  <c r="AV27" i="38"/>
  <c r="AV22" i="38"/>
  <c r="AW214" i="29" l="1"/>
  <c r="AW215" i="29" s="1"/>
  <c r="AW24" i="38"/>
  <c r="AW22" i="38"/>
  <c r="AW25" i="38"/>
  <c r="AW28" i="38"/>
  <c r="AW27" i="38" l="1"/>
  <c r="AW23" i="38"/>
  <c r="AW21" i="38"/>
  <c r="AW26" i="38"/>
  <c r="AX26" i="38" l="1"/>
  <c r="AX24" i="38"/>
  <c r="AX28" i="38"/>
  <c r="AX27" i="38" l="1"/>
  <c r="AX22" i="38"/>
  <c r="AX23" i="38"/>
  <c r="AX25" i="38"/>
  <c r="AX214" i="29"/>
  <c r="AX215" i="29" s="1"/>
  <c r="AX21" i="38"/>
  <c r="AY25" i="38" l="1"/>
  <c r="AY27" i="38" l="1"/>
  <c r="AY22" i="38"/>
  <c r="AY24" i="38"/>
  <c r="AY21" i="38"/>
  <c r="AY214" i="29"/>
  <c r="AY215" i="29" s="1"/>
  <c r="AY23" i="38"/>
  <c r="AY26" i="38"/>
  <c r="AY28" i="38"/>
  <c r="AZ25" i="38" l="1"/>
  <c r="AZ24" i="38" l="1"/>
  <c r="AZ21" i="38"/>
  <c r="AZ214" i="29"/>
  <c r="AZ215" i="29" s="1"/>
  <c r="A215" i="29" s="1"/>
  <c r="AZ28" i="38"/>
  <c r="AZ26" i="38"/>
  <c r="AZ22" i="38"/>
  <c r="AZ27" i="38"/>
  <c r="AZ23" i="38"/>
  <c r="BA24" i="38" l="1"/>
  <c r="BA25" i="38"/>
  <c r="BA23" i="38"/>
  <c r="BA27" i="38"/>
  <c r="BA28" i="38"/>
  <c r="BA22" i="38"/>
  <c r="BA21" i="38"/>
  <c r="BA26" i="38"/>
  <c r="BA214" i="29"/>
  <c r="BA215" i="29" s="1"/>
  <c r="BB21" i="38" l="1"/>
  <c r="BB24" i="38" l="1"/>
  <c r="BB23" i="38"/>
  <c r="BB26" i="38"/>
  <c r="BB22" i="38"/>
  <c r="BB214" i="29"/>
  <c r="BB215" i="29" s="1"/>
  <c r="BB28" i="38"/>
  <c r="BB27" i="38"/>
  <c r="BB25" i="38"/>
  <c r="BC21" i="38" l="1"/>
  <c r="BC26" i="38"/>
  <c r="BC25" i="38"/>
  <c r="BC28" i="38"/>
  <c r="BC214" i="29"/>
  <c r="BC215" i="29" s="1"/>
  <c r="BC22" i="38"/>
  <c r="BC24" i="38"/>
  <c r="BC23" i="38"/>
  <c r="BC27" i="38" l="1"/>
  <c r="BD21" i="38" l="1"/>
  <c r="BD26" i="38"/>
  <c r="BD22" i="38" l="1"/>
  <c r="BD28" i="38"/>
  <c r="BD24" i="38"/>
  <c r="BD23" i="38"/>
  <c r="BD214" i="29"/>
  <c r="BD215" i="29" s="1"/>
  <c r="BD25" i="38"/>
  <c r="BD27" i="38"/>
  <c r="G86" i="28" l="1"/>
  <c r="G58" i="28" s="1"/>
  <c r="G84" i="28"/>
  <c r="G56" i="28" s="1"/>
  <c r="G95" i="28"/>
  <c r="G67" i="28" s="1"/>
  <c r="G151" i="28" s="1"/>
  <c r="H39" i="28" s="1"/>
  <c r="G93" i="28"/>
  <c r="G65" i="28" s="1"/>
  <c r="G88" i="28"/>
  <c r="G60" i="28" s="1"/>
  <c r="G99" i="28"/>
  <c r="G71" i="28" s="1"/>
  <c r="G97" i="28"/>
  <c r="G69" i="28" s="1"/>
  <c r="G83" i="28"/>
  <c r="G55" i="28" s="1"/>
  <c r="G98" i="28"/>
  <c r="G70" i="28" s="1"/>
  <c r="G92" i="28"/>
  <c r="G64" i="28" s="1"/>
  <c r="G148" i="28" s="1"/>
  <c r="H36" i="28" s="1"/>
  <c r="G91" i="28"/>
  <c r="G63" i="28" s="1"/>
  <c r="G85" i="28"/>
  <c r="G57" i="28" s="1"/>
  <c r="G89" i="28"/>
  <c r="G61" i="28" s="1"/>
  <c r="G145" i="28" s="1"/>
  <c r="H33" i="28" s="1"/>
  <c r="G94" i="28"/>
  <c r="G66" i="28" s="1"/>
  <c r="G150" i="28" s="1"/>
  <c r="H38" i="28" s="1"/>
  <c r="G87" i="28"/>
  <c r="G59" i="28" s="1"/>
  <c r="G90" i="28"/>
  <c r="G62" i="28" s="1"/>
  <c r="G146" i="28" s="1"/>
  <c r="H34" i="28" s="1"/>
  <c r="G96" i="28"/>
  <c r="G68" i="28" s="1"/>
  <c r="G152" i="28" s="1"/>
  <c r="H40" i="28" s="1"/>
  <c r="G100" i="28"/>
  <c r="G72" i="28" s="1"/>
  <c r="G30" i="34" l="1"/>
  <c r="G31" i="30"/>
  <c r="G29" i="30"/>
  <c r="G32" i="30"/>
  <c r="G28" i="30"/>
  <c r="G29" i="34"/>
  <c r="G33" i="30"/>
  <c r="G33" i="34"/>
  <c r="G32" i="34"/>
  <c r="G82" i="28"/>
  <c r="G27" i="30"/>
  <c r="G28" i="34"/>
  <c r="G30" i="30"/>
  <c r="G79" i="29"/>
  <c r="G80" i="29" s="1"/>
  <c r="G31" i="34"/>
  <c r="G27" i="34"/>
  <c r="G54" i="28" l="1"/>
  <c r="G103" i="28"/>
  <c r="G75" i="28" l="1"/>
  <c r="H96" i="28" l="1"/>
  <c r="H68" i="28" s="1"/>
  <c r="H152" i="28" s="1"/>
  <c r="I40" i="28" s="1"/>
  <c r="H88" i="28"/>
  <c r="H100" i="28"/>
  <c r="H99" i="28"/>
  <c r="H94" i="28"/>
  <c r="H66" i="28" s="1"/>
  <c r="H150" i="28" s="1"/>
  <c r="I38" i="28" s="1"/>
  <c r="I66" i="28" s="1"/>
  <c r="I150" i="28" s="1"/>
  <c r="J38" i="28" s="1"/>
  <c r="H83" i="28"/>
  <c r="H95" i="28"/>
  <c r="H67" i="28" s="1"/>
  <c r="H151" i="28" s="1"/>
  <c r="I39" i="28" s="1"/>
  <c r="I67" i="28" s="1"/>
  <c r="I151" i="28" s="1"/>
  <c r="J39" i="28" s="1"/>
  <c r="H92" i="28"/>
  <c r="H64" i="28" s="1"/>
  <c r="H148" i="28" s="1"/>
  <c r="I36" i="28" s="1"/>
  <c r="H87" i="28"/>
  <c r="H90" i="28"/>
  <c r="H62" i="28" s="1"/>
  <c r="H146" i="28" s="1"/>
  <c r="I34" i="28" s="1"/>
  <c r="H84" i="28"/>
  <c r="H85" i="28"/>
  <c r="H89" i="28"/>
  <c r="H61" i="28" s="1"/>
  <c r="H91" i="28"/>
  <c r="H93" i="28"/>
  <c r="H97" i="28"/>
  <c r="H98" i="28"/>
  <c r="H86" i="28"/>
  <c r="I98" i="28"/>
  <c r="I91" i="28"/>
  <c r="I94" i="28"/>
  <c r="I83" i="28"/>
  <c r="I96" i="28"/>
  <c r="I95" i="28"/>
  <c r="I93" i="28"/>
  <c r="I86" i="28"/>
  <c r="I100" i="28"/>
  <c r="I88" i="28"/>
  <c r="I92" i="28"/>
  <c r="I87" i="28"/>
  <c r="I84" i="28"/>
  <c r="I99" i="28"/>
  <c r="I97" i="28"/>
  <c r="I90" i="28"/>
  <c r="I85" i="28"/>
  <c r="I89" i="28"/>
  <c r="I62" i="28" l="1"/>
  <c r="I146" i="28"/>
  <c r="J34" i="28" s="1"/>
  <c r="I68" i="28"/>
  <c r="I152" i="28" s="1"/>
  <c r="J40" i="28" s="1"/>
  <c r="I64" i="28"/>
  <c r="I148" i="28" s="1"/>
  <c r="J36" i="28" s="1"/>
  <c r="I27" i="30" l="1"/>
  <c r="I33" i="30"/>
  <c r="I33" i="34"/>
  <c r="I32" i="30"/>
  <c r="I28" i="34"/>
  <c r="I28" i="30"/>
  <c r="I27" i="34"/>
  <c r="I82" i="28"/>
  <c r="I103" i="28" s="1"/>
  <c r="I79" i="29"/>
  <c r="I80" i="29" s="1"/>
  <c r="I30" i="30"/>
  <c r="I32" i="34"/>
  <c r="I31" i="30"/>
  <c r="I29" i="34"/>
  <c r="I31" i="34"/>
  <c r="I29" i="30"/>
  <c r="I30" i="34"/>
  <c r="H27" i="34"/>
  <c r="H33" i="34"/>
  <c r="H30" i="34"/>
  <c r="H31" i="30"/>
  <c r="H82" i="28"/>
  <c r="H103" i="28" s="1"/>
  <c r="H29" i="34"/>
  <c r="H31" i="34"/>
  <c r="H30" i="30"/>
  <c r="H79" i="29"/>
  <c r="H80" i="29" s="1"/>
  <c r="H27" i="30"/>
  <c r="H32" i="30"/>
  <c r="H28" i="30"/>
  <c r="H33" i="30"/>
  <c r="H28" i="34"/>
  <c r="H29" i="30"/>
  <c r="H32" i="34"/>
  <c r="J88" i="28" l="1"/>
  <c r="J92" i="28"/>
  <c r="J64" i="28" s="1"/>
  <c r="J148" i="28" s="1"/>
  <c r="K36" i="28" s="1"/>
  <c r="J86" i="28"/>
  <c r="J99" i="28"/>
  <c r="J95" i="28"/>
  <c r="J67" i="28" s="1"/>
  <c r="J151" i="28" s="1"/>
  <c r="K39" i="28" s="1"/>
  <c r="J91" i="28"/>
  <c r="J97" i="28"/>
  <c r="J94" i="28"/>
  <c r="J66" i="28" s="1"/>
  <c r="J150" i="28" s="1"/>
  <c r="K38" i="28" s="1"/>
  <c r="J98" i="28"/>
  <c r="J100" i="28"/>
  <c r="J90" i="28"/>
  <c r="J62" i="28" s="1"/>
  <c r="J146" i="28" s="1"/>
  <c r="K34" i="28" s="1"/>
  <c r="J87" i="28"/>
  <c r="J83" i="28"/>
  <c r="J84" i="28"/>
  <c r="J85" i="28"/>
  <c r="J96" i="28"/>
  <c r="J68" i="28" s="1"/>
  <c r="J152" i="28" s="1"/>
  <c r="K40" i="28" s="1"/>
  <c r="J93" i="28"/>
  <c r="J89" i="28"/>
  <c r="J29" i="30" l="1"/>
  <c r="J28" i="30"/>
  <c r="J28" i="34"/>
  <c r="J32" i="30"/>
  <c r="J32" i="34"/>
  <c r="J27" i="34"/>
  <c r="J30" i="30"/>
  <c r="J29" i="34"/>
  <c r="J30" i="34"/>
  <c r="J82" i="28"/>
  <c r="J103" i="28" s="1"/>
  <c r="J31" i="34"/>
  <c r="J31" i="30"/>
  <c r="J33" i="30"/>
  <c r="J33" i="34"/>
  <c r="J27" i="30"/>
  <c r="J79" i="29"/>
  <c r="J80" i="29" s="1"/>
  <c r="K90" i="28" l="1"/>
  <c r="K62" i="28" s="1"/>
  <c r="K146" i="28" s="1"/>
  <c r="L34" i="28" s="1"/>
  <c r="L89" i="28"/>
  <c r="L88" i="28"/>
  <c r="L99" i="28"/>
  <c r="L86" i="28"/>
  <c r="L93" i="28"/>
  <c r="L84" i="28"/>
  <c r="L98" i="28"/>
  <c r="L96" i="28"/>
  <c r="L100" i="28"/>
  <c r="L95" i="28"/>
  <c r="L92" i="28"/>
  <c r="L83" i="28"/>
  <c r="L94" i="28"/>
  <c r="L97" i="28"/>
  <c r="L91" i="28"/>
  <c r="L85" i="28"/>
  <c r="L90" i="28"/>
  <c r="L87" i="28"/>
  <c r="K83" i="28"/>
  <c r="K99" i="28"/>
  <c r="K92" i="28"/>
  <c r="K64" i="28" s="1"/>
  <c r="K148" i="28" s="1"/>
  <c r="L36" i="28" s="1"/>
  <c r="L64" i="28" s="1"/>
  <c r="L148" i="28" s="1"/>
  <c r="M36" i="28" s="1"/>
  <c r="M64" i="28" s="1"/>
  <c r="M148" i="28" s="1"/>
  <c r="N36" i="28" s="1"/>
  <c r="N64" i="28" s="1"/>
  <c r="N148" i="28" s="1"/>
  <c r="O36" i="28" s="1"/>
  <c r="O64" i="28" s="1"/>
  <c r="O148" i="28" s="1"/>
  <c r="P36" i="28" s="1"/>
  <c r="P64" i="28" s="1"/>
  <c r="P148" i="28" s="1"/>
  <c r="Q36" i="28" s="1"/>
  <c r="Q64" i="28" s="1"/>
  <c r="Q148" i="28" s="1"/>
  <c r="R36" i="28" s="1"/>
  <c r="R64" i="28" s="1"/>
  <c r="R148" i="28" s="1"/>
  <c r="S36" i="28" s="1"/>
  <c r="S64" i="28" s="1"/>
  <c r="S148" i="28" s="1"/>
  <c r="T36" i="28" s="1"/>
  <c r="T64" i="28" s="1"/>
  <c r="T148" i="28" s="1"/>
  <c r="U36" i="28" s="1"/>
  <c r="U64" i="28" s="1"/>
  <c r="U148" i="28" s="1"/>
  <c r="V36" i="28" s="1"/>
  <c r="V64" i="28" s="1"/>
  <c r="V148" i="28" s="1"/>
  <c r="W36" i="28" s="1"/>
  <c r="W64" i="28" s="1"/>
  <c r="W148" i="28" s="1"/>
  <c r="X36" i="28" s="1"/>
  <c r="X64" i="28" s="1"/>
  <c r="X148" i="28" s="1"/>
  <c r="Y36" i="28" s="1"/>
  <c r="Y64" i="28" s="1"/>
  <c r="Y148" i="28" s="1"/>
  <c r="Z36" i="28" s="1"/>
  <c r="Z64" i="28" s="1"/>
  <c r="Z148" i="28" s="1"/>
  <c r="AA36" i="28" s="1"/>
  <c r="AA64" i="28" s="1"/>
  <c r="AA148" i="28" s="1"/>
  <c r="AB36" i="28" s="1"/>
  <c r="AB64" i="28" s="1"/>
  <c r="AB148" i="28" s="1"/>
  <c r="AC36" i="28" s="1"/>
  <c r="AC64" i="28" s="1"/>
  <c r="AC148" i="28" s="1"/>
  <c r="AD36" i="28" s="1"/>
  <c r="AD64" i="28" s="1"/>
  <c r="AD148" i="28" s="1"/>
  <c r="AE36" i="28" s="1"/>
  <c r="AE64" i="28" s="1"/>
  <c r="AE148" i="28" s="1"/>
  <c r="AF36" i="28" s="1"/>
  <c r="AF64" i="28" s="1"/>
  <c r="AF148" i="28" s="1"/>
  <c r="AG36" i="28" s="1"/>
  <c r="AG64" i="28" s="1"/>
  <c r="AG148" i="28" s="1"/>
  <c r="AH36" i="28" s="1"/>
  <c r="AH64" i="28" s="1"/>
  <c r="AH148" i="28" s="1"/>
  <c r="AI36" i="28" s="1"/>
  <c r="AI64" i="28" s="1"/>
  <c r="AI148" i="28" s="1"/>
  <c r="AJ36" i="28" s="1"/>
  <c r="AJ64" i="28" s="1"/>
  <c r="AJ148" i="28" s="1"/>
  <c r="AK36" i="28" s="1"/>
  <c r="AK64" i="28" s="1"/>
  <c r="AK148" i="28" s="1"/>
  <c r="AL36" i="28" s="1"/>
  <c r="AL64" i="28" s="1"/>
  <c r="AL148" i="28" s="1"/>
  <c r="AM36" i="28" s="1"/>
  <c r="AM64" i="28" s="1"/>
  <c r="AM148" i="28" s="1"/>
  <c r="AN36" i="28" s="1"/>
  <c r="AN64" i="28" s="1"/>
  <c r="AN148" i="28" s="1"/>
  <c r="AO36" i="28" s="1"/>
  <c r="AO64" i="28" s="1"/>
  <c r="AO148" i="28" s="1"/>
  <c r="AP36" i="28" s="1"/>
  <c r="AP64" i="28" s="1"/>
  <c r="AP148" i="28" s="1"/>
  <c r="AQ36" i="28" s="1"/>
  <c r="AQ64" i="28" s="1"/>
  <c r="AQ148" i="28" s="1"/>
  <c r="AR36" i="28" s="1"/>
  <c r="AR64" i="28" s="1"/>
  <c r="AR148" i="28" s="1"/>
  <c r="AS36" i="28" s="1"/>
  <c r="AS64" i="28" s="1"/>
  <c r="AS148" i="28" s="1"/>
  <c r="AT36" i="28" s="1"/>
  <c r="AT64" i="28" s="1"/>
  <c r="AT148" i="28" s="1"/>
  <c r="AU36" i="28" s="1"/>
  <c r="AU64" i="28" s="1"/>
  <c r="AU148" i="28" s="1"/>
  <c r="AV36" i="28" s="1"/>
  <c r="AV64" i="28" s="1"/>
  <c r="AV148" i="28" s="1"/>
  <c r="AW36" i="28" s="1"/>
  <c r="AW64" i="28" s="1"/>
  <c r="AW148" i="28" s="1"/>
  <c r="AX36" i="28" s="1"/>
  <c r="AX64" i="28" s="1"/>
  <c r="AX148" i="28" s="1"/>
  <c r="AY36" i="28" s="1"/>
  <c r="AY64" i="28" s="1"/>
  <c r="AY148" i="28" s="1"/>
  <c r="AZ36" i="28" s="1"/>
  <c r="AZ64" i="28" s="1"/>
  <c r="AZ148" i="28" s="1"/>
  <c r="BA36" i="28" s="1"/>
  <c r="BA64" i="28" s="1"/>
  <c r="BA148" i="28" s="1"/>
  <c r="BB36" i="28" s="1"/>
  <c r="BB64" i="28" s="1"/>
  <c r="BB148" i="28" s="1"/>
  <c r="BC36" i="28" s="1"/>
  <c r="BC64" i="28" s="1"/>
  <c r="BC148" i="28" s="1"/>
  <c r="BD36" i="28" s="1"/>
  <c r="BD64" i="28" s="1"/>
  <c r="BD148" i="28" s="1"/>
  <c r="K87" i="28"/>
  <c r="K94" i="28"/>
  <c r="K66" i="28" s="1"/>
  <c r="K150" i="28" s="1"/>
  <c r="L38" i="28" s="1"/>
  <c r="L66" i="28" s="1"/>
  <c r="L150" i="28" s="1"/>
  <c r="M38" i="28" s="1"/>
  <c r="M66" i="28" s="1"/>
  <c r="M150" i="28" s="1"/>
  <c r="N38" i="28" s="1"/>
  <c r="N66" i="28" s="1"/>
  <c r="N150" i="28" s="1"/>
  <c r="O38" i="28" s="1"/>
  <c r="O66" i="28" s="1"/>
  <c r="O150" i="28" s="1"/>
  <c r="P38" i="28" s="1"/>
  <c r="P66" i="28" s="1"/>
  <c r="P150" i="28" s="1"/>
  <c r="Q38" i="28" s="1"/>
  <c r="Q66" i="28" s="1"/>
  <c r="Q150" i="28" s="1"/>
  <c r="R38" i="28" s="1"/>
  <c r="R66" i="28" s="1"/>
  <c r="R150" i="28" s="1"/>
  <c r="S38" i="28" s="1"/>
  <c r="S66" i="28" s="1"/>
  <c r="S150" i="28" s="1"/>
  <c r="T38" i="28" s="1"/>
  <c r="T66" i="28" s="1"/>
  <c r="T150" i="28" s="1"/>
  <c r="U38" i="28" s="1"/>
  <c r="U66" i="28" s="1"/>
  <c r="U150" i="28" s="1"/>
  <c r="V38" i="28" s="1"/>
  <c r="V66" i="28" s="1"/>
  <c r="V150" i="28" s="1"/>
  <c r="W38" i="28" s="1"/>
  <c r="W66" i="28" s="1"/>
  <c r="W150" i="28" s="1"/>
  <c r="X38" i="28" s="1"/>
  <c r="X66" i="28" s="1"/>
  <c r="X150" i="28" s="1"/>
  <c r="Y38" i="28" s="1"/>
  <c r="Y66" i="28" s="1"/>
  <c r="Y150" i="28" s="1"/>
  <c r="Z38" i="28" s="1"/>
  <c r="Z66" i="28" s="1"/>
  <c r="Z150" i="28" s="1"/>
  <c r="AA38" i="28" s="1"/>
  <c r="AA66" i="28" s="1"/>
  <c r="AA150" i="28" s="1"/>
  <c r="AB38" i="28" s="1"/>
  <c r="AB66" i="28" s="1"/>
  <c r="AB150" i="28" s="1"/>
  <c r="AC38" i="28" s="1"/>
  <c r="AC66" i="28" s="1"/>
  <c r="AC150" i="28" s="1"/>
  <c r="AD38" i="28" s="1"/>
  <c r="AD66" i="28" s="1"/>
  <c r="AD150" i="28" s="1"/>
  <c r="AE38" i="28" s="1"/>
  <c r="AE66" i="28" s="1"/>
  <c r="AE150" i="28" s="1"/>
  <c r="AF38" i="28" s="1"/>
  <c r="AF66" i="28" s="1"/>
  <c r="AF150" i="28" s="1"/>
  <c r="AG38" i="28" s="1"/>
  <c r="AG66" i="28" s="1"/>
  <c r="AG150" i="28" s="1"/>
  <c r="AH38" i="28" s="1"/>
  <c r="AH66" i="28" s="1"/>
  <c r="AH150" i="28" s="1"/>
  <c r="AI38" i="28" s="1"/>
  <c r="AI66" i="28" s="1"/>
  <c r="AI150" i="28" s="1"/>
  <c r="AJ38" i="28" s="1"/>
  <c r="AJ66" i="28" s="1"/>
  <c r="AJ150" i="28" s="1"/>
  <c r="AK38" i="28" s="1"/>
  <c r="AK66" i="28" s="1"/>
  <c r="AK150" i="28" s="1"/>
  <c r="AL38" i="28" s="1"/>
  <c r="AL66" i="28" s="1"/>
  <c r="AL150" i="28" s="1"/>
  <c r="AM38" i="28" s="1"/>
  <c r="AM66" i="28" s="1"/>
  <c r="AM150" i="28" s="1"/>
  <c r="AN38" i="28" s="1"/>
  <c r="AN66" i="28" s="1"/>
  <c r="AN150" i="28" s="1"/>
  <c r="AO38" i="28" s="1"/>
  <c r="AO66" i="28" s="1"/>
  <c r="AO150" i="28" s="1"/>
  <c r="AP38" i="28" s="1"/>
  <c r="AP66" i="28" s="1"/>
  <c r="AP150" i="28" s="1"/>
  <c r="AQ38" i="28" s="1"/>
  <c r="AQ66" i="28" s="1"/>
  <c r="AQ150" i="28" s="1"/>
  <c r="AR38" i="28" s="1"/>
  <c r="AR66" i="28" s="1"/>
  <c r="AR150" i="28" s="1"/>
  <c r="AS38" i="28" s="1"/>
  <c r="AS66" i="28" s="1"/>
  <c r="AS150" i="28" s="1"/>
  <c r="AT38" i="28" s="1"/>
  <c r="AT66" i="28" s="1"/>
  <c r="AT150" i="28" s="1"/>
  <c r="AU38" i="28" s="1"/>
  <c r="AU66" i="28" s="1"/>
  <c r="AU150" i="28" s="1"/>
  <c r="AV38" i="28" s="1"/>
  <c r="AV66" i="28" s="1"/>
  <c r="AV150" i="28" s="1"/>
  <c r="AW38" i="28" s="1"/>
  <c r="AW66" i="28" s="1"/>
  <c r="AW150" i="28" s="1"/>
  <c r="AX38" i="28" s="1"/>
  <c r="AX66" i="28" s="1"/>
  <c r="AX150" i="28" s="1"/>
  <c r="AY38" i="28" s="1"/>
  <c r="AY66" i="28" s="1"/>
  <c r="AY150" i="28" s="1"/>
  <c r="AZ38" i="28" s="1"/>
  <c r="AZ66" i="28" s="1"/>
  <c r="AZ150" i="28" s="1"/>
  <c r="BA38" i="28" s="1"/>
  <c r="BA66" i="28" s="1"/>
  <c r="BA150" i="28" s="1"/>
  <c r="BB38" i="28" s="1"/>
  <c r="BB66" i="28" s="1"/>
  <c r="BB150" i="28" s="1"/>
  <c r="BC38" i="28" s="1"/>
  <c r="BC66" i="28" s="1"/>
  <c r="BC150" i="28" s="1"/>
  <c r="BD38" i="28" s="1"/>
  <c r="BD66" i="28" s="1"/>
  <c r="BD150" i="28" s="1"/>
  <c r="L62" i="28" l="1"/>
  <c r="L146" i="28" s="1"/>
  <c r="M34" i="28" s="1"/>
  <c r="M62" i="28" s="1"/>
  <c r="M146" i="28" s="1"/>
  <c r="N34" i="28" s="1"/>
  <c r="N62" i="28" s="1"/>
  <c r="N146" i="28" s="1"/>
  <c r="O34" i="28" s="1"/>
  <c r="O62" i="28" s="1"/>
  <c r="O146" i="28" s="1"/>
  <c r="P34" i="28" s="1"/>
  <c r="P62" i="28" s="1"/>
  <c r="P146" i="28" s="1"/>
  <c r="Q34" i="28" s="1"/>
  <c r="Q62" i="28" s="1"/>
  <c r="Q146" i="28" s="1"/>
  <c r="R34" i="28" s="1"/>
  <c r="R62" i="28" s="1"/>
  <c r="R146" i="28" s="1"/>
  <c r="S34" i="28" s="1"/>
  <c r="S62" i="28" s="1"/>
  <c r="S146" i="28" s="1"/>
  <c r="T34" i="28" s="1"/>
  <c r="T62" i="28" s="1"/>
  <c r="T146" i="28" s="1"/>
  <c r="U34" i="28" s="1"/>
  <c r="U62" i="28" s="1"/>
  <c r="U146" i="28" s="1"/>
  <c r="V34" i="28" s="1"/>
  <c r="V62" i="28" s="1"/>
  <c r="V146" i="28" s="1"/>
  <c r="W34" i="28" s="1"/>
  <c r="W62" i="28" s="1"/>
  <c r="W146" i="28" s="1"/>
  <c r="X34" i="28" s="1"/>
  <c r="X62" i="28" s="1"/>
  <c r="X146" i="28" s="1"/>
  <c r="Y34" i="28" s="1"/>
  <c r="Y62" i="28" s="1"/>
  <c r="Y146" i="28" s="1"/>
  <c r="Z34" i="28" s="1"/>
  <c r="Z62" i="28" s="1"/>
  <c r="Z146" i="28" s="1"/>
  <c r="AA34" i="28" s="1"/>
  <c r="AA62" i="28" s="1"/>
  <c r="AA146" i="28" s="1"/>
  <c r="AB34" i="28" s="1"/>
  <c r="AB62" i="28" s="1"/>
  <c r="AB146" i="28" s="1"/>
  <c r="AC34" i="28" s="1"/>
  <c r="AC62" i="28" s="1"/>
  <c r="AC146" i="28" s="1"/>
  <c r="AD34" i="28" s="1"/>
  <c r="AD62" i="28" s="1"/>
  <c r="AD146" i="28" s="1"/>
  <c r="AE34" i="28" s="1"/>
  <c r="AE62" i="28" s="1"/>
  <c r="AE146" i="28" s="1"/>
  <c r="AF34" i="28" s="1"/>
  <c r="AF62" i="28" s="1"/>
  <c r="AF146" i="28" s="1"/>
  <c r="AG34" i="28" s="1"/>
  <c r="AG62" i="28" s="1"/>
  <c r="AG146" i="28" s="1"/>
  <c r="AH34" i="28" s="1"/>
  <c r="AH62" i="28" s="1"/>
  <c r="AH146" i="28" s="1"/>
  <c r="AI34" i="28" s="1"/>
  <c r="AI62" i="28" s="1"/>
  <c r="AI146" i="28" s="1"/>
  <c r="AJ34" i="28" s="1"/>
  <c r="AJ62" i="28" s="1"/>
  <c r="AJ146" i="28" s="1"/>
  <c r="AK34" i="28" s="1"/>
  <c r="AK62" i="28" s="1"/>
  <c r="AK146" i="28" s="1"/>
  <c r="AL34" i="28" s="1"/>
  <c r="AL62" i="28" s="1"/>
  <c r="AL146" i="28" s="1"/>
  <c r="AM34" i="28" s="1"/>
  <c r="AM62" i="28" s="1"/>
  <c r="AM146" i="28" s="1"/>
  <c r="AN34" i="28" s="1"/>
  <c r="AN62" i="28" s="1"/>
  <c r="AN146" i="28" s="1"/>
  <c r="AO34" i="28" s="1"/>
  <c r="AO62" i="28" s="1"/>
  <c r="AO146" i="28" s="1"/>
  <c r="AP34" i="28" s="1"/>
  <c r="AP62" i="28" s="1"/>
  <c r="AP146" i="28" s="1"/>
  <c r="AQ34" i="28" s="1"/>
  <c r="AQ62" i="28" s="1"/>
  <c r="AQ146" i="28" s="1"/>
  <c r="AR34" i="28" s="1"/>
  <c r="AR62" i="28" s="1"/>
  <c r="AR146" i="28" s="1"/>
  <c r="AS34" i="28" s="1"/>
  <c r="AS62" i="28" s="1"/>
  <c r="AS146" i="28" s="1"/>
  <c r="AT34" i="28" s="1"/>
  <c r="AT62" i="28" s="1"/>
  <c r="AT146" i="28" s="1"/>
  <c r="AU34" i="28" s="1"/>
  <c r="AU62" i="28" s="1"/>
  <c r="AU146" i="28" s="1"/>
  <c r="AV34" i="28" s="1"/>
  <c r="AV62" i="28" s="1"/>
  <c r="AV146" i="28" s="1"/>
  <c r="AW34" i="28" s="1"/>
  <c r="AW62" i="28" s="1"/>
  <c r="AW146" i="28" s="1"/>
  <c r="AX34" i="28" s="1"/>
  <c r="AX62" i="28" s="1"/>
  <c r="AX146" i="28" s="1"/>
  <c r="AY34" i="28" s="1"/>
  <c r="AY62" i="28" s="1"/>
  <c r="AY146" i="28" s="1"/>
  <c r="AZ34" i="28" s="1"/>
  <c r="AZ62" i="28" s="1"/>
  <c r="AZ146" i="28" s="1"/>
  <c r="BA34" i="28" s="1"/>
  <c r="BA62" i="28" s="1"/>
  <c r="BA146" i="28" s="1"/>
  <c r="BB34" i="28" s="1"/>
  <c r="BB62" i="28" s="1"/>
  <c r="BB146" i="28" s="1"/>
  <c r="BC34" i="28" s="1"/>
  <c r="BC62" i="28" s="1"/>
  <c r="BC146" i="28" s="1"/>
  <c r="BD34" i="28" s="1"/>
  <c r="BD62" i="28" s="1"/>
  <c r="BD146" i="28" s="1"/>
  <c r="AI115" i="28"/>
  <c r="P115" i="28"/>
  <c r="K115" i="28"/>
  <c r="AE115" i="28"/>
  <c r="V115" i="28"/>
  <c r="S115" i="28"/>
  <c r="I126" i="28"/>
  <c r="P126" i="28"/>
  <c r="AS126" i="28"/>
  <c r="AN126" i="28"/>
  <c r="AV126" i="28"/>
  <c r="AQ126" i="28"/>
  <c r="AF126" i="28"/>
  <c r="H126" i="28"/>
  <c r="K126" i="28"/>
  <c r="AP126" i="28"/>
  <c r="BC126" i="28"/>
  <c r="AD126" i="28"/>
  <c r="AA126" i="28"/>
  <c r="Y126" i="28"/>
  <c r="BA126" i="28"/>
  <c r="AL126" i="28"/>
  <c r="Z126" i="28"/>
  <c r="AR126" i="28"/>
  <c r="AX126" i="28"/>
  <c r="AE126" i="28"/>
  <c r="Q126" i="28"/>
  <c r="AY126" i="28"/>
  <c r="G126" i="28"/>
  <c r="G154" i="28" s="1"/>
  <c r="H42" i="28" s="1"/>
  <c r="H70" i="28" s="1"/>
  <c r="H154" i="28" s="1"/>
  <c r="I42" i="28" s="1"/>
  <c r="I70" i="28" s="1"/>
  <c r="AI126" i="28"/>
  <c r="L126" i="28"/>
  <c r="AW126" i="28"/>
  <c r="X126" i="28"/>
  <c r="AO126" i="28"/>
  <c r="J126" i="28"/>
  <c r="N126" i="28"/>
  <c r="V126" i="28"/>
  <c r="BB126" i="28"/>
  <c r="AU126" i="28"/>
  <c r="S126" i="28"/>
  <c r="U126" i="28"/>
  <c r="R126" i="28"/>
  <c r="M126" i="28"/>
  <c r="O126" i="28"/>
  <c r="AJ126" i="28"/>
  <c r="AK126" i="28"/>
  <c r="T126" i="28"/>
  <c r="AZ126" i="28"/>
  <c r="AM126" i="28"/>
  <c r="AG126" i="28"/>
  <c r="W126" i="28"/>
  <c r="AH126" i="28"/>
  <c r="AT126" i="28"/>
  <c r="BD126" i="28"/>
  <c r="AC126" i="28"/>
  <c r="AB126" i="28"/>
  <c r="AS115" i="28"/>
  <c r="H115" i="28"/>
  <c r="U115" i="28"/>
  <c r="M115" i="28"/>
  <c r="AM115" i="28"/>
  <c r="G115" i="28"/>
  <c r="G143" i="28" s="1"/>
  <c r="H31" i="28" s="1"/>
  <c r="H59" i="28" s="1"/>
  <c r="H143" i="28" s="1"/>
  <c r="I31" i="28" s="1"/>
  <c r="N115" i="28"/>
  <c r="BD115" i="28"/>
  <c r="AK115" i="28"/>
  <c r="W115" i="28"/>
  <c r="O115" i="28"/>
  <c r="AU115" i="28"/>
  <c r="AP115" i="28"/>
  <c r="X115" i="28"/>
  <c r="AR115" i="28"/>
  <c r="J115" i="28"/>
  <c r="AW115" i="28"/>
  <c r="L115" i="28"/>
  <c r="AQ115" i="28"/>
  <c r="AO115" i="28"/>
  <c r="AV115" i="28"/>
  <c r="R115" i="28"/>
  <c r="BB115" i="28"/>
  <c r="AX115" i="28"/>
  <c r="AJ115" i="28"/>
  <c r="AG115" i="28"/>
  <c r="Z115" i="28"/>
  <c r="AT115" i="28"/>
  <c r="AN115" i="28"/>
  <c r="BC115" i="28"/>
  <c r="Q115" i="28"/>
  <c r="Y115" i="28"/>
  <c r="AY115" i="28"/>
  <c r="AF115" i="28"/>
  <c r="AD115" i="28"/>
  <c r="AH115" i="28"/>
  <c r="BA115" i="28"/>
  <c r="I115" i="28"/>
  <c r="T115" i="28"/>
  <c r="AL115" i="28"/>
  <c r="AB115" i="28"/>
  <c r="AA115" i="28"/>
  <c r="AZ115" i="28"/>
  <c r="AC115" i="28"/>
  <c r="K84" i="28"/>
  <c r="K85" i="28"/>
  <c r="K89" i="28"/>
  <c r="K95" i="28"/>
  <c r="K67" i="28" s="1"/>
  <c r="K151" i="28" s="1"/>
  <c r="L39" i="28" s="1"/>
  <c r="L67" i="28" s="1"/>
  <c r="L151" i="28" s="1"/>
  <c r="M39" i="28" s="1"/>
  <c r="M67" i="28" s="1"/>
  <c r="M151" i="28" s="1"/>
  <c r="N39" i="28" s="1"/>
  <c r="N67" i="28" s="1"/>
  <c r="N151" i="28" s="1"/>
  <c r="O39" i="28" s="1"/>
  <c r="O67" i="28" s="1"/>
  <c r="O151" i="28" s="1"/>
  <c r="P39" i="28" s="1"/>
  <c r="P67" i="28" s="1"/>
  <c r="P151" i="28" s="1"/>
  <c r="Q39" i="28" s="1"/>
  <c r="Q67" i="28" s="1"/>
  <c r="Q151" i="28" s="1"/>
  <c r="R39" i="28" s="1"/>
  <c r="R67" i="28" s="1"/>
  <c r="R151" i="28" s="1"/>
  <c r="S39" i="28" s="1"/>
  <c r="S67" i="28" s="1"/>
  <c r="S151" i="28" s="1"/>
  <c r="T39" i="28" s="1"/>
  <c r="T67" i="28" s="1"/>
  <c r="T151" i="28" s="1"/>
  <c r="U39" i="28" s="1"/>
  <c r="U67" i="28" s="1"/>
  <c r="U151" i="28" s="1"/>
  <c r="V39" i="28" s="1"/>
  <c r="V67" i="28" s="1"/>
  <c r="V151" i="28" s="1"/>
  <c r="W39" i="28" s="1"/>
  <c r="W67" i="28" s="1"/>
  <c r="W151" i="28" s="1"/>
  <c r="X39" i="28" s="1"/>
  <c r="X67" i="28" s="1"/>
  <c r="X151" i="28" s="1"/>
  <c r="Y39" i="28" s="1"/>
  <c r="Y67" i="28" s="1"/>
  <c r="Y151" i="28" s="1"/>
  <c r="Z39" i="28" s="1"/>
  <c r="Z67" i="28" s="1"/>
  <c r="Z151" i="28" s="1"/>
  <c r="AA39" i="28" s="1"/>
  <c r="AA67" i="28" s="1"/>
  <c r="AA151" i="28" s="1"/>
  <c r="AB39" i="28" s="1"/>
  <c r="AB67" i="28" s="1"/>
  <c r="AB151" i="28" s="1"/>
  <c r="AC39" i="28" s="1"/>
  <c r="AC67" i="28" s="1"/>
  <c r="AC151" i="28" s="1"/>
  <c r="AD39" i="28" s="1"/>
  <c r="AD67" i="28" s="1"/>
  <c r="AD151" i="28" s="1"/>
  <c r="AE39" i="28" s="1"/>
  <c r="AE67" i="28" s="1"/>
  <c r="AE151" i="28" s="1"/>
  <c r="AF39" i="28" s="1"/>
  <c r="AF67" i="28" s="1"/>
  <c r="AF151" i="28" s="1"/>
  <c r="AG39" i="28" s="1"/>
  <c r="AG67" i="28" s="1"/>
  <c r="AG151" i="28" s="1"/>
  <c r="AH39" i="28" s="1"/>
  <c r="AH67" i="28" s="1"/>
  <c r="AH151" i="28" s="1"/>
  <c r="AI39" i="28" s="1"/>
  <c r="AI67" i="28" s="1"/>
  <c r="AI151" i="28" s="1"/>
  <c r="AJ39" i="28" s="1"/>
  <c r="AJ67" i="28" s="1"/>
  <c r="AJ151" i="28" s="1"/>
  <c r="AK39" i="28" s="1"/>
  <c r="AK67" i="28" s="1"/>
  <c r="AK151" i="28" s="1"/>
  <c r="AL39" i="28" s="1"/>
  <c r="AL67" i="28" s="1"/>
  <c r="AL151" i="28" s="1"/>
  <c r="AM39" i="28" s="1"/>
  <c r="AM67" i="28" s="1"/>
  <c r="AM151" i="28" s="1"/>
  <c r="AN39" i="28" s="1"/>
  <c r="AN67" i="28" s="1"/>
  <c r="AN151" i="28" s="1"/>
  <c r="AO39" i="28" s="1"/>
  <c r="AO67" i="28" s="1"/>
  <c r="AO151" i="28" s="1"/>
  <c r="AP39" i="28" s="1"/>
  <c r="AP67" i="28" s="1"/>
  <c r="AP151" i="28" s="1"/>
  <c r="AQ39" i="28" s="1"/>
  <c r="AQ67" i="28" s="1"/>
  <c r="AQ151" i="28" s="1"/>
  <c r="AR39" i="28" s="1"/>
  <c r="AR67" i="28" s="1"/>
  <c r="AR151" i="28" s="1"/>
  <c r="AS39" i="28" s="1"/>
  <c r="AS67" i="28" s="1"/>
  <c r="AS151" i="28" s="1"/>
  <c r="AT39" i="28" s="1"/>
  <c r="AT67" i="28" s="1"/>
  <c r="AT151" i="28" s="1"/>
  <c r="AU39" i="28" s="1"/>
  <c r="AU67" i="28" s="1"/>
  <c r="AU151" i="28" s="1"/>
  <c r="AV39" i="28" s="1"/>
  <c r="AV67" i="28" s="1"/>
  <c r="AV151" i="28" s="1"/>
  <c r="AW39" i="28" s="1"/>
  <c r="AW67" i="28" s="1"/>
  <c r="AW151" i="28" s="1"/>
  <c r="AX39" i="28" s="1"/>
  <c r="AX67" i="28" s="1"/>
  <c r="AX151" i="28" s="1"/>
  <c r="AY39" i="28" s="1"/>
  <c r="AY67" i="28" s="1"/>
  <c r="AY151" i="28" s="1"/>
  <c r="AZ39" i="28" s="1"/>
  <c r="AZ67" i="28" s="1"/>
  <c r="AZ151" i="28" s="1"/>
  <c r="BA39" i="28" s="1"/>
  <c r="BA67" i="28" s="1"/>
  <c r="BA151" i="28" s="1"/>
  <c r="BB39" i="28" s="1"/>
  <c r="BB67" i="28" s="1"/>
  <c r="BB151" i="28" s="1"/>
  <c r="BC39" i="28" s="1"/>
  <c r="BC67" i="28" s="1"/>
  <c r="BC151" i="28" s="1"/>
  <c r="BD39" i="28" s="1"/>
  <c r="BD67" i="28" s="1"/>
  <c r="BD151" i="28" s="1"/>
  <c r="K91" i="28"/>
  <c r="K100" i="28"/>
  <c r="K97" i="28"/>
  <c r="K86" i="28"/>
  <c r="K98" i="28"/>
  <c r="K96" i="28"/>
  <c r="K68" i="28" s="1"/>
  <c r="K152" i="28" s="1"/>
  <c r="L40" i="28" s="1"/>
  <c r="L68" i="28" s="1"/>
  <c r="L152" i="28" s="1"/>
  <c r="M40" i="28" s="1"/>
  <c r="M68" i="28" s="1"/>
  <c r="M152" i="28" s="1"/>
  <c r="N40" i="28" s="1"/>
  <c r="N68" i="28" s="1"/>
  <c r="N152" i="28" s="1"/>
  <c r="O40" i="28" s="1"/>
  <c r="O68" i="28" s="1"/>
  <c r="O152" i="28" s="1"/>
  <c r="P40" i="28" s="1"/>
  <c r="P68" i="28" s="1"/>
  <c r="P152" i="28" s="1"/>
  <c r="Q40" i="28" s="1"/>
  <c r="Q68" i="28" s="1"/>
  <c r="Q152" i="28" s="1"/>
  <c r="R40" i="28" s="1"/>
  <c r="R68" i="28" s="1"/>
  <c r="R152" i="28" s="1"/>
  <c r="S40" i="28" s="1"/>
  <c r="S68" i="28" s="1"/>
  <c r="S152" i="28" s="1"/>
  <c r="T40" i="28" s="1"/>
  <c r="T68" i="28" s="1"/>
  <c r="T152" i="28" s="1"/>
  <c r="U40" i="28" s="1"/>
  <c r="U68" i="28" s="1"/>
  <c r="U152" i="28" s="1"/>
  <c r="V40" i="28" s="1"/>
  <c r="V68" i="28" s="1"/>
  <c r="V152" i="28" s="1"/>
  <c r="W40" i="28" s="1"/>
  <c r="W68" i="28" s="1"/>
  <c r="W152" i="28" s="1"/>
  <c r="X40" i="28" s="1"/>
  <c r="X68" i="28" s="1"/>
  <c r="X152" i="28" s="1"/>
  <c r="Y40" i="28" s="1"/>
  <c r="Y68" i="28" s="1"/>
  <c r="Y152" i="28" s="1"/>
  <c r="Z40" i="28" s="1"/>
  <c r="Z68" i="28" s="1"/>
  <c r="Z152" i="28" s="1"/>
  <c r="AA40" i="28" s="1"/>
  <c r="AA68" i="28" s="1"/>
  <c r="AA152" i="28" s="1"/>
  <c r="AB40" i="28" s="1"/>
  <c r="AB68" i="28" s="1"/>
  <c r="AB152" i="28" s="1"/>
  <c r="AC40" i="28" s="1"/>
  <c r="AC68" i="28" s="1"/>
  <c r="AC152" i="28" s="1"/>
  <c r="AD40" i="28" s="1"/>
  <c r="AD68" i="28" s="1"/>
  <c r="AD152" i="28" s="1"/>
  <c r="AE40" i="28" s="1"/>
  <c r="AE68" i="28" s="1"/>
  <c r="AE152" i="28" s="1"/>
  <c r="AF40" i="28" s="1"/>
  <c r="AF68" i="28" s="1"/>
  <c r="AF152" i="28" s="1"/>
  <c r="AG40" i="28" s="1"/>
  <c r="AG68" i="28" s="1"/>
  <c r="AG152" i="28" s="1"/>
  <c r="AH40" i="28" s="1"/>
  <c r="AH68" i="28" s="1"/>
  <c r="AH152" i="28" s="1"/>
  <c r="AI40" i="28" s="1"/>
  <c r="AI68" i="28" s="1"/>
  <c r="AI152" i="28" s="1"/>
  <c r="AJ40" i="28" s="1"/>
  <c r="AJ68" i="28" s="1"/>
  <c r="AJ152" i="28" s="1"/>
  <c r="AK40" i="28" s="1"/>
  <c r="AK68" i="28" s="1"/>
  <c r="AK152" i="28" s="1"/>
  <c r="AL40" i="28" s="1"/>
  <c r="AL68" i="28" s="1"/>
  <c r="AL152" i="28" s="1"/>
  <c r="AM40" i="28" s="1"/>
  <c r="AM68" i="28" s="1"/>
  <c r="AM152" i="28" s="1"/>
  <c r="AN40" i="28" s="1"/>
  <c r="AN68" i="28" s="1"/>
  <c r="AN152" i="28" s="1"/>
  <c r="AO40" i="28" s="1"/>
  <c r="AO68" i="28" s="1"/>
  <c r="AO152" i="28" s="1"/>
  <c r="AP40" i="28" s="1"/>
  <c r="AP68" i="28" s="1"/>
  <c r="AP152" i="28" s="1"/>
  <c r="AQ40" i="28" s="1"/>
  <c r="AQ68" i="28" s="1"/>
  <c r="AQ152" i="28" s="1"/>
  <c r="AR40" i="28" s="1"/>
  <c r="AR68" i="28" s="1"/>
  <c r="AR152" i="28" s="1"/>
  <c r="AS40" i="28" s="1"/>
  <c r="AS68" i="28" s="1"/>
  <c r="AS152" i="28" s="1"/>
  <c r="AT40" i="28" s="1"/>
  <c r="AT68" i="28" s="1"/>
  <c r="AT152" i="28" s="1"/>
  <c r="AU40" i="28" s="1"/>
  <c r="AU68" i="28" s="1"/>
  <c r="AU152" i="28" s="1"/>
  <c r="AV40" i="28" s="1"/>
  <c r="AV68" i="28" s="1"/>
  <c r="AV152" i="28" s="1"/>
  <c r="AW40" i="28" s="1"/>
  <c r="AW68" i="28" s="1"/>
  <c r="AW152" i="28" s="1"/>
  <c r="AX40" i="28" s="1"/>
  <c r="AX68" i="28" s="1"/>
  <c r="AX152" i="28" s="1"/>
  <c r="AY40" i="28" s="1"/>
  <c r="AY68" i="28" s="1"/>
  <c r="AY152" i="28" s="1"/>
  <c r="AZ40" i="28" s="1"/>
  <c r="AZ68" i="28" s="1"/>
  <c r="AZ152" i="28" s="1"/>
  <c r="BA40" i="28" s="1"/>
  <c r="BA68" i="28" s="1"/>
  <c r="BA152" i="28" s="1"/>
  <c r="BB40" i="28" s="1"/>
  <c r="BB68" i="28" s="1"/>
  <c r="BB152" i="28" s="1"/>
  <c r="BC40" i="28" s="1"/>
  <c r="BC68" i="28" s="1"/>
  <c r="BC152" i="28" s="1"/>
  <c r="BD40" i="28" s="1"/>
  <c r="BD68" i="28" s="1"/>
  <c r="BD152" i="28" s="1"/>
  <c r="K88" i="28"/>
  <c r="K93" i="28"/>
  <c r="I59" i="28" l="1"/>
  <c r="I143" i="28" s="1"/>
  <c r="J31" i="28" s="1"/>
  <c r="J59" i="28" s="1"/>
  <c r="J143" i="28" s="1"/>
  <c r="K31" i="28" s="1"/>
  <c r="AO110" i="28"/>
  <c r="AB110" i="28"/>
  <c r="AY110" i="28"/>
  <c r="J110" i="28"/>
  <c r="I110" i="28"/>
  <c r="AV110" i="28"/>
  <c r="M110" i="28"/>
  <c r="AJ110" i="28"/>
  <c r="AC110" i="28"/>
  <c r="BC110" i="28"/>
  <c r="T110" i="28"/>
  <c r="P110" i="28"/>
  <c r="AG110" i="28"/>
  <c r="Z110" i="28"/>
  <c r="AS110" i="28"/>
  <c r="L110" i="28"/>
  <c r="AQ110" i="28"/>
  <c r="AD110" i="28"/>
  <c r="R110" i="28"/>
  <c r="AE110" i="28"/>
  <c r="AA110" i="28"/>
  <c r="V110" i="28"/>
  <c r="I154" i="28"/>
  <c r="J42" i="28" s="1"/>
  <c r="BB110" i="28"/>
  <c r="N110" i="28"/>
  <c r="G110" i="28"/>
  <c r="Q110" i="28"/>
  <c r="AR110" i="28"/>
  <c r="AU110" i="28"/>
  <c r="X110" i="28"/>
  <c r="AF110" i="28"/>
  <c r="O110" i="28"/>
  <c r="U110" i="28"/>
  <c r="K110" i="28"/>
  <c r="W110" i="28"/>
  <c r="AW110" i="28"/>
  <c r="AN110" i="28"/>
  <c r="AI110" i="28"/>
  <c r="AZ110" i="28"/>
  <c r="AX110" i="28"/>
  <c r="S110" i="28"/>
  <c r="BD110" i="28"/>
  <c r="BA110" i="28"/>
  <c r="AT110" i="28"/>
  <c r="AH110" i="28"/>
  <c r="H110" i="28"/>
  <c r="AL110" i="28"/>
  <c r="AK110" i="28"/>
  <c r="AM110" i="28"/>
  <c r="AP110" i="28"/>
  <c r="Y110" i="28"/>
  <c r="AS129" i="28"/>
  <c r="Z129" i="28"/>
  <c r="AV129" i="28"/>
  <c r="AX129" i="28"/>
  <c r="AE127" i="28"/>
  <c r="AK127" i="28"/>
  <c r="AL127" i="28"/>
  <c r="Y127" i="28"/>
  <c r="BA127" i="28"/>
  <c r="M127" i="28"/>
  <c r="G128" i="28"/>
  <c r="G156" i="28" s="1"/>
  <c r="H44" i="28" s="1"/>
  <c r="AA128" i="28"/>
  <c r="AJ128" i="28"/>
  <c r="AD128" i="28"/>
  <c r="BA128" i="28"/>
  <c r="U128" i="28"/>
  <c r="AM128" i="28"/>
  <c r="J114" i="28"/>
  <c r="BC114" i="28"/>
  <c r="AI114" i="28"/>
  <c r="AY114" i="28"/>
  <c r="AL114" i="28"/>
  <c r="R113" i="28"/>
  <c r="AD113" i="28"/>
  <c r="AS113" i="28"/>
  <c r="V113" i="28"/>
  <c r="H113" i="28"/>
  <c r="Z113" i="28"/>
  <c r="T116" i="28"/>
  <c r="AO116" i="28"/>
  <c r="M116" i="28"/>
  <c r="AM116" i="28"/>
  <c r="L116" i="28"/>
  <c r="Y116" i="28"/>
  <c r="AO111" i="28"/>
  <c r="AR111" i="28"/>
  <c r="AK111" i="28"/>
  <c r="R111" i="28"/>
  <c r="AI111" i="28"/>
  <c r="AA111" i="28"/>
  <c r="R112" i="28"/>
  <c r="X112" i="28"/>
  <c r="U112" i="28"/>
  <c r="N112" i="28"/>
  <c r="BB112" i="28"/>
  <c r="W112" i="28"/>
  <c r="AA112" i="28"/>
  <c r="G112" i="28"/>
  <c r="G140" i="28" s="1"/>
  <c r="H28" i="28" s="1"/>
  <c r="AP112" i="28"/>
  <c r="AB112" i="28"/>
  <c r="BC112" i="28"/>
  <c r="AR112" i="28"/>
  <c r="AL112" i="28"/>
  <c r="AW112" i="28"/>
  <c r="H112" i="28"/>
  <c r="AS112" i="28"/>
  <c r="K112" i="28"/>
  <c r="AC112" i="28"/>
  <c r="M112" i="28"/>
  <c r="AG112" i="28"/>
  <c r="AU112" i="28"/>
  <c r="AQ112" i="28"/>
  <c r="Z112" i="28"/>
  <c r="AD112" i="28"/>
  <c r="J112" i="28"/>
  <c r="O112" i="28"/>
  <c r="AH112" i="28"/>
  <c r="Q112" i="28"/>
  <c r="BA112" i="28"/>
  <c r="AO112" i="28"/>
  <c r="V112" i="28"/>
  <c r="S112" i="28"/>
  <c r="AK112" i="28"/>
  <c r="P112" i="28"/>
  <c r="AX112" i="28"/>
  <c r="L112" i="28"/>
  <c r="AY112" i="28"/>
  <c r="AZ112" i="28"/>
  <c r="AM112" i="28"/>
  <c r="AJ112" i="28"/>
  <c r="AE112" i="28"/>
  <c r="I112" i="28"/>
  <c r="AI112" i="28"/>
  <c r="AN112" i="28"/>
  <c r="AF112" i="28"/>
  <c r="AT112" i="28"/>
  <c r="Y112" i="28"/>
  <c r="BD112" i="28"/>
  <c r="T112" i="28"/>
  <c r="AV112" i="28"/>
  <c r="J111" i="28"/>
  <c r="I111" i="28"/>
  <c r="Q111" i="28"/>
  <c r="AJ111" i="28"/>
  <c r="AU111" i="28"/>
  <c r="H111" i="28"/>
  <c r="AG111" i="28"/>
  <c r="AM111" i="28"/>
  <c r="BC111" i="28"/>
  <c r="AQ111" i="28"/>
  <c r="Z111" i="28"/>
  <c r="AX111" i="28"/>
  <c r="AH111" i="28"/>
  <c r="W111" i="28"/>
  <c r="BB111" i="28"/>
  <c r="U111" i="28"/>
  <c r="BD111" i="28"/>
  <c r="AN111" i="28"/>
  <c r="AY111" i="28"/>
  <c r="AF111" i="28"/>
  <c r="S111" i="28"/>
  <c r="AB111" i="28"/>
  <c r="O111" i="28"/>
  <c r="Y111" i="28"/>
  <c r="BA111" i="28"/>
  <c r="AV111" i="28"/>
  <c r="V111" i="28"/>
  <c r="AD111" i="28"/>
  <c r="T111" i="28"/>
  <c r="AC111" i="28"/>
  <c r="G111" i="28"/>
  <c r="G139" i="28" s="1"/>
  <c r="H27" i="28" s="1"/>
  <c r="H55" i="28" s="1"/>
  <c r="H139" i="28" s="1"/>
  <c r="I27" i="28" s="1"/>
  <c r="I55" i="28" s="1"/>
  <c r="I139" i="28" s="1"/>
  <c r="J27" i="28" s="1"/>
  <c r="AE111" i="28"/>
  <c r="N111" i="28"/>
  <c r="P111" i="28"/>
  <c r="K111" i="28"/>
  <c r="M111" i="28"/>
  <c r="AS111" i="28"/>
  <c r="AP111" i="28"/>
  <c r="AZ111" i="28"/>
  <c r="AL111" i="28"/>
  <c r="L111" i="28"/>
  <c r="AW111" i="28"/>
  <c r="X111" i="28"/>
  <c r="AT111" i="28"/>
  <c r="AT114" i="28"/>
  <c r="R114" i="28"/>
  <c r="V114" i="28"/>
  <c r="AD114" i="28"/>
  <c r="T114" i="28"/>
  <c r="BB114" i="28"/>
  <c r="L114" i="28"/>
  <c r="AW114" i="28"/>
  <c r="AH114" i="28"/>
  <c r="M114" i="28"/>
  <c r="AC114" i="28"/>
  <c r="AR114" i="28"/>
  <c r="AM114" i="28"/>
  <c r="AK114" i="28"/>
  <c r="O114" i="28"/>
  <c r="AQ114" i="28"/>
  <c r="G114" i="28"/>
  <c r="G142" i="28" s="1"/>
  <c r="H30" i="28" s="1"/>
  <c r="H58" i="28" s="1"/>
  <c r="H142" i="28" s="1"/>
  <c r="I30" i="28" s="1"/>
  <c r="W114" i="28"/>
  <c r="K114" i="28"/>
  <c r="Z114" i="28"/>
  <c r="AB114" i="28"/>
  <c r="AG114" i="28"/>
  <c r="Y114" i="28"/>
  <c r="AE114" i="28"/>
  <c r="P114" i="28"/>
  <c r="AJ114" i="28"/>
  <c r="AF114" i="28"/>
  <c r="AS114" i="28"/>
  <c r="AZ114" i="28"/>
  <c r="AV114" i="28"/>
  <c r="BD114" i="28"/>
  <c r="AN114" i="28"/>
  <c r="AX114" i="28"/>
  <c r="N114" i="28"/>
  <c r="AO114" i="28"/>
  <c r="U114" i="28"/>
  <c r="AA114" i="28"/>
  <c r="S114" i="28"/>
  <c r="BA114" i="28"/>
  <c r="X114" i="28"/>
  <c r="I114" i="28"/>
  <c r="H114" i="28"/>
  <c r="Q114" i="28"/>
  <c r="AU114" i="28"/>
  <c r="AP114" i="28"/>
  <c r="G127" i="28"/>
  <c r="G155" i="28" s="1"/>
  <c r="H43" i="28" s="1"/>
  <c r="S127" i="28"/>
  <c r="O127" i="28"/>
  <c r="L127" i="28"/>
  <c r="Q127" i="28"/>
  <c r="AX127" i="28"/>
  <c r="BC127" i="28"/>
  <c r="AD127" i="28"/>
  <c r="AW127" i="28"/>
  <c r="AN127" i="28"/>
  <c r="AJ127" i="28"/>
  <c r="AO127" i="28"/>
  <c r="U127" i="28"/>
  <c r="AI127" i="28"/>
  <c r="AU127" i="28"/>
  <c r="P127" i="28"/>
  <c r="AZ127" i="28"/>
  <c r="AT127" i="28"/>
  <c r="AS127" i="28"/>
  <c r="Z127" i="28"/>
  <c r="AG127" i="28"/>
  <c r="N127" i="28"/>
  <c r="V127" i="28"/>
  <c r="T127" i="28"/>
  <c r="AM127" i="28"/>
  <c r="R127" i="28"/>
  <c r="AB127" i="28"/>
  <c r="AP127" i="28"/>
  <c r="BB127" i="28"/>
  <c r="AA127" i="28"/>
  <c r="AC127" i="28"/>
  <c r="X127" i="28"/>
  <c r="I127" i="28"/>
  <c r="K127" i="28"/>
  <c r="H127" i="28"/>
  <c r="W127" i="28"/>
  <c r="AQ127" i="28"/>
  <c r="AY127" i="28"/>
  <c r="BD127" i="28"/>
  <c r="AH127" i="28"/>
  <c r="AV127" i="28"/>
  <c r="AR127" i="28"/>
  <c r="J127" i="28"/>
  <c r="AF127" i="28"/>
  <c r="Y113" i="28"/>
  <c r="I113" i="28"/>
  <c r="AR113" i="28"/>
  <c r="M113" i="28"/>
  <c r="Q113" i="28"/>
  <c r="N113" i="28"/>
  <c r="AX113" i="28"/>
  <c r="AN113" i="28"/>
  <c r="AF113" i="28"/>
  <c r="BA113" i="28"/>
  <c r="AW113" i="28"/>
  <c r="BD113" i="28"/>
  <c r="AU113" i="28"/>
  <c r="P113" i="28"/>
  <c r="AL113" i="28"/>
  <c r="AZ113" i="28"/>
  <c r="G113" i="28"/>
  <c r="G141" i="28" s="1"/>
  <c r="H29" i="28" s="1"/>
  <c r="H57" i="28" s="1"/>
  <c r="AG113" i="28"/>
  <c r="W113" i="28"/>
  <c r="AY113" i="28"/>
  <c r="BC113" i="28"/>
  <c r="AJ113" i="28"/>
  <c r="AM113" i="28"/>
  <c r="AC113" i="28"/>
  <c r="T113" i="28"/>
  <c r="AK113" i="28"/>
  <c r="J113" i="28"/>
  <c r="AE113" i="28"/>
  <c r="S113" i="28"/>
  <c r="U113" i="28"/>
  <c r="AP113" i="28"/>
  <c r="BB113" i="28"/>
  <c r="AV113" i="28"/>
  <c r="AA113" i="28"/>
  <c r="AH113" i="28"/>
  <c r="AT113" i="28"/>
  <c r="O113" i="28"/>
  <c r="L113" i="28"/>
  <c r="X113" i="28"/>
  <c r="AI113" i="28"/>
  <c r="AO113" i="28"/>
  <c r="K113" i="28"/>
  <c r="AQ113" i="28"/>
  <c r="AB113" i="28"/>
  <c r="AZ116" i="28"/>
  <c r="AL116" i="28"/>
  <c r="AC116" i="28"/>
  <c r="AX116" i="28"/>
  <c r="AS116" i="28"/>
  <c r="G116" i="28"/>
  <c r="G144" i="28" s="1"/>
  <c r="H32" i="28" s="1"/>
  <c r="H60" i="28" s="1"/>
  <c r="H144" i="28" s="1"/>
  <c r="I32" i="28" s="1"/>
  <c r="I60" i="28" s="1"/>
  <c r="I144" i="28" s="1"/>
  <c r="J32" i="28" s="1"/>
  <c r="J60" i="28" s="1"/>
  <c r="J144" i="28" s="1"/>
  <c r="K32" i="28" s="1"/>
  <c r="K60" i="28" s="1"/>
  <c r="K144" i="28" s="1"/>
  <c r="L32" i="28" s="1"/>
  <c r="L60" i="28" s="1"/>
  <c r="L144" i="28" s="1"/>
  <c r="M32" i="28" s="1"/>
  <c r="M60" i="28" s="1"/>
  <c r="M144" i="28" s="1"/>
  <c r="N32" i="28" s="1"/>
  <c r="O116" i="28"/>
  <c r="BD116" i="28"/>
  <c r="I116" i="28"/>
  <c r="AT116" i="28"/>
  <c r="AD116" i="28"/>
  <c r="AI116" i="28"/>
  <c r="U116" i="28"/>
  <c r="AW116" i="28"/>
  <c r="P116" i="28"/>
  <c r="Z116" i="28"/>
  <c r="AH116" i="28"/>
  <c r="AJ116" i="28"/>
  <c r="S116" i="28"/>
  <c r="K116" i="28"/>
  <c r="AU116" i="28"/>
  <c r="AG116" i="28"/>
  <c r="AB116" i="28"/>
  <c r="R116" i="28"/>
  <c r="V116" i="28"/>
  <c r="AV116" i="28"/>
  <c r="AN116" i="28"/>
  <c r="BA116" i="28"/>
  <c r="Q116" i="28"/>
  <c r="J116" i="28"/>
  <c r="AY116" i="28"/>
  <c r="AR116" i="28"/>
  <c r="BC116" i="28"/>
  <c r="AA116" i="28"/>
  <c r="W116" i="28"/>
  <c r="AK116" i="28"/>
  <c r="N116" i="28"/>
  <c r="AE116" i="28"/>
  <c r="X116" i="28"/>
  <c r="H116" i="28"/>
  <c r="BB116" i="28"/>
  <c r="AP116" i="28"/>
  <c r="AF116" i="28"/>
  <c r="AQ116" i="28"/>
  <c r="G129" i="28"/>
  <c r="G157" i="28" s="1"/>
  <c r="H45" i="28" s="1"/>
  <c r="H73" i="28" s="1"/>
  <c r="J129" i="28"/>
  <c r="AI129" i="28"/>
  <c r="V129" i="28"/>
  <c r="AD129" i="28"/>
  <c r="T129" i="28"/>
  <c r="AQ129" i="28"/>
  <c r="AR129" i="28"/>
  <c r="N129" i="28"/>
  <c r="AT129" i="28"/>
  <c r="BD129" i="28"/>
  <c r="BA129" i="28"/>
  <c r="Y129" i="28"/>
  <c r="AY129" i="28"/>
  <c r="P129" i="28"/>
  <c r="H129" i="28"/>
  <c r="L129" i="28"/>
  <c r="M129" i="28"/>
  <c r="BC129" i="28"/>
  <c r="AC129" i="28"/>
  <c r="BB129" i="28"/>
  <c r="AZ129" i="28"/>
  <c r="K129" i="28"/>
  <c r="AB129" i="28"/>
  <c r="Q129" i="28"/>
  <c r="AP129" i="28"/>
  <c r="S129" i="28"/>
  <c r="AA129" i="28"/>
  <c r="AW129" i="28"/>
  <c r="I129" i="28"/>
  <c r="AH129" i="28"/>
  <c r="AG129" i="28"/>
  <c r="AN129" i="28"/>
  <c r="AL129" i="28"/>
  <c r="W129" i="28"/>
  <c r="X129" i="28"/>
  <c r="AJ129" i="28"/>
  <c r="AE129" i="28"/>
  <c r="U129" i="28"/>
  <c r="R129" i="28"/>
  <c r="O129" i="28"/>
  <c r="AU129" i="28"/>
  <c r="AK129" i="28"/>
  <c r="AM129" i="28"/>
  <c r="AF129" i="28"/>
  <c r="AO129" i="28"/>
  <c r="K128" i="28"/>
  <c r="I128" i="28"/>
  <c r="BD128" i="28"/>
  <c r="H128" i="28"/>
  <c r="N128" i="28"/>
  <c r="AY128" i="28"/>
  <c r="M128" i="28"/>
  <c r="AL128" i="28"/>
  <c r="AV128" i="28"/>
  <c r="AO128" i="28"/>
  <c r="AW128" i="28"/>
  <c r="AG128" i="28"/>
  <c r="R128" i="28"/>
  <c r="AQ128" i="28"/>
  <c r="AP128" i="28"/>
  <c r="AS128" i="28"/>
  <c r="BC128" i="28"/>
  <c r="AZ128" i="28"/>
  <c r="V128" i="28"/>
  <c r="AE128" i="28"/>
  <c r="T128" i="28"/>
  <c r="AK128" i="28"/>
  <c r="J128" i="28"/>
  <c r="Z128" i="28"/>
  <c r="L128" i="28"/>
  <c r="P128" i="28"/>
  <c r="Y128" i="28"/>
  <c r="Q128" i="28"/>
  <c r="X128" i="28"/>
  <c r="AX128" i="28"/>
  <c r="AB128" i="28"/>
  <c r="BB128" i="28"/>
  <c r="AN128" i="28"/>
  <c r="AC128" i="28"/>
  <c r="AI128" i="28"/>
  <c r="AT128" i="28"/>
  <c r="AF128" i="28"/>
  <c r="W128" i="28"/>
  <c r="O128" i="28"/>
  <c r="AR128" i="28"/>
  <c r="AH128" i="28"/>
  <c r="S128" i="28"/>
  <c r="AU128" i="28"/>
  <c r="K59" i="28" l="1"/>
  <c r="K143" i="28" s="1"/>
  <c r="L31" i="28" s="1"/>
  <c r="L59" i="28" s="1"/>
  <c r="L143" i="28" s="1"/>
  <c r="M31" i="28" s="1"/>
  <c r="M59" i="28" s="1"/>
  <c r="M143" i="28" s="1"/>
  <c r="N31" i="28" s="1"/>
  <c r="N59" i="28" s="1"/>
  <c r="N143" i="28" s="1"/>
  <c r="O31" i="28" s="1"/>
  <c r="O59" i="28" s="1"/>
  <c r="O143" i="28" s="1"/>
  <c r="P31" i="28" s="1"/>
  <c r="P59" i="28" s="1"/>
  <c r="P143" i="28" s="1"/>
  <c r="Q31" i="28" s="1"/>
  <c r="Q59" i="28" s="1"/>
  <c r="Q143" i="28" s="1"/>
  <c r="R31" i="28" s="1"/>
  <c r="R59" i="28" s="1"/>
  <c r="R143" i="28" s="1"/>
  <c r="S31" i="28" s="1"/>
  <c r="S59" i="28" s="1"/>
  <c r="S143" i="28" s="1"/>
  <c r="T31" i="28" s="1"/>
  <c r="T59" i="28" s="1"/>
  <c r="T143" i="28" s="1"/>
  <c r="U31" i="28" s="1"/>
  <c r="U59" i="28" s="1"/>
  <c r="U143" i="28" s="1"/>
  <c r="V31" i="28" s="1"/>
  <c r="V59" i="28" s="1"/>
  <c r="V143" i="28" s="1"/>
  <c r="W31" i="28" s="1"/>
  <c r="W59" i="28" s="1"/>
  <c r="W143" i="28" s="1"/>
  <c r="X31" i="28" s="1"/>
  <c r="X59" i="28" s="1"/>
  <c r="X143" i="28" s="1"/>
  <c r="Y31" i="28" s="1"/>
  <c r="Y59" i="28" s="1"/>
  <c r="Y143" i="28" s="1"/>
  <c r="Z31" i="28" s="1"/>
  <c r="Z59" i="28" s="1"/>
  <c r="Z143" i="28" s="1"/>
  <c r="AA31" i="28" s="1"/>
  <c r="AA59" i="28" s="1"/>
  <c r="AA143" i="28" s="1"/>
  <c r="AB31" i="28" s="1"/>
  <c r="AB59" i="28" s="1"/>
  <c r="AB143" i="28" s="1"/>
  <c r="AC31" i="28" s="1"/>
  <c r="AC59" i="28" s="1"/>
  <c r="AC143" i="28" s="1"/>
  <c r="AD31" i="28" s="1"/>
  <c r="AD59" i="28" s="1"/>
  <c r="AD143" i="28" s="1"/>
  <c r="AE31" i="28" s="1"/>
  <c r="AE59" i="28" s="1"/>
  <c r="AE143" i="28" s="1"/>
  <c r="AF31" i="28" s="1"/>
  <c r="AF59" i="28" s="1"/>
  <c r="AF143" i="28" s="1"/>
  <c r="AG31" i="28" s="1"/>
  <c r="AG59" i="28" s="1"/>
  <c r="AG143" i="28" s="1"/>
  <c r="AH31" i="28" s="1"/>
  <c r="AH59" i="28" s="1"/>
  <c r="AH143" i="28" s="1"/>
  <c r="AI31" i="28" s="1"/>
  <c r="AI59" i="28" s="1"/>
  <c r="AI143" i="28" s="1"/>
  <c r="AJ31" i="28" s="1"/>
  <c r="AJ59" i="28" s="1"/>
  <c r="AJ143" i="28" s="1"/>
  <c r="AK31" i="28" s="1"/>
  <c r="AK59" i="28" s="1"/>
  <c r="AK143" i="28" s="1"/>
  <c r="AL31" i="28" s="1"/>
  <c r="AL59" i="28" s="1"/>
  <c r="AL143" i="28" s="1"/>
  <c r="AM31" i="28" s="1"/>
  <c r="AM59" i="28" s="1"/>
  <c r="AM143" i="28" s="1"/>
  <c r="AN31" i="28" s="1"/>
  <c r="AN59" i="28" s="1"/>
  <c r="AN143" i="28" s="1"/>
  <c r="AO31" i="28" s="1"/>
  <c r="AO59" i="28" s="1"/>
  <c r="AO143" i="28" s="1"/>
  <c r="AP31" i="28" s="1"/>
  <c r="AP59" i="28" s="1"/>
  <c r="AP143" i="28" s="1"/>
  <c r="AQ31" i="28" s="1"/>
  <c r="AQ59" i="28" s="1"/>
  <c r="AQ143" i="28" s="1"/>
  <c r="AR31" i="28" s="1"/>
  <c r="AR59" i="28" s="1"/>
  <c r="AR143" i="28" s="1"/>
  <c r="AS31" i="28" s="1"/>
  <c r="AS59" i="28" s="1"/>
  <c r="AS143" i="28" s="1"/>
  <c r="AT31" i="28" s="1"/>
  <c r="AT59" i="28" s="1"/>
  <c r="AT143" i="28" s="1"/>
  <c r="AU31" i="28" s="1"/>
  <c r="AU59" i="28" s="1"/>
  <c r="AU143" i="28" s="1"/>
  <c r="AV31" i="28" s="1"/>
  <c r="AV59" i="28" s="1"/>
  <c r="AV143" i="28" s="1"/>
  <c r="AW31" i="28" s="1"/>
  <c r="AW59" i="28" s="1"/>
  <c r="AW143" i="28" s="1"/>
  <c r="AX31" i="28" s="1"/>
  <c r="AX59" i="28" s="1"/>
  <c r="AX143" i="28" s="1"/>
  <c r="AY31" i="28" s="1"/>
  <c r="AY59" i="28" s="1"/>
  <c r="AY143" i="28" s="1"/>
  <c r="AZ31" i="28" s="1"/>
  <c r="AZ59" i="28" s="1"/>
  <c r="AZ143" i="28" s="1"/>
  <c r="BA31" i="28" s="1"/>
  <c r="BA59" i="28" s="1"/>
  <c r="BA143" i="28" s="1"/>
  <c r="BB31" i="28" s="1"/>
  <c r="BB59" i="28" s="1"/>
  <c r="BB143" i="28" s="1"/>
  <c r="BC31" i="28" s="1"/>
  <c r="BC59" i="28" s="1"/>
  <c r="BC143" i="28" s="1"/>
  <c r="BD31" i="28" s="1"/>
  <c r="BD59" i="28" s="1"/>
  <c r="BD143" i="28" s="1"/>
  <c r="H157" i="28"/>
  <c r="I45" i="28" s="1"/>
  <c r="I73" i="28" s="1"/>
  <c r="I157" i="28" s="1"/>
  <c r="J45" i="28" s="1"/>
  <c r="J73" i="28" s="1"/>
  <c r="J157" i="28" s="1"/>
  <c r="K45" i="28" s="1"/>
  <c r="K73" i="28" s="1"/>
  <c r="K157" i="28" s="1"/>
  <c r="L45" i="28" s="1"/>
  <c r="L73" i="28" s="1"/>
  <c r="L157" i="28" s="1"/>
  <c r="M45" i="28" s="1"/>
  <c r="M73" i="28" s="1"/>
  <c r="M157" i="28" s="1"/>
  <c r="N45" i="28" s="1"/>
  <c r="N73" i="28" s="1"/>
  <c r="N157" i="28" s="1"/>
  <c r="O45" i="28" s="1"/>
  <c r="O73" i="28" s="1"/>
  <c r="O157" i="28" s="1"/>
  <c r="P45" i="28" s="1"/>
  <c r="P73" i="28" s="1"/>
  <c r="P157" i="28" s="1"/>
  <c r="Q45" i="28" s="1"/>
  <c r="Q73" i="28" s="1"/>
  <c r="Q157" i="28" s="1"/>
  <c r="R45" i="28" s="1"/>
  <c r="R73" i="28" s="1"/>
  <c r="R157" i="28" s="1"/>
  <c r="S45" i="28" s="1"/>
  <c r="S73" i="28" s="1"/>
  <c r="S157" i="28" s="1"/>
  <c r="T45" i="28" s="1"/>
  <c r="T73" i="28" s="1"/>
  <c r="T157" i="28" s="1"/>
  <c r="U45" i="28" s="1"/>
  <c r="U73" i="28" s="1"/>
  <c r="U157" i="28" s="1"/>
  <c r="V45" i="28" s="1"/>
  <c r="V73" i="28" s="1"/>
  <c r="V157" i="28" s="1"/>
  <c r="W45" i="28" s="1"/>
  <c r="W73" i="28" s="1"/>
  <c r="W157" i="28" s="1"/>
  <c r="X45" i="28" s="1"/>
  <c r="X73" i="28" s="1"/>
  <c r="X157" i="28" s="1"/>
  <c r="Y45" i="28" s="1"/>
  <c r="Y73" i="28" s="1"/>
  <c r="Y157" i="28" s="1"/>
  <c r="Z45" i="28" s="1"/>
  <c r="Z73" i="28" s="1"/>
  <c r="Z157" i="28" s="1"/>
  <c r="AA45" i="28" s="1"/>
  <c r="AA73" i="28" s="1"/>
  <c r="AA157" i="28" s="1"/>
  <c r="AB45" i="28" s="1"/>
  <c r="AB73" i="28" s="1"/>
  <c r="AB157" i="28" s="1"/>
  <c r="AC45" i="28" s="1"/>
  <c r="AC73" i="28" s="1"/>
  <c r="AC157" i="28" s="1"/>
  <c r="AD45" i="28" s="1"/>
  <c r="AD73" i="28" s="1"/>
  <c r="AD157" i="28" s="1"/>
  <c r="AE45" i="28" s="1"/>
  <c r="AE73" i="28" s="1"/>
  <c r="AE157" i="28" s="1"/>
  <c r="AF45" i="28" s="1"/>
  <c r="AF73" i="28" s="1"/>
  <c r="AF157" i="28" s="1"/>
  <c r="AG45" i="28" s="1"/>
  <c r="AG73" i="28" s="1"/>
  <c r="AG157" i="28" s="1"/>
  <c r="AH45" i="28" s="1"/>
  <c r="AH73" i="28" s="1"/>
  <c r="AH157" i="28" s="1"/>
  <c r="AI45" i="28" s="1"/>
  <c r="AI73" i="28" s="1"/>
  <c r="AI157" i="28" s="1"/>
  <c r="AJ45" i="28" s="1"/>
  <c r="AJ73" i="28" s="1"/>
  <c r="AJ157" i="28" s="1"/>
  <c r="AK45" i="28" s="1"/>
  <c r="AK73" i="28" s="1"/>
  <c r="AK157" i="28" s="1"/>
  <c r="AL45" i="28" s="1"/>
  <c r="AL73" i="28" s="1"/>
  <c r="AL157" i="28" s="1"/>
  <c r="AM45" i="28" s="1"/>
  <c r="AM73" i="28" s="1"/>
  <c r="AM157" i="28" s="1"/>
  <c r="AN45" i="28" s="1"/>
  <c r="AN73" i="28" s="1"/>
  <c r="AN157" i="28" s="1"/>
  <c r="AO45" i="28" s="1"/>
  <c r="AO73" i="28" s="1"/>
  <c r="AO157" i="28" s="1"/>
  <c r="AP45" i="28" s="1"/>
  <c r="AP73" i="28" s="1"/>
  <c r="AP157" i="28" s="1"/>
  <c r="AQ45" i="28" s="1"/>
  <c r="AQ73" i="28" s="1"/>
  <c r="AQ157" i="28" s="1"/>
  <c r="AR45" i="28" s="1"/>
  <c r="AR73" i="28" s="1"/>
  <c r="AR157" i="28" s="1"/>
  <c r="AS45" i="28" s="1"/>
  <c r="AS73" i="28" s="1"/>
  <c r="AS157" i="28" s="1"/>
  <c r="AT45" i="28" s="1"/>
  <c r="AT73" i="28" s="1"/>
  <c r="AT157" i="28" s="1"/>
  <c r="AU45" i="28" s="1"/>
  <c r="AU73" i="28" s="1"/>
  <c r="AU157" i="28" s="1"/>
  <c r="AV45" i="28" s="1"/>
  <c r="AV73" i="28" s="1"/>
  <c r="AV157" i="28" s="1"/>
  <c r="AW45" i="28" s="1"/>
  <c r="AW73" i="28" s="1"/>
  <c r="AW157" i="28" s="1"/>
  <c r="AX45" i="28" s="1"/>
  <c r="AX73" i="28" s="1"/>
  <c r="AX157" i="28" s="1"/>
  <c r="AY45" i="28" s="1"/>
  <c r="AY73" i="28" s="1"/>
  <c r="AY157" i="28" s="1"/>
  <c r="AZ45" i="28" s="1"/>
  <c r="AZ73" i="28" s="1"/>
  <c r="AZ157" i="28" s="1"/>
  <c r="BA45" i="28" s="1"/>
  <c r="BA73" i="28" s="1"/>
  <c r="BA157" i="28" s="1"/>
  <c r="BB45" i="28" s="1"/>
  <c r="BB73" i="28" s="1"/>
  <c r="BB157" i="28" s="1"/>
  <c r="BC45" i="28" s="1"/>
  <c r="BC73" i="28" s="1"/>
  <c r="BC157" i="28" s="1"/>
  <c r="BD45" i="28" s="1"/>
  <c r="BD73" i="28" s="1"/>
  <c r="BD157" i="28" s="1"/>
  <c r="H71" i="28"/>
  <c r="H155" i="28" s="1"/>
  <c r="I43" i="28" s="1"/>
  <c r="I71" i="28" s="1"/>
  <c r="I155" i="28" s="1"/>
  <c r="J43" i="28" s="1"/>
  <c r="J71" i="28" s="1"/>
  <c r="J155" i="28" s="1"/>
  <c r="K43" i="28" s="1"/>
  <c r="K71" i="28" s="1"/>
  <c r="K155" i="28" s="1"/>
  <c r="L43" i="28" s="1"/>
  <c r="L71" i="28" s="1"/>
  <c r="L155" i="28" s="1"/>
  <c r="M43" i="28" s="1"/>
  <c r="M71" i="28" s="1"/>
  <c r="M155" i="28" s="1"/>
  <c r="N43" i="28" s="1"/>
  <c r="N71" i="28" s="1"/>
  <c r="N155" i="28" s="1"/>
  <c r="O43" i="28" s="1"/>
  <c r="O71" i="28" s="1"/>
  <c r="O155" i="28" s="1"/>
  <c r="P43" i="28" s="1"/>
  <c r="P71" i="28" s="1"/>
  <c r="P155" i="28" s="1"/>
  <c r="Q43" i="28" s="1"/>
  <c r="Q71" i="28" s="1"/>
  <c r="Q155" i="28" s="1"/>
  <c r="R43" i="28" s="1"/>
  <c r="R71" i="28" s="1"/>
  <c r="R155" i="28" s="1"/>
  <c r="S43" i="28" s="1"/>
  <c r="S71" i="28" s="1"/>
  <c r="S155" i="28" s="1"/>
  <c r="T43" i="28" s="1"/>
  <c r="T71" i="28" s="1"/>
  <c r="T155" i="28" s="1"/>
  <c r="U43" i="28" s="1"/>
  <c r="U71" i="28" s="1"/>
  <c r="U155" i="28" s="1"/>
  <c r="V43" i="28" s="1"/>
  <c r="V71" i="28" s="1"/>
  <c r="V155" i="28" s="1"/>
  <c r="W43" i="28" s="1"/>
  <c r="W71" i="28" s="1"/>
  <c r="W155" i="28" s="1"/>
  <c r="X43" i="28" s="1"/>
  <c r="X71" i="28" s="1"/>
  <c r="X155" i="28" s="1"/>
  <c r="Y43" i="28" s="1"/>
  <c r="Y71" i="28" s="1"/>
  <c r="Y155" i="28" s="1"/>
  <c r="Z43" i="28" s="1"/>
  <c r="Z71" i="28" s="1"/>
  <c r="Z155" i="28" s="1"/>
  <c r="AA43" i="28" s="1"/>
  <c r="AA71" i="28" s="1"/>
  <c r="AA155" i="28" s="1"/>
  <c r="AB43" i="28" s="1"/>
  <c r="AB71" i="28" s="1"/>
  <c r="AB155" i="28" s="1"/>
  <c r="AC43" i="28" s="1"/>
  <c r="AC71" i="28" s="1"/>
  <c r="AC155" i="28" s="1"/>
  <c r="AD43" i="28" s="1"/>
  <c r="AD71" i="28" s="1"/>
  <c r="AD155" i="28" s="1"/>
  <c r="AE43" i="28" s="1"/>
  <c r="AE71" i="28" s="1"/>
  <c r="AE155" i="28" s="1"/>
  <c r="AF43" i="28" s="1"/>
  <c r="AF71" i="28" s="1"/>
  <c r="AF155" i="28" s="1"/>
  <c r="AG43" i="28" s="1"/>
  <c r="AG71" i="28" s="1"/>
  <c r="AG155" i="28" s="1"/>
  <c r="AH43" i="28" s="1"/>
  <c r="AH71" i="28" s="1"/>
  <c r="AH155" i="28" s="1"/>
  <c r="AI43" i="28" s="1"/>
  <c r="AI71" i="28" s="1"/>
  <c r="AI155" i="28" s="1"/>
  <c r="AJ43" i="28" s="1"/>
  <c r="AJ71" i="28" s="1"/>
  <c r="AJ155" i="28" s="1"/>
  <c r="AK43" i="28" s="1"/>
  <c r="AK71" i="28" s="1"/>
  <c r="AK155" i="28" s="1"/>
  <c r="AL43" i="28" s="1"/>
  <c r="AL71" i="28" s="1"/>
  <c r="AL155" i="28" s="1"/>
  <c r="AM43" i="28" s="1"/>
  <c r="AM71" i="28" s="1"/>
  <c r="AM155" i="28" s="1"/>
  <c r="AN43" i="28" s="1"/>
  <c r="AN71" i="28" s="1"/>
  <c r="AN155" i="28" s="1"/>
  <c r="AO43" i="28" s="1"/>
  <c r="AO71" i="28" s="1"/>
  <c r="AO155" i="28" s="1"/>
  <c r="AP43" i="28" s="1"/>
  <c r="AP71" i="28" s="1"/>
  <c r="AP155" i="28" s="1"/>
  <c r="AQ43" i="28" s="1"/>
  <c r="AQ71" i="28" s="1"/>
  <c r="AQ155" i="28" s="1"/>
  <c r="AR43" i="28" s="1"/>
  <c r="AR71" i="28" s="1"/>
  <c r="AR155" i="28" s="1"/>
  <c r="AS43" i="28" s="1"/>
  <c r="AS71" i="28" s="1"/>
  <c r="AS155" i="28" s="1"/>
  <c r="AT43" i="28" s="1"/>
  <c r="AT71" i="28" s="1"/>
  <c r="AT155" i="28" s="1"/>
  <c r="AU43" i="28" s="1"/>
  <c r="AU71" i="28" s="1"/>
  <c r="AU155" i="28" s="1"/>
  <c r="AV43" i="28" s="1"/>
  <c r="AV71" i="28" s="1"/>
  <c r="AV155" i="28" s="1"/>
  <c r="AW43" i="28" s="1"/>
  <c r="AW71" i="28" s="1"/>
  <c r="AW155" i="28" s="1"/>
  <c r="AX43" i="28" s="1"/>
  <c r="AX71" i="28" s="1"/>
  <c r="AX155" i="28" s="1"/>
  <c r="AY43" i="28" s="1"/>
  <c r="AY71" i="28" s="1"/>
  <c r="AY155" i="28" s="1"/>
  <c r="AZ43" i="28" s="1"/>
  <c r="AZ71" i="28" s="1"/>
  <c r="AZ155" i="28" s="1"/>
  <c r="BA43" i="28" s="1"/>
  <c r="BA71" i="28" s="1"/>
  <c r="BA155" i="28" s="1"/>
  <c r="BB43" i="28" s="1"/>
  <c r="BB71" i="28" s="1"/>
  <c r="BB155" i="28" s="1"/>
  <c r="BC43" i="28" s="1"/>
  <c r="BC71" i="28" s="1"/>
  <c r="BC155" i="28" s="1"/>
  <c r="BD43" i="28" s="1"/>
  <c r="BD71" i="28" s="1"/>
  <c r="BD155" i="28" s="1"/>
  <c r="J70" i="28"/>
  <c r="J154" i="28"/>
  <c r="K42" i="28" s="1"/>
  <c r="K70" i="28" s="1"/>
  <c r="K154" i="28" s="1"/>
  <c r="L42" i="28" s="1"/>
  <c r="L70" i="28" s="1"/>
  <c r="L154" i="28" s="1"/>
  <c r="M42" i="28" s="1"/>
  <c r="M70" i="28" s="1"/>
  <c r="M154" i="28" s="1"/>
  <c r="N42" i="28" s="1"/>
  <c r="N70" i="28" s="1"/>
  <c r="N154" i="28" s="1"/>
  <c r="O42" i="28" s="1"/>
  <c r="O70" i="28" s="1"/>
  <c r="O154" i="28" s="1"/>
  <c r="P42" i="28" s="1"/>
  <c r="P70" i="28" s="1"/>
  <c r="P154" i="28" s="1"/>
  <c r="Q42" i="28" s="1"/>
  <c r="Q70" i="28" s="1"/>
  <c r="Q154" i="28" s="1"/>
  <c r="R42" i="28" s="1"/>
  <c r="R70" i="28" s="1"/>
  <c r="R154" i="28" s="1"/>
  <c r="S42" i="28" s="1"/>
  <c r="S70" i="28" s="1"/>
  <c r="S154" i="28" s="1"/>
  <c r="T42" i="28" s="1"/>
  <c r="T70" i="28" s="1"/>
  <c r="T154" i="28" s="1"/>
  <c r="U42" i="28" s="1"/>
  <c r="U70" i="28" s="1"/>
  <c r="U154" i="28" s="1"/>
  <c r="V42" i="28" s="1"/>
  <c r="V70" i="28" s="1"/>
  <c r="V154" i="28" s="1"/>
  <c r="W42" i="28" s="1"/>
  <c r="W70" i="28" s="1"/>
  <c r="W154" i="28" s="1"/>
  <c r="X42" i="28" s="1"/>
  <c r="X70" i="28" s="1"/>
  <c r="X154" i="28" s="1"/>
  <c r="Y42" i="28" s="1"/>
  <c r="Y70" i="28" s="1"/>
  <c r="Y154" i="28" s="1"/>
  <c r="Z42" i="28" s="1"/>
  <c r="Z70" i="28" s="1"/>
  <c r="Z154" i="28" s="1"/>
  <c r="AA42" i="28" s="1"/>
  <c r="AA70" i="28" s="1"/>
  <c r="AA154" i="28" s="1"/>
  <c r="AB42" i="28" s="1"/>
  <c r="AB70" i="28" s="1"/>
  <c r="AB154" i="28" s="1"/>
  <c r="AC42" i="28" s="1"/>
  <c r="AC70" i="28" s="1"/>
  <c r="AC154" i="28" s="1"/>
  <c r="AD42" i="28" s="1"/>
  <c r="AD70" i="28" s="1"/>
  <c r="AD154" i="28" s="1"/>
  <c r="AE42" i="28" s="1"/>
  <c r="AE70" i="28" s="1"/>
  <c r="AE154" i="28" s="1"/>
  <c r="AF42" i="28" s="1"/>
  <c r="AF70" i="28" s="1"/>
  <c r="AF154" i="28" s="1"/>
  <c r="AG42" i="28" s="1"/>
  <c r="AG70" i="28" s="1"/>
  <c r="AG154" i="28" s="1"/>
  <c r="AH42" i="28" s="1"/>
  <c r="AH70" i="28" s="1"/>
  <c r="AH154" i="28" s="1"/>
  <c r="AI42" i="28" s="1"/>
  <c r="AI70" i="28" s="1"/>
  <c r="AI154" i="28" s="1"/>
  <c r="AJ42" i="28" s="1"/>
  <c r="AJ70" i="28" s="1"/>
  <c r="AJ154" i="28" s="1"/>
  <c r="AK42" i="28" s="1"/>
  <c r="AK70" i="28" s="1"/>
  <c r="AK154" i="28" s="1"/>
  <c r="AL42" i="28" s="1"/>
  <c r="AL70" i="28" s="1"/>
  <c r="AL154" i="28" s="1"/>
  <c r="AM42" i="28" s="1"/>
  <c r="AM70" i="28" s="1"/>
  <c r="AM154" i="28" s="1"/>
  <c r="AN42" i="28" s="1"/>
  <c r="AN70" i="28" s="1"/>
  <c r="AN154" i="28" s="1"/>
  <c r="AO42" i="28" s="1"/>
  <c r="AO70" i="28" s="1"/>
  <c r="AO154" i="28" s="1"/>
  <c r="AP42" i="28" s="1"/>
  <c r="AP70" i="28" s="1"/>
  <c r="AP154" i="28" s="1"/>
  <c r="AQ42" i="28" s="1"/>
  <c r="AQ70" i="28" s="1"/>
  <c r="AQ154" i="28" s="1"/>
  <c r="AR42" i="28" s="1"/>
  <c r="AR70" i="28" s="1"/>
  <c r="AR154" i="28" s="1"/>
  <c r="AS42" i="28" s="1"/>
  <c r="AS70" i="28" s="1"/>
  <c r="AS154" i="28" s="1"/>
  <c r="AT42" i="28" s="1"/>
  <c r="AT70" i="28" s="1"/>
  <c r="AT154" i="28" s="1"/>
  <c r="AU42" i="28" s="1"/>
  <c r="AU70" i="28" s="1"/>
  <c r="AU154" i="28" s="1"/>
  <c r="AV42" i="28" s="1"/>
  <c r="AV70" i="28" s="1"/>
  <c r="AV154" i="28" s="1"/>
  <c r="AW42" i="28" s="1"/>
  <c r="AW70" i="28" s="1"/>
  <c r="AW154" i="28" s="1"/>
  <c r="AX42" i="28" s="1"/>
  <c r="AX70" i="28" s="1"/>
  <c r="AX154" i="28" s="1"/>
  <c r="AY42" i="28" s="1"/>
  <c r="AY70" i="28" s="1"/>
  <c r="AY154" i="28" s="1"/>
  <c r="AZ42" i="28" s="1"/>
  <c r="AZ70" i="28" s="1"/>
  <c r="AZ154" i="28" s="1"/>
  <c r="BA42" i="28" s="1"/>
  <c r="BA70" i="28" s="1"/>
  <c r="BA154" i="28" s="1"/>
  <c r="BB42" i="28" s="1"/>
  <c r="BB70" i="28" s="1"/>
  <c r="BB154" i="28" s="1"/>
  <c r="BC42" i="28" s="1"/>
  <c r="BC70" i="28" s="1"/>
  <c r="BC154" i="28" s="1"/>
  <c r="BD42" i="28" s="1"/>
  <c r="BD70" i="28" s="1"/>
  <c r="BD154" i="28" s="1"/>
  <c r="H141" i="28"/>
  <c r="I29" i="28" s="1"/>
  <c r="I57" i="28" s="1"/>
  <c r="I141" i="28" s="1"/>
  <c r="J29" i="28" s="1"/>
  <c r="J57" i="28" s="1"/>
  <c r="J141" i="28" s="1"/>
  <c r="K29" i="28" s="1"/>
  <c r="K57" i="28" s="1"/>
  <c r="K141" i="28" s="1"/>
  <c r="L29" i="28" s="1"/>
  <c r="N60" i="28"/>
  <c r="N144" i="28" s="1"/>
  <c r="O32" i="28" s="1"/>
  <c r="O60" i="28" s="1"/>
  <c r="O144" i="28" s="1"/>
  <c r="P32" i="28" s="1"/>
  <c r="P60" i="28" s="1"/>
  <c r="P144" i="28" s="1"/>
  <c r="Q32" i="28" s="1"/>
  <c r="Q60" i="28" s="1"/>
  <c r="Q144" i="28" s="1"/>
  <c r="R32" i="28" s="1"/>
  <c r="R60" i="28" s="1"/>
  <c r="R144" i="28" s="1"/>
  <c r="S32" i="28" s="1"/>
  <c r="S60" i="28" s="1"/>
  <c r="S144" i="28" s="1"/>
  <c r="T32" i="28" s="1"/>
  <c r="T60" i="28" s="1"/>
  <c r="T144" i="28" s="1"/>
  <c r="U32" i="28" s="1"/>
  <c r="U60" i="28" s="1"/>
  <c r="U144" i="28" s="1"/>
  <c r="V32" i="28" s="1"/>
  <c r="V60" i="28" s="1"/>
  <c r="V144" i="28" s="1"/>
  <c r="W32" i="28" s="1"/>
  <c r="W60" i="28" s="1"/>
  <c r="W144" i="28" s="1"/>
  <c r="X32" i="28" s="1"/>
  <c r="X60" i="28" s="1"/>
  <c r="X144" i="28" s="1"/>
  <c r="Y32" i="28" s="1"/>
  <c r="Y60" i="28" s="1"/>
  <c r="Y144" i="28" s="1"/>
  <c r="Z32" i="28" s="1"/>
  <c r="Z60" i="28" s="1"/>
  <c r="Z144" i="28" s="1"/>
  <c r="AA32" i="28" s="1"/>
  <c r="AA60" i="28" s="1"/>
  <c r="AA144" i="28" s="1"/>
  <c r="AB32" i="28" s="1"/>
  <c r="AB60" i="28" s="1"/>
  <c r="AB144" i="28" s="1"/>
  <c r="AC32" i="28" s="1"/>
  <c r="AC60" i="28" s="1"/>
  <c r="AC144" i="28" s="1"/>
  <c r="AD32" i="28" s="1"/>
  <c r="AD60" i="28" s="1"/>
  <c r="AD144" i="28" s="1"/>
  <c r="AE32" i="28" s="1"/>
  <c r="AE60" i="28" s="1"/>
  <c r="AE144" i="28" s="1"/>
  <c r="AF32" i="28" s="1"/>
  <c r="AF60" i="28" s="1"/>
  <c r="AF144" i="28" s="1"/>
  <c r="AG32" i="28" s="1"/>
  <c r="AG60" i="28" s="1"/>
  <c r="AG144" i="28" s="1"/>
  <c r="AH32" i="28" s="1"/>
  <c r="AH60" i="28" s="1"/>
  <c r="AH144" i="28" s="1"/>
  <c r="AI32" i="28" s="1"/>
  <c r="AI60" i="28" s="1"/>
  <c r="AI144" i="28" s="1"/>
  <c r="AJ32" i="28" s="1"/>
  <c r="AJ60" i="28" s="1"/>
  <c r="AJ144" i="28" s="1"/>
  <c r="AK32" i="28" s="1"/>
  <c r="AK60" i="28" s="1"/>
  <c r="AK144" i="28" s="1"/>
  <c r="AL32" i="28" s="1"/>
  <c r="AL60" i="28" s="1"/>
  <c r="AL144" i="28" s="1"/>
  <c r="AM32" i="28" s="1"/>
  <c r="AM60" i="28" s="1"/>
  <c r="AM144" i="28" s="1"/>
  <c r="AN32" i="28" s="1"/>
  <c r="AN60" i="28" s="1"/>
  <c r="AN144" i="28" s="1"/>
  <c r="AO32" i="28" s="1"/>
  <c r="AO60" i="28" s="1"/>
  <c r="AO144" i="28" s="1"/>
  <c r="AP32" i="28" s="1"/>
  <c r="AP60" i="28" s="1"/>
  <c r="AP144" i="28" s="1"/>
  <c r="AQ32" i="28" s="1"/>
  <c r="AQ60" i="28" s="1"/>
  <c r="AQ144" i="28" s="1"/>
  <c r="AR32" i="28" s="1"/>
  <c r="AR60" i="28" s="1"/>
  <c r="AR144" i="28" s="1"/>
  <c r="AS32" i="28" s="1"/>
  <c r="AS60" i="28" s="1"/>
  <c r="AS144" i="28" s="1"/>
  <c r="AT32" i="28" s="1"/>
  <c r="AT60" i="28" s="1"/>
  <c r="AT144" i="28" s="1"/>
  <c r="AU32" i="28" s="1"/>
  <c r="AU60" i="28" s="1"/>
  <c r="AU144" i="28" s="1"/>
  <c r="AV32" i="28" s="1"/>
  <c r="AV60" i="28" s="1"/>
  <c r="AV144" i="28" s="1"/>
  <c r="AW32" i="28" s="1"/>
  <c r="AW60" i="28" s="1"/>
  <c r="AW144" i="28" s="1"/>
  <c r="AX32" i="28" s="1"/>
  <c r="AX60" i="28" s="1"/>
  <c r="AX144" i="28" s="1"/>
  <c r="AY32" i="28" s="1"/>
  <c r="AY60" i="28" s="1"/>
  <c r="AY144" i="28" s="1"/>
  <c r="AZ32" i="28" s="1"/>
  <c r="AZ60" i="28" s="1"/>
  <c r="AZ144" i="28" s="1"/>
  <c r="BA32" i="28" s="1"/>
  <c r="BA60" i="28" s="1"/>
  <c r="BA144" i="28" s="1"/>
  <c r="BB32" i="28" s="1"/>
  <c r="BB60" i="28" s="1"/>
  <c r="BB144" i="28" s="1"/>
  <c r="BC32" i="28" s="1"/>
  <c r="BC60" i="28" s="1"/>
  <c r="BC144" i="28" s="1"/>
  <c r="BD32" i="28" s="1"/>
  <c r="BD60" i="28" s="1"/>
  <c r="BD144" i="28" s="1"/>
  <c r="K29" i="34"/>
  <c r="K32" i="30"/>
  <c r="K33" i="30"/>
  <c r="K29" i="30"/>
  <c r="K79" i="29"/>
  <c r="K80" i="29" s="1"/>
  <c r="K28" i="34"/>
  <c r="K30" i="30"/>
  <c r="K28" i="30"/>
  <c r="K30" i="34"/>
  <c r="K32" i="34"/>
  <c r="K27" i="34"/>
  <c r="K27" i="30"/>
  <c r="K31" i="30"/>
  <c r="K33" i="34"/>
  <c r="K82" i="28"/>
  <c r="K103" i="28" s="1"/>
  <c r="K31" i="34"/>
  <c r="H72" i="28"/>
  <c r="H156" i="28"/>
  <c r="I44" i="28" s="1"/>
  <c r="I72" i="28" s="1"/>
  <c r="I156" i="28" s="1"/>
  <c r="J44" i="28" s="1"/>
  <c r="J72" i="28" s="1"/>
  <c r="J156" i="28" s="1"/>
  <c r="K44" i="28" s="1"/>
  <c r="K72" i="28" s="1"/>
  <c r="K156" i="28" s="1"/>
  <c r="L44" i="28" s="1"/>
  <c r="L72" i="28" s="1"/>
  <c r="L156" i="28" s="1"/>
  <c r="M44" i="28" s="1"/>
  <c r="M72" i="28" s="1"/>
  <c r="M156" i="28" s="1"/>
  <c r="N44" i="28" s="1"/>
  <c r="N72" i="28" s="1"/>
  <c r="N156" i="28" s="1"/>
  <c r="O44" i="28" s="1"/>
  <c r="O72" i="28" s="1"/>
  <c r="O156" i="28" s="1"/>
  <c r="P44" i="28" s="1"/>
  <c r="P72" i="28" s="1"/>
  <c r="P156" i="28" s="1"/>
  <c r="Q44" i="28" s="1"/>
  <c r="Q72" i="28" s="1"/>
  <c r="Q156" i="28" s="1"/>
  <c r="R44" i="28" s="1"/>
  <c r="R72" i="28" s="1"/>
  <c r="R156" i="28" s="1"/>
  <c r="S44" i="28" s="1"/>
  <c r="S72" i="28" s="1"/>
  <c r="S156" i="28" s="1"/>
  <c r="T44" i="28" s="1"/>
  <c r="T72" i="28" s="1"/>
  <c r="T156" i="28" s="1"/>
  <c r="U44" i="28" s="1"/>
  <c r="U72" i="28" s="1"/>
  <c r="U156" i="28" s="1"/>
  <c r="V44" i="28" s="1"/>
  <c r="V72" i="28" s="1"/>
  <c r="V156" i="28" s="1"/>
  <c r="W44" i="28" s="1"/>
  <c r="W72" i="28" s="1"/>
  <c r="W156" i="28" s="1"/>
  <c r="X44" i="28" s="1"/>
  <c r="X72" i="28" s="1"/>
  <c r="X156" i="28" s="1"/>
  <c r="Y44" i="28" s="1"/>
  <c r="Y72" i="28" s="1"/>
  <c r="Y156" i="28" s="1"/>
  <c r="Z44" i="28" s="1"/>
  <c r="Z72" i="28" s="1"/>
  <c r="Z156" i="28" s="1"/>
  <c r="AA44" i="28" s="1"/>
  <c r="AA72" i="28" s="1"/>
  <c r="AA156" i="28" s="1"/>
  <c r="AB44" i="28" s="1"/>
  <c r="AB72" i="28" s="1"/>
  <c r="AB156" i="28" s="1"/>
  <c r="AC44" i="28" s="1"/>
  <c r="AC72" i="28" s="1"/>
  <c r="AC156" i="28" s="1"/>
  <c r="AD44" i="28" s="1"/>
  <c r="AD72" i="28" s="1"/>
  <c r="AD156" i="28" s="1"/>
  <c r="AE44" i="28" s="1"/>
  <c r="AE72" i="28" s="1"/>
  <c r="AE156" i="28" s="1"/>
  <c r="AF44" i="28" s="1"/>
  <c r="AF72" i="28" s="1"/>
  <c r="AF156" i="28" s="1"/>
  <c r="AG44" i="28" s="1"/>
  <c r="AG72" i="28" s="1"/>
  <c r="AG156" i="28" s="1"/>
  <c r="AH44" i="28" s="1"/>
  <c r="AH72" i="28" s="1"/>
  <c r="AH156" i="28" s="1"/>
  <c r="AI44" i="28" s="1"/>
  <c r="AI72" i="28" s="1"/>
  <c r="AI156" i="28" s="1"/>
  <c r="AJ44" i="28" s="1"/>
  <c r="AJ72" i="28" s="1"/>
  <c r="AJ156" i="28" s="1"/>
  <c r="AK44" i="28" s="1"/>
  <c r="AK72" i="28" s="1"/>
  <c r="AK156" i="28" s="1"/>
  <c r="AL44" i="28" s="1"/>
  <c r="AL72" i="28" s="1"/>
  <c r="AL156" i="28" s="1"/>
  <c r="AM44" i="28" s="1"/>
  <c r="AM72" i="28" s="1"/>
  <c r="AM156" i="28" s="1"/>
  <c r="AN44" i="28" s="1"/>
  <c r="AN72" i="28" s="1"/>
  <c r="AN156" i="28" s="1"/>
  <c r="AO44" i="28" s="1"/>
  <c r="AO72" i="28" s="1"/>
  <c r="AO156" i="28" s="1"/>
  <c r="AP44" i="28" s="1"/>
  <c r="AP72" i="28" s="1"/>
  <c r="AP156" i="28" s="1"/>
  <c r="AQ44" i="28" s="1"/>
  <c r="AQ72" i="28" s="1"/>
  <c r="AQ156" i="28" s="1"/>
  <c r="AR44" i="28" s="1"/>
  <c r="AR72" i="28" s="1"/>
  <c r="AR156" i="28" s="1"/>
  <c r="AS44" i="28" s="1"/>
  <c r="AS72" i="28" s="1"/>
  <c r="AS156" i="28" s="1"/>
  <c r="AT44" i="28" s="1"/>
  <c r="AT72" i="28" s="1"/>
  <c r="AT156" i="28" s="1"/>
  <c r="AU44" i="28" s="1"/>
  <c r="AU72" i="28" s="1"/>
  <c r="AU156" i="28" s="1"/>
  <c r="AV44" i="28" s="1"/>
  <c r="AV72" i="28" s="1"/>
  <c r="AV156" i="28" s="1"/>
  <c r="AW44" i="28" s="1"/>
  <c r="AW72" i="28" s="1"/>
  <c r="AW156" i="28" s="1"/>
  <c r="AX44" i="28" s="1"/>
  <c r="AX72" i="28" s="1"/>
  <c r="AX156" i="28" s="1"/>
  <c r="AY44" i="28" s="1"/>
  <c r="AY72" i="28" s="1"/>
  <c r="AY156" i="28" s="1"/>
  <c r="AZ44" i="28" s="1"/>
  <c r="AZ72" i="28" s="1"/>
  <c r="AZ156" i="28" s="1"/>
  <c r="BA44" i="28" s="1"/>
  <c r="BA72" i="28" s="1"/>
  <c r="BA156" i="28" s="1"/>
  <c r="BB44" i="28" s="1"/>
  <c r="BB72" i="28" s="1"/>
  <c r="BB156" i="28" s="1"/>
  <c r="BC44" i="28" s="1"/>
  <c r="BC72" i="28" s="1"/>
  <c r="BC156" i="28" s="1"/>
  <c r="BD44" i="28" s="1"/>
  <c r="BD72" i="28" s="1"/>
  <c r="BD156" i="28" s="1"/>
  <c r="G138" i="28"/>
  <c r="I58" i="28"/>
  <c r="I142" i="28" s="1"/>
  <c r="J30" i="28" s="1"/>
  <c r="J58" i="28" s="1"/>
  <c r="J142" i="28" s="1"/>
  <c r="K30" i="28" s="1"/>
  <c r="K58" i="28" s="1"/>
  <c r="K142" i="28" s="1"/>
  <c r="L30" i="28" s="1"/>
  <c r="L58" i="28" s="1"/>
  <c r="L142" i="28" s="1"/>
  <c r="M30" i="28" s="1"/>
  <c r="M58" i="28" s="1"/>
  <c r="M142" i="28" s="1"/>
  <c r="N30" i="28" s="1"/>
  <c r="N58" i="28" s="1"/>
  <c r="N142" i="28" s="1"/>
  <c r="O30" i="28" s="1"/>
  <c r="O58" i="28" s="1"/>
  <c r="O142" i="28" s="1"/>
  <c r="P30" i="28" s="1"/>
  <c r="P58" i="28" s="1"/>
  <c r="P142" i="28" s="1"/>
  <c r="Q30" i="28" s="1"/>
  <c r="Q58" i="28" s="1"/>
  <c r="Q142" i="28" s="1"/>
  <c r="R30" i="28" s="1"/>
  <c r="R58" i="28" s="1"/>
  <c r="R142" i="28" s="1"/>
  <c r="S30" i="28" s="1"/>
  <c r="S58" i="28" s="1"/>
  <c r="S142" i="28" s="1"/>
  <c r="T30" i="28" s="1"/>
  <c r="T58" i="28" s="1"/>
  <c r="T142" i="28" s="1"/>
  <c r="U30" i="28" s="1"/>
  <c r="U58" i="28" s="1"/>
  <c r="U142" i="28" s="1"/>
  <c r="V30" i="28" s="1"/>
  <c r="V58" i="28" s="1"/>
  <c r="V142" i="28" s="1"/>
  <c r="W30" i="28" s="1"/>
  <c r="W58" i="28" s="1"/>
  <c r="W142" i="28" s="1"/>
  <c r="X30" i="28" s="1"/>
  <c r="X58" i="28" s="1"/>
  <c r="X142" i="28" s="1"/>
  <c r="Y30" i="28" s="1"/>
  <c r="Y58" i="28" s="1"/>
  <c r="Y142" i="28" s="1"/>
  <c r="Z30" i="28" s="1"/>
  <c r="Z58" i="28" s="1"/>
  <c r="Z142" i="28" s="1"/>
  <c r="AA30" i="28" s="1"/>
  <c r="AA58" i="28" s="1"/>
  <c r="AA142" i="28" s="1"/>
  <c r="AB30" i="28" s="1"/>
  <c r="AB58" i="28" s="1"/>
  <c r="AB142" i="28" s="1"/>
  <c r="AC30" i="28" s="1"/>
  <c r="AC58" i="28" s="1"/>
  <c r="AC142" i="28" s="1"/>
  <c r="AD30" i="28" s="1"/>
  <c r="AD58" i="28" s="1"/>
  <c r="AD142" i="28" s="1"/>
  <c r="AE30" i="28" s="1"/>
  <c r="AE58" i="28" s="1"/>
  <c r="AE142" i="28" s="1"/>
  <c r="AF30" i="28" s="1"/>
  <c r="AF58" i="28" s="1"/>
  <c r="AF142" i="28" s="1"/>
  <c r="AG30" i="28" s="1"/>
  <c r="AG58" i="28" s="1"/>
  <c r="AG142" i="28" s="1"/>
  <c r="AH30" i="28" s="1"/>
  <c r="AH58" i="28" s="1"/>
  <c r="AH142" i="28" s="1"/>
  <c r="AI30" i="28" s="1"/>
  <c r="AI58" i="28" s="1"/>
  <c r="AI142" i="28" s="1"/>
  <c r="AJ30" i="28" s="1"/>
  <c r="AJ58" i="28" s="1"/>
  <c r="AJ142" i="28" s="1"/>
  <c r="AK30" i="28" s="1"/>
  <c r="AK58" i="28" s="1"/>
  <c r="AK142" i="28" s="1"/>
  <c r="AL30" i="28" s="1"/>
  <c r="AL58" i="28" s="1"/>
  <c r="AL142" i="28" s="1"/>
  <c r="AM30" i="28" s="1"/>
  <c r="AM58" i="28" s="1"/>
  <c r="AM142" i="28" s="1"/>
  <c r="AN30" i="28" s="1"/>
  <c r="AN58" i="28" s="1"/>
  <c r="AN142" i="28" s="1"/>
  <c r="AO30" i="28" s="1"/>
  <c r="AO58" i="28" s="1"/>
  <c r="AO142" i="28" s="1"/>
  <c r="AP30" i="28" s="1"/>
  <c r="AP58" i="28" s="1"/>
  <c r="AP142" i="28" s="1"/>
  <c r="AQ30" i="28" s="1"/>
  <c r="AQ58" i="28" s="1"/>
  <c r="AQ142" i="28" s="1"/>
  <c r="AR30" i="28" s="1"/>
  <c r="AR58" i="28" s="1"/>
  <c r="AR142" i="28" s="1"/>
  <c r="AS30" i="28" s="1"/>
  <c r="AS58" i="28" s="1"/>
  <c r="AS142" i="28" s="1"/>
  <c r="AT30" i="28" s="1"/>
  <c r="AT58" i="28" s="1"/>
  <c r="AT142" i="28" s="1"/>
  <c r="AU30" i="28" s="1"/>
  <c r="AU58" i="28" s="1"/>
  <c r="AU142" i="28" s="1"/>
  <c r="AV30" i="28" s="1"/>
  <c r="AV58" i="28" s="1"/>
  <c r="AV142" i="28" s="1"/>
  <c r="AW30" i="28" s="1"/>
  <c r="AW58" i="28" s="1"/>
  <c r="AW142" i="28" s="1"/>
  <c r="AX30" i="28" s="1"/>
  <c r="AX58" i="28" s="1"/>
  <c r="AX142" i="28" s="1"/>
  <c r="AY30" i="28" s="1"/>
  <c r="AY58" i="28" s="1"/>
  <c r="AY142" i="28" s="1"/>
  <c r="AZ30" i="28" s="1"/>
  <c r="AZ58" i="28" s="1"/>
  <c r="AZ142" i="28" s="1"/>
  <c r="BA30" i="28" s="1"/>
  <c r="BA58" i="28" s="1"/>
  <c r="BA142" i="28" s="1"/>
  <c r="BB30" i="28" s="1"/>
  <c r="BB58" i="28" s="1"/>
  <c r="BB142" i="28" s="1"/>
  <c r="BC30" i="28" s="1"/>
  <c r="BC58" i="28" s="1"/>
  <c r="BC142" i="28" s="1"/>
  <c r="BD30" i="28" s="1"/>
  <c r="BD58" i="28" s="1"/>
  <c r="BD142" i="28" s="1"/>
  <c r="J55" i="28"/>
  <c r="J139" i="28" s="1"/>
  <c r="K27" i="28" s="1"/>
  <c r="K55" i="28" s="1"/>
  <c r="K139" i="28" s="1"/>
  <c r="L27" i="28" s="1"/>
  <c r="L55" i="28" s="1"/>
  <c r="L139" i="28" s="1"/>
  <c r="M27" i="28" s="1"/>
  <c r="M55" i="28" s="1"/>
  <c r="M139" i="28" s="1"/>
  <c r="N27" i="28" s="1"/>
  <c r="N55" i="28" s="1"/>
  <c r="N139" i="28" s="1"/>
  <c r="O27" i="28" s="1"/>
  <c r="O55" i="28" s="1"/>
  <c r="O139" i="28" s="1"/>
  <c r="P27" i="28" s="1"/>
  <c r="P55" i="28" s="1"/>
  <c r="P139" i="28" s="1"/>
  <c r="Q27" i="28" s="1"/>
  <c r="Q55" i="28" s="1"/>
  <c r="Q139" i="28" s="1"/>
  <c r="R27" i="28" s="1"/>
  <c r="R55" i="28" s="1"/>
  <c r="R139" i="28" s="1"/>
  <c r="S27" i="28" s="1"/>
  <c r="S55" i="28" s="1"/>
  <c r="S139" i="28" s="1"/>
  <c r="T27" i="28" s="1"/>
  <c r="T55" i="28" s="1"/>
  <c r="T139" i="28" s="1"/>
  <c r="U27" i="28" s="1"/>
  <c r="U55" i="28" s="1"/>
  <c r="U139" i="28" s="1"/>
  <c r="V27" i="28" s="1"/>
  <c r="V55" i="28" s="1"/>
  <c r="V139" i="28" s="1"/>
  <c r="W27" i="28" s="1"/>
  <c r="W55" i="28" s="1"/>
  <c r="W139" i="28" s="1"/>
  <c r="X27" i="28" s="1"/>
  <c r="X55" i="28" s="1"/>
  <c r="X139" i="28" s="1"/>
  <c r="Y27" i="28" s="1"/>
  <c r="Y55" i="28" s="1"/>
  <c r="Y139" i="28" s="1"/>
  <c r="Z27" i="28" s="1"/>
  <c r="Z55" i="28" s="1"/>
  <c r="Z139" i="28" s="1"/>
  <c r="AA27" i="28" s="1"/>
  <c r="AA55" i="28" s="1"/>
  <c r="AA139" i="28" s="1"/>
  <c r="AB27" i="28" s="1"/>
  <c r="AB55" i="28" s="1"/>
  <c r="AB139" i="28" s="1"/>
  <c r="AC27" i="28" s="1"/>
  <c r="AC55" i="28" s="1"/>
  <c r="AC139" i="28" s="1"/>
  <c r="AD27" i="28" s="1"/>
  <c r="AD55" i="28" s="1"/>
  <c r="AD139" i="28" s="1"/>
  <c r="AE27" i="28" s="1"/>
  <c r="AE55" i="28" s="1"/>
  <c r="AE139" i="28" s="1"/>
  <c r="AF27" i="28" s="1"/>
  <c r="AF55" i="28" s="1"/>
  <c r="AF139" i="28" s="1"/>
  <c r="AG27" i="28" s="1"/>
  <c r="AG55" i="28" s="1"/>
  <c r="AG139" i="28" s="1"/>
  <c r="AH27" i="28" s="1"/>
  <c r="AH55" i="28" s="1"/>
  <c r="AH139" i="28" s="1"/>
  <c r="AI27" i="28" s="1"/>
  <c r="AI55" i="28" s="1"/>
  <c r="AI139" i="28" s="1"/>
  <c r="AJ27" i="28" s="1"/>
  <c r="AJ55" i="28" s="1"/>
  <c r="AJ139" i="28" s="1"/>
  <c r="AK27" i="28" s="1"/>
  <c r="AK55" i="28" s="1"/>
  <c r="AK139" i="28" s="1"/>
  <c r="AL27" i="28" s="1"/>
  <c r="AL55" i="28" s="1"/>
  <c r="AL139" i="28" s="1"/>
  <c r="AM27" i="28" s="1"/>
  <c r="AM55" i="28" s="1"/>
  <c r="AM139" i="28" s="1"/>
  <c r="AN27" i="28" s="1"/>
  <c r="AN55" i="28" s="1"/>
  <c r="AN139" i="28" s="1"/>
  <c r="AO27" i="28" s="1"/>
  <c r="AO55" i="28" s="1"/>
  <c r="AO139" i="28" s="1"/>
  <c r="AP27" i="28" s="1"/>
  <c r="AP55" i="28" s="1"/>
  <c r="AP139" i="28" s="1"/>
  <c r="AQ27" i="28" s="1"/>
  <c r="AQ55" i="28" s="1"/>
  <c r="AQ139" i="28" s="1"/>
  <c r="AR27" i="28" s="1"/>
  <c r="AR55" i="28" s="1"/>
  <c r="AR139" i="28" s="1"/>
  <c r="AS27" i="28" s="1"/>
  <c r="AS55" i="28" s="1"/>
  <c r="AS139" i="28" s="1"/>
  <c r="AT27" i="28" s="1"/>
  <c r="AT55" i="28" s="1"/>
  <c r="AT139" i="28" s="1"/>
  <c r="AU27" i="28" s="1"/>
  <c r="AU55" i="28" s="1"/>
  <c r="AU139" i="28" s="1"/>
  <c r="AV27" i="28" s="1"/>
  <c r="AV55" i="28" s="1"/>
  <c r="AV139" i="28" s="1"/>
  <c r="AW27" i="28" s="1"/>
  <c r="AW55" i="28" s="1"/>
  <c r="AW139" i="28" s="1"/>
  <c r="AX27" i="28" s="1"/>
  <c r="AX55" i="28" s="1"/>
  <c r="AX139" i="28" s="1"/>
  <c r="AY27" i="28" s="1"/>
  <c r="AY55" i="28" s="1"/>
  <c r="AY139" i="28" s="1"/>
  <c r="AZ27" i="28" s="1"/>
  <c r="AZ55" i="28" s="1"/>
  <c r="AZ139" i="28" s="1"/>
  <c r="BA27" i="28" s="1"/>
  <c r="BA55" i="28" s="1"/>
  <c r="BA139" i="28" s="1"/>
  <c r="BB27" i="28" s="1"/>
  <c r="BB55" i="28" s="1"/>
  <c r="BB139" i="28" s="1"/>
  <c r="BC27" i="28" s="1"/>
  <c r="BC55" i="28" s="1"/>
  <c r="BC139" i="28" s="1"/>
  <c r="BD27" i="28" s="1"/>
  <c r="BD55" i="28" s="1"/>
  <c r="BD139" i="28" s="1"/>
  <c r="H56" i="28"/>
  <c r="H140" i="28" s="1"/>
  <c r="I28" i="28" s="1"/>
  <c r="I56" i="28" s="1"/>
  <c r="I140" i="28" s="1"/>
  <c r="J28" i="28" s="1"/>
  <c r="J56" i="28" s="1"/>
  <c r="J140" i="28" s="1"/>
  <c r="K28" i="28" s="1"/>
  <c r="K56" i="28" s="1"/>
  <c r="K140" i="28" s="1"/>
  <c r="L28" i="28" s="1"/>
  <c r="L56" i="28" s="1"/>
  <c r="L140" i="28" s="1"/>
  <c r="M28" i="28" s="1"/>
  <c r="M56" i="28" s="1"/>
  <c r="M140" i="28" s="1"/>
  <c r="N28" i="28" s="1"/>
  <c r="N56" i="28" s="1"/>
  <c r="N140" i="28" s="1"/>
  <c r="O28" i="28" s="1"/>
  <c r="O56" i="28" s="1"/>
  <c r="O140" i="28" s="1"/>
  <c r="P28" i="28" s="1"/>
  <c r="P56" i="28" s="1"/>
  <c r="P140" i="28" s="1"/>
  <c r="Q28" i="28" s="1"/>
  <c r="Q56" i="28" s="1"/>
  <c r="Q140" i="28" s="1"/>
  <c r="R28" i="28" s="1"/>
  <c r="R56" i="28" s="1"/>
  <c r="R140" i="28" s="1"/>
  <c r="S28" i="28" s="1"/>
  <c r="S56" i="28" s="1"/>
  <c r="S140" i="28" s="1"/>
  <c r="T28" i="28" s="1"/>
  <c r="T56" i="28" s="1"/>
  <c r="T140" i="28" s="1"/>
  <c r="U28" i="28" s="1"/>
  <c r="U56" i="28" s="1"/>
  <c r="U140" i="28" s="1"/>
  <c r="V28" i="28" s="1"/>
  <c r="V56" i="28" s="1"/>
  <c r="V140" i="28" s="1"/>
  <c r="W28" i="28" s="1"/>
  <c r="W56" i="28" s="1"/>
  <c r="W140" i="28" s="1"/>
  <c r="X28" i="28" s="1"/>
  <c r="X56" i="28" s="1"/>
  <c r="X140" i="28" s="1"/>
  <c r="Y28" i="28" s="1"/>
  <c r="Y56" i="28" s="1"/>
  <c r="Y140" i="28" s="1"/>
  <c r="Z28" i="28" s="1"/>
  <c r="Z56" i="28" s="1"/>
  <c r="Z140" i="28" s="1"/>
  <c r="AA28" i="28" s="1"/>
  <c r="AA56" i="28" s="1"/>
  <c r="AA140" i="28" s="1"/>
  <c r="AB28" i="28" s="1"/>
  <c r="AB56" i="28" s="1"/>
  <c r="AB140" i="28" s="1"/>
  <c r="AC28" i="28" s="1"/>
  <c r="AC56" i="28" s="1"/>
  <c r="AC140" i="28" s="1"/>
  <c r="AD28" i="28" s="1"/>
  <c r="AD56" i="28" s="1"/>
  <c r="AD140" i="28" s="1"/>
  <c r="AE28" i="28" s="1"/>
  <c r="AE56" i="28" s="1"/>
  <c r="AE140" i="28" s="1"/>
  <c r="AF28" i="28" s="1"/>
  <c r="AF56" i="28" s="1"/>
  <c r="AF140" i="28" s="1"/>
  <c r="AG28" i="28" s="1"/>
  <c r="AG56" i="28" s="1"/>
  <c r="AG140" i="28" s="1"/>
  <c r="AH28" i="28" s="1"/>
  <c r="AH56" i="28" s="1"/>
  <c r="AH140" i="28" s="1"/>
  <c r="AI28" i="28" s="1"/>
  <c r="AI56" i="28" s="1"/>
  <c r="AI140" i="28" s="1"/>
  <c r="AJ28" i="28" s="1"/>
  <c r="AJ56" i="28" s="1"/>
  <c r="AJ140" i="28" s="1"/>
  <c r="AK28" i="28" s="1"/>
  <c r="AK56" i="28" s="1"/>
  <c r="AK140" i="28" s="1"/>
  <c r="AL28" i="28" s="1"/>
  <c r="AL56" i="28" s="1"/>
  <c r="AL140" i="28" s="1"/>
  <c r="AM28" i="28" s="1"/>
  <c r="AM56" i="28" s="1"/>
  <c r="AM140" i="28" s="1"/>
  <c r="AN28" i="28" s="1"/>
  <c r="AN56" i="28" s="1"/>
  <c r="AN140" i="28" s="1"/>
  <c r="AO28" i="28" s="1"/>
  <c r="AO56" i="28" s="1"/>
  <c r="AO140" i="28" s="1"/>
  <c r="AP28" i="28" s="1"/>
  <c r="AP56" i="28" s="1"/>
  <c r="AP140" i="28" s="1"/>
  <c r="AQ28" i="28" s="1"/>
  <c r="AQ56" i="28" s="1"/>
  <c r="AQ140" i="28" s="1"/>
  <c r="AR28" i="28" s="1"/>
  <c r="AR56" i="28" s="1"/>
  <c r="AR140" i="28" s="1"/>
  <c r="AS28" i="28" s="1"/>
  <c r="AS56" i="28" s="1"/>
  <c r="AS140" i="28" s="1"/>
  <c r="AT28" i="28" s="1"/>
  <c r="AT56" i="28" s="1"/>
  <c r="AT140" i="28" s="1"/>
  <c r="AU28" i="28" s="1"/>
  <c r="AU56" i="28" s="1"/>
  <c r="AU140" i="28" s="1"/>
  <c r="AV28" i="28" s="1"/>
  <c r="AV56" i="28" s="1"/>
  <c r="AV140" i="28" s="1"/>
  <c r="AW28" i="28" s="1"/>
  <c r="AW56" i="28" s="1"/>
  <c r="AW140" i="28" s="1"/>
  <c r="AX28" i="28" s="1"/>
  <c r="AX56" i="28" s="1"/>
  <c r="AX140" i="28" s="1"/>
  <c r="AY28" i="28" s="1"/>
  <c r="AY56" i="28" s="1"/>
  <c r="AY140" i="28" s="1"/>
  <c r="AZ28" i="28" s="1"/>
  <c r="AZ56" i="28" s="1"/>
  <c r="AZ140" i="28" s="1"/>
  <c r="BA28" i="28" s="1"/>
  <c r="BA56" i="28" s="1"/>
  <c r="BA140" i="28" s="1"/>
  <c r="BB28" i="28" s="1"/>
  <c r="BB56" i="28" s="1"/>
  <c r="BB140" i="28" s="1"/>
  <c r="BC28" i="28" s="1"/>
  <c r="BC56" i="28" s="1"/>
  <c r="BC140" i="28" s="1"/>
  <c r="BD28" i="28" s="1"/>
  <c r="BD56" i="28" s="1"/>
  <c r="BD140" i="28" s="1"/>
  <c r="L57" i="28" l="1"/>
  <c r="L141" i="28"/>
  <c r="M29" i="28" s="1"/>
  <c r="M57" i="28" s="1"/>
  <c r="M141" i="28" s="1"/>
  <c r="N29" i="28" s="1"/>
  <c r="N57" i="28" s="1"/>
  <c r="N141" i="28" s="1"/>
  <c r="O29" i="28" s="1"/>
  <c r="O57" i="28" s="1"/>
  <c r="O141" i="28" s="1"/>
  <c r="P29" i="28" s="1"/>
  <c r="P57" i="28" s="1"/>
  <c r="P141" i="28" s="1"/>
  <c r="Q29" i="28" s="1"/>
  <c r="Q57" i="28" s="1"/>
  <c r="Q141" i="28" s="1"/>
  <c r="R29" i="28" s="1"/>
  <c r="R57" i="28" s="1"/>
  <c r="R141" i="28" s="1"/>
  <c r="S29" i="28" s="1"/>
  <c r="S57" i="28" s="1"/>
  <c r="S141" i="28" s="1"/>
  <c r="T29" i="28" s="1"/>
  <c r="T57" i="28" s="1"/>
  <c r="T141" i="28" s="1"/>
  <c r="U29" i="28" s="1"/>
  <c r="U57" i="28" s="1"/>
  <c r="U141" i="28" s="1"/>
  <c r="V29" i="28" s="1"/>
  <c r="V57" i="28" s="1"/>
  <c r="V141" i="28" s="1"/>
  <c r="W29" i="28" s="1"/>
  <c r="W57" i="28" s="1"/>
  <c r="W141" i="28" s="1"/>
  <c r="X29" i="28" s="1"/>
  <c r="X57" i="28" s="1"/>
  <c r="X141" i="28" s="1"/>
  <c r="Y29" i="28" s="1"/>
  <c r="Y57" i="28" s="1"/>
  <c r="Y141" i="28" s="1"/>
  <c r="Z29" i="28" s="1"/>
  <c r="Z57" i="28" s="1"/>
  <c r="Z141" i="28" s="1"/>
  <c r="AA29" i="28" s="1"/>
  <c r="AA57" i="28" s="1"/>
  <c r="AA141" i="28" s="1"/>
  <c r="AB29" i="28" s="1"/>
  <c r="AB57" i="28" s="1"/>
  <c r="AB141" i="28" s="1"/>
  <c r="AC29" i="28" s="1"/>
  <c r="AC57" i="28" s="1"/>
  <c r="AC141" i="28" s="1"/>
  <c r="AD29" i="28" s="1"/>
  <c r="AD57" i="28" s="1"/>
  <c r="AD141" i="28" s="1"/>
  <c r="AE29" i="28" s="1"/>
  <c r="AE57" i="28" s="1"/>
  <c r="AE141" i="28" s="1"/>
  <c r="AF29" i="28" s="1"/>
  <c r="AF57" i="28" s="1"/>
  <c r="AF141" i="28" s="1"/>
  <c r="AG29" i="28" s="1"/>
  <c r="AG57" i="28" s="1"/>
  <c r="AG141" i="28" s="1"/>
  <c r="AH29" i="28" s="1"/>
  <c r="AH57" i="28" s="1"/>
  <c r="AH141" i="28" s="1"/>
  <c r="AI29" i="28" s="1"/>
  <c r="AI57" i="28" s="1"/>
  <c r="AI141" i="28" s="1"/>
  <c r="AJ29" i="28" s="1"/>
  <c r="AJ57" i="28" s="1"/>
  <c r="AJ141" i="28" s="1"/>
  <c r="AK29" i="28" s="1"/>
  <c r="AK57" i="28" s="1"/>
  <c r="AK141" i="28" s="1"/>
  <c r="AL29" i="28" s="1"/>
  <c r="AL57" i="28" s="1"/>
  <c r="AL141" i="28" s="1"/>
  <c r="AM29" i="28" s="1"/>
  <c r="AM57" i="28" s="1"/>
  <c r="AM141" i="28" s="1"/>
  <c r="AN29" i="28" s="1"/>
  <c r="AN57" i="28" s="1"/>
  <c r="AN141" i="28" s="1"/>
  <c r="AO29" i="28" s="1"/>
  <c r="AO57" i="28" s="1"/>
  <c r="AO141" i="28" s="1"/>
  <c r="AP29" i="28" s="1"/>
  <c r="AP57" i="28" s="1"/>
  <c r="AP141" i="28" s="1"/>
  <c r="AQ29" i="28" s="1"/>
  <c r="AQ57" i="28" s="1"/>
  <c r="AQ141" i="28" s="1"/>
  <c r="AR29" i="28" s="1"/>
  <c r="AR57" i="28" s="1"/>
  <c r="AR141" i="28" s="1"/>
  <c r="AS29" i="28" s="1"/>
  <c r="AS57" i="28" s="1"/>
  <c r="AS141" i="28" s="1"/>
  <c r="AT29" i="28" s="1"/>
  <c r="AT57" i="28" s="1"/>
  <c r="AT141" i="28" s="1"/>
  <c r="AU29" i="28" s="1"/>
  <c r="AU57" i="28" s="1"/>
  <c r="AU141" i="28" s="1"/>
  <c r="AV29" i="28" s="1"/>
  <c r="AV57" i="28" s="1"/>
  <c r="AV141" i="28" s="1"/>
  <c r="AW29" i="28" s="1"/>
  <c r="AW57" i="28" s="1"/>
  <c r="AW141" i="28" s="1"/>
  <c r="AX29" i="28" s="1"/>
  <c r="AX57" i="28" s="1"/>
  <c r="AX141" i="28" s="1"/>
  <c r="AY29" i="28" s="1"/>
  <c r="AY57" i="28" s="1"/>
  <c r="AY141" i="28" s="1"/>
  <c r="AZ29" i="28" s="1"/>
  <c r="AZ57" i="28" s="1"/>
  <c r="AZ141" i="28" s="1"/>
  <c r="BA29" i="28" s="1"/>
  <c r="BA57" i="28" s="1"/>
  <c r="BA141" i="28" s="1"/>
  <c r="BB29" i="28" s="1"/>
  <c r="BB57" i="28" s="1"/>
  <c r="BB141" i="28" s="1"/>
  <c r="BC29" i="28" s="1"/>
  <c r="BC57" i="28" s="1"/>
  <c r="BC141" i="28" s="1"/>
  <c r="BD29" i="28" s="1"/>
  <c r="BD57" i="28" s="1"/>
  <c r="BD141" i="28" s="1"/>
  <c r="J63" i="30" a="1"/>
  <c r="J63" i="30" s="1"/>
  <c r="H26" i="28"/>
  <c r="I48" i="34" a="1"/>
  <c r="I48" i="34" s="1"/>
  <c r="I76" i="34" s="1"/>
  <c r="K46" i="34" a="1"/>
  <c r="K46" i="34" s="1"/>
  <c r="K74" i="34" s="1"/>
  <c r="I46" i="20" s="1"/>
  <c r="K46" i="20" s="1"/>
  <c r="J58" i="30" a="1"/>
  <c r="J58" i="30" s="1"/>
  <c r="H60" i="30" a="1"/>
  <c r="H60" i="30" s="1"/>
  <c r="L33" i="34"/>
  <c r="L49" i="34" s="1" a="1"/>
  <c r="L49" i="34" s="1"/>
  <c r="L77" i="34" s="1"/>
  <c r="L29" i="30"/>
  <c r="L59" i="30" s="1" a="1"/>
  <c r="L59" i="30" s="1"/>
  <c r="L79" i="29"/>
  <c r="L80" i="29" s="1"/>
  <c r="A80" i="29" s="1"/>
  <c r="L31" i="34"/>
  <c r="L47" i="34" s="1" a="1"/>
  <c r="L47" i="34" s="1"/>
  <c r="L75" i="34" s="1"/>
  <c r="L27" i="30"/>
  <c r="L57" i="30" s="1" a="1"/>
  <c r="L57" i="30" s="1"/>
  <c r="L30" i="30"/>
  <c r="L60" i="30" s="1" a="1"/>
  <c r="L60" i="30" s="1"/>
  <c r="L27" i="34"/>
  <c r="L43" i="34" s="1" a="1"/>
  <c r="L43" i="34" s="1"/>
  <c r="L71" i="34" s="1"/>
  <c r="L28" i="34"/>
  <c r="L44" i="34" s="1" a="1"/>
  <c r="L44" i="34" s="1"/>
  <c r="L72" i="34" s="1"/>
  <c r="L32" i="30"/>
  <c r="L62" i="30" s="1" a="1"/>
  <c r="L62" i="30" s="1"/>
  <c r="L32" i="34"/>
  <c r="L48" i="34" s="1" a="1"/>
  <c r="L48" i="34" s="1"/>
  <c r="L76" i="34" s="1"/>
  <c r="L28" i="30"/>
  <c r="L58" i="30" s="1" a="1"/>
  <c r="L58" i="30" s="1"/>
  <c r="L31" i="30"/>
  <c r="L61" i="30" s="1" a="1"/>
  <c r="L61" i="30" s="1"/>
  <c r="L30" i="34"/>
  <c r="L46" i="34" s="1" a="1"/>
  <c r="L46" i="34" s="1"/>
  <c r="L74" i="34" s="1"/>
  <c r="L82" i="28"/>
  <c r="L103" i="28" s="1"/>
  <c r="L33" i="30"/>
  <c r="L63" i="30" s="1" a="1"/>
  <c r="L63" i="30" s="1"/>
  <c r="L29" i="34"/>
  <c r="L45" i="34" s="1" a="1"/>
  <c r="L45" i="34" s="1"/>
  <c r="L73" i="34" s="1"/>
  <c r="K49" i="34" a="1"/>
  <c r="K49" i="34" s="1"/>
  <c r="K77" i="34" s="1"/>
  <c r="I49" i="20" s="1"/>
  <c r="K49" i="20" s="1"/>
  <c r="J49" i="34" a="1"/>
  <c r="J49" i="34" s="1"/>
  <c r="J77" i="34" s="1"/>
  <c r="G49" i="34" a="1"/>
  <c r="G49" i="34" s="1"/>
  <c r="G77" i="34" s="1"/>
  <c r="I49" i="34" a="1"/>
  <c r="I49" i="34" s="1"/>
  <c r="I77" i="34" s="1"/>
  <c r="H49" i="34" a="1"/>
  <c r="H49" i="34" s="1"/>
  <c r="H77" i="34" s="1"/>
  <c r="H44" i="34" a="1"/>
  <c r="H44" i="34" s="1"/>
  <c r="H72" i="34" s="1"/>
  <c r="K61" i="30" a="1"/>
  <c r="K61" i="30" s="1"/>
  <c r="J61" i="30" a="1"/>
  <c r="J61" i="30" s="1"/>
  <c r="H61" i="30" a="1"/>
  <c r="H61" i="30" s="1"/>
  <c r="G61" i="30" a="1"/>
  <c r="G61" i="30" s="1"/>
  <c r="G105" i="30" s="1"/>
  <c r="I61" i="30" a="1"/>
  <c r="I61" i="30" s="1"/>
  <c r="V125" i="28"/>
  <c r="AJ125" i="28"/>
  <c r="T125" i="28"/>
  <c r="O125" i="28"/>
  <c r="AO125" i="28"/>
  <c r="AH125" i="28"/>
  <c r="AK125" i="28"/>
  <c r="P125" i="28"/>
  <c r="BA125" i="28"/>
  <c r="N125" i="28"/>
  <c r="AS125" i="28"/>
  <c r="AE125" i="28"/>
  <c r="AW125" i="28"/>
  <c r="AP125" i="28"/>
  <c r="Z125" i="28"/>
  <c r="AD125" i="28"/>
  <c r="AG125" i="28"/>
  <c r="AV125" i="28"/>
  <c r="AR125" i="28"/>
  <c r="S125" i="28"/>
  <c r="AX125" i="28"/>
  <c r="AT125" i="28"/>
  <c r="AC125" i="28"/>
  <c r="AZ125" i="28"/>
  <c r="G125" i="28"/>
  <c r="G153" i="28" s="1"/>
  <c r="H41" i="28" s="1"/>
  <c r="AU125" i="28"/>
  <c r="H125" i="28"/>
  <c r="BD125" i="28"/>
  <c r="I125" i="28"/>
  <c r="X125" i="28"/>
  <c r="R125" i="28"/>
  <c r="AI125" i="28"/>
  <c r="BC125" i="28"/>
  <c r="AA125" i="28"/>
  <c r="W125" i="28"/>
  <c r="BB125" i="28"/>
  <c r="M125" i="28"/>
  <c r="Y125" i="28"/>
  <c r="U125" i="28"/>
  <c r="AF125" i="28"/>
  <c r="AN125" i="28"/>
  <c r="AY125" i="28"/>
  <c r="AL125" i="28"/>
  <c r="L125" i="28"/>
  <c r="J125" i="28"/>
  <c r="AQ125" i="28"/>
  <c r="AM125" i="28"/>
  <c r="Q125" i="28"/>
  <c r="AB125" i="28"/>
  <c r="K125" i="28"/>
  <c r="H69" i="28" l="1"/>
  <c r="H153" i="28"/>
  <c r="I41" i="28" s="1"/>
  <c r="I69" i="28" s="1"/>
  <c r="I153" i="28" s="1"/>
  <c r="J41" i="28" s="1"/>
  <c r="J69" i="28" s="1"/>
  <c r="J153" i="28" s="1"/>
  <c r="K41" i="28" s="1"/>
  <c r="K69" i="28" s="1"/>
  <c r="K153" i="28" s="1"/>
  <c r="L41" i="28" s="1"/>
  <c r="L69" i="28" s="1"/>
  <c r="L153" i="28" s="1"/>
  <c r="M41" i="28" s="1"/>
  <c r="M69" i="28" s="1"/>
  <c r="M153" i="28" s="1"/>
  <c r="N41" i="28" s="1"/>
  <c r="N69" i="28" s="1"/>
  <c r="N153" i="28" s="1"/>
  <c r="O41" i="28" s="1"/>
  <c r="O69" i="28" s="1"/>
  <c r="O153" i="28" s="1"/>
  <c r="P41" i="28" s="1"/>
  <c r="P69" i="28" s="1"/>
  <c r="P153" i="28" s="1"/>
  <c r="Q41" i="28" s="1"/>
  <c r="Q69" i="28" s="1"/>
  <c r="Q153" i="28" s="1"/>
  <c r="R41" i="28" s="1"/>
  <c r="R69" i="28" s="1"/>
  <c r="R153" i="28" s="1"/>
  <c r="S41" i="28" s="1"/>
  <c r="S69" i="28" s="1"/>
  <c r="S153" i="28" s="1"/>
  <c r="T41" i="28" s="1"/>
  <c r="T69" i="28" s="1"/>
  <c r="T153" i="28" s="1"/>
  <c r="U41" i="28" s="1"/>
  <c r="U69" i="28" s="1"/>
  <c r="U153" i="28" s="1"/>
  <c r="V41" i="28" s="1"/>
  <c r="V69" i="28" s="1"/>
  <c r="V153" i="28" s="1"/>
  <c r="W41" i="28" s="1"/>
  <c r="W69" i="28" s="1"/>
  <c r="W153" i="28" s="1"/>
  <c r="X41" i="28" s="1"/>
  <c r="X69" i="28" s="1"/>
  <c r="X153" i="28" s="1"/>
  <c r="Y41" i="28" s="1"/>
  <c r="Y69" i="28" s="1"/>
  <c r="Y153" i="28" s="1"/>
  <c r="Z41" i="28" s="1"/>
  <c r="Z69" i="28" s="1"/>
  <c r="Z153" i="28" s="1"/>
  <c r="AA41" i="28" s="1"/>
  <c r="AA69" i="28" s="1"/>
  <c r="AA153" i="28" s="1"/>
  <c r="AB41" i="28" s="1"/>
  <c r="AB69" i="28" s="1"/>
  <c r="AB153" i="28" s="1"/>
  <c r="AC41" i="28" s="1"/>
  <c r="AC69" i="28" s="1"/>
  <c r="AC153" i="28" s="1"/>
  <c r="AD41" i="28" s="1"/>
  <c r="AD69" i="28" s="1"/>
  <c r="AD153" i="28" s="1"/>
  <c r="AE41" i="28" s="1"/>
  <c r="AE69" i="28" s="1"/>
  <c r="AE153" i="28" s="1"/>
  <c r="AF41" i="28" s="1"/>
  <c r="AF69" i="28" s="1"/>
  <c r="AF153" i="28" s="1"/>
  <c r="AG41" i="28" s="1"/>
  <c r="AG69" i="28" s="1"/>
  <c r="AG153" i="28" s="1"/>
  <c r="AH41" i="28" s="1"/>
  <c r="AH69" i="28" s="1"/>
  <c r="AH153" i="28" s="1"/>
  <c r="AI41" i="28" s="1"/>
  <c r="AI69" i="28" s="1"/>
  <c r="AI153" i="28" s="1"/>
  <c r="AJ41" i="28" s="1"/>
  <c r="AJ69" i="28" s="1"/>
  <c r="AJ153" i="28" s="1"/>
  <c r="AK41" i="28" s="1"/>
  <c r="AK69" i="28" s="1"/>
  <c r="AK153" i="28" s="1"/>
  <c r="AL41" i="28" s="1"/>
  <c r="AL69" i="28" s="1"/>
  <c r="AL153" i="28" s="1"/>
  <c r="AM41" i="28" s="1"/>
  <c r="AM69" i="28" s="1"/>
  <c r="AM153" i="28" s="1"/>
  <c r="AN41" i="28" s="1"/>
  <c r="AN69" i="28" s="1"/>
  <c r="AN153" i="28" s="1"/>
  <c r="AO41" i="28" s="1"/>
  <c r="AO69" i="28" s="1"/>
  <c r="AO153" i="28" s="1"/>
  <c r="AP41" i="28" s="1"/>
  <c r="AP69" i="28" s="1"/>
  <c r="AP153" i="28" s="1"/>
  <c r="AQ41" i="28" s="1"/>
  <c r="AQ69" i="28" s="1"/>
  <c r="AQ153" i="28" s="1"/>
  <c r="AR41" i="28" s="1"/>
  <c r="AR69" i="28" s="1"/>
  <c r="AR153" i="28" s="1"/>
  <c r="AS41" i="28" s="1"/>
  <c r="AS69" i="28" s="1"/>
  <c r="AS153" i="28" s="1"/>
  <c r="AT41" i="28" s="1"/>
  <c r="AT69" i="28" s="1"/>
  <c r="AT153" i="28" s="1"/>
  <c r="AU41" i="28" s="1"/>
  <c r="AU69" i="28" s="1"/>
  <c r="AU153" i="28" s="1"/>
  <c r="AV41" i="28" s="1"/>
  <c r="AV69" i="28" s="1"/>
  <c r="AV153" i="28" s="1"/>
  <c r="AW41" i="28" s="1"/>
  <c r="AW69" i="28" s="1"/>
  <c r="AW153" i="28" s="1"/>
  <c r="AX41" i="28" s="1"/>
  <c r="AX69" i="28" s="1"/>
  <c r="AX153" i="28" s="1"/>
  <c r="AY41" i="28" s="1"/>
  <c r="AY69" i="28" s="1"/>
  <c r="AY153" i="28" s="1"/>
  <c r="AZ41" i="28" s="1"/>
  <c r="AZ69" i="28" s="1"/>
  <c r="AZ153" i="28" s="1"/>
  <c r="BA41" i="28" s="1"/>
  <c r="BA69" i="28" s="1"/>
  <c r="BA153" i="28" s="1"/>
  <c r="BB41" i="28" s="1"/>
  <c r="BB69" i="28" s="1"/>
  <c r="BB153" i="28" s="1"/>
  <c r="BC41" i="28" s="1"/>
  <c r="BC69" i="28" s="1"/>
  <c r="BC153" i="28" s="1"/>
  <c r="BD41" i="28" s="1"/>
  <c r="BD69" i="28" s="1"/>
  <c r="BD153" i="28" s="1"/>
  <c r="K60" i="30" a="1"/>
  <c r="K60" i="30" s="1"/>
  <c r="J47" i="34" a="1"/>
  <c r="J47" i="34" s="1"/>
  <c r="J75" i="34" s="1"/>
  <c r="H46" i="34" a="1"/>
  <c r="H46" i="34" s="1"/>
  <c r="H74" i="34" s="1"/>
  <c r="J62" i="30" a="1"/>
  <c r="J62" i="30" s="1"/>
  <c r="H54" i="28"/>
  <c r="H138" i="28" s="1"/>
  <c r="I43" i="34" a="1"/>
  <c r="I43" i="34" s="1"/>
  <c r="I71" i="34" s="1"/>
  <c r="J59" i="30" a="1"/>
  <c r="J59" i="30" s="1"/>
  <c r="G58" i="30" a="1"/>
  <c r="G58" i="30" s="1"/>
  <c r="G102" i="30" s="1"/>
  <c r="I47" i="34" a="1"/>
  <c r="I47" i="34" s="1"/>
  <c r="I75" i="34" s="1"/>
  <c r="I46" i="34" a="1"/>
  <c r="I46" i="34" s="1"/>
  <c r="I74" i="34" s="1"/>
  <c r="K62" i="30" a="1"/>
  <c r="K62" i="30" s="1"/>
  <c r="H63" i="30" a="1"/>
  <c r="H63" i="30" s="1"/>
  <c r="J43" i="34" a="1"/>
  <c r="J43" i="34" s="1"/>
  <c r="J71" i="34" s="1"/>
  <c r="I59" i="30" a="1"/>
  <c r="I59" i="30" s="1"/>
  <c r="I44" i="34" a="1"/>
  <c r="I44" i="34" s="1"/>
  <c r="I72" i="34" s="1"/>
  <c r="I58" i="30" a="1"/>
  <c r="I58" i="30" s="1"/>
  <c r="K47" i="34" a="1"/>
  <c r="K47" i="34" s="1"/>
  <c r="K75" i="34" s="1"/>
  <c r="I47" i="20" s="1"/>
  <c r="K47" i="20" s="1"/>
  <c r="G46" i="34" a="1"/>
  <c r="G46" i="34" s="1"/>
  <c r="G74" i="34" s="1"/>
  <c r="G48" i="34" a="1"/>
  <c r="G48" i="34" s="1"/>
  <c r="G76" i="34" s="1"/>
  <c r="I63" i="30" a="1"/>
  <c r="I63" i="30" s="1"/>
  <c r="K43" i="34" a="1"/>
  <c r="K43" i="34" s="1"/>
  <c r="K71" i="34" s="1"/>
  <c r="I43" i="20" s="1"/>
  <c r="K43" i="20" s="1"/>
  <c r="K59" i="30" a="1"/>
  <c r="K59" i="30" s="1"/>
  <c r="G44" i="34" a="1"/>
  <c r="G44" i="34" s="1"/>
  <c r="G72" i="34" s="1"/>
  <c r="H58" i="30" a="1"/>
  <c r="H58" i="30" s="1"/>
  <c r="G45" i="34" a="1"/>
  <c r="G45" i="34" s="1"/>
  <c r="G73" i="34" s="1"/>
  <c r="J46" i="34" a="1"/>
  <c r="J46" i="34" s="1"/>
  <c r="J74" i="34" s="1"/>
  <c r="H48" i="34" a="1"/>
  <c r="H48" i="34" s="1"/>
  <c r="H76" i="34" s="1"/>
  <c r="G63" i="30" a="1"/>
  <c r="G63" i="30" s="1"/>
  <c r="G107" i="30" s="1"/>
  <c r="I57" i="30" a="1"/>
  <c r="I57" i="30" s="1"/>
  <c r="I45" i="34" a="1"/>
  <c r="I45" i="34" s="1"/>
  <c r="I73" i="34" s="1"/>
  <c r="G57" i="30" a="1"/>
  <c r="G57" i="30" s="1"/>
  <c r="G101" i="30" s="1"/>
  <c r="J44" i="34" a="1"/>
  <c r="J44" i="34" s="1"/>
  <c r="J72" i="34" s="1"/>
  <c r="I60" i="30" a="1"/>
  <c r="I60" i="30" s="1"/>
  <c r="K58" i="30" a="1"/>
  <c r="K58" i="30" s="1"/>
  <c r="H45" i="34" a="1"/>
  <c r="H45" i="34" s="1"/>
  <c r="H73" i="34" s="1"/>
  <c r="G62" i="30" a="1"/>
  <c r="G62" i="30" s="1"/>
  <c r="G106" i="30" s="1"/>
  <c r="J48" i="34" a="1"/>
  <c r="J48" i="34" s="1"/>
  <c r="J76" i="34" s="1"/>
  <c r="K63" i="30" a="1"/>
  <c r="K63" i="30" s="1"/>
  <c r="H57" i="30" a="1"/>
  <c r="H57" i="30" s="1"/>
  <c r="K44" i="34" a="1"/>
  <c r="K44" i="34" s="1"/>
  <c r="K72" i="34" s="1"/>
  <c r="I44" i="20" s="1"/>
  <c r="K44" i="20" s="1"/>
  <c r="G60" i="30" a="1"/>
  <c r="G60" i="30" s="1"/>
  <c r="G104" i="30" s="1"/>
  <c r="G47" i="34" a="1"/>
  <c r="G47" i="34" s="1"/>
  <c r="G75" i="34" s="1"/>
  <c r="J45" i="34" a="1"/>
  <c r="J45" i="34" s="1"/>
  <c r="J73" i="34" s="1"/>
  <c r="H62" i="30" a="1"/>
  <c r="H62" i="30" s="1"/>
  <c r="K48" i="34" a="1"/>
  <c r="K48" i="34" s="1"/>
  <c r="K76" i="34" s="1"/>
  <c r="I48" i="20" s="1"/>
  <c r="K48" i="20" s="1"/>
  <c r="G43" i="34" a="1"/>
  <c r="G43" i="34" s="1"/>
  <c r="G71" i="34" s="1"/>
  <c r="G59" i="30" a="1"/>
  <c r="G59" i="30" s="1"/>
  <c r="G103" i="30" s="1"/>
  <c r="J57" i="30" a="1"/>
  <c r="J57" i="30" s="1"/>
  <c r="J60" i="30" a="1"/>
  <c r="J60" i="30" s="1"/>
  <c r="H47" i="34" a="1"/>
  <c r="H47" i="34" s="1"/>
  <c r="H75" i="34" s="1"/>
  <c r="K45" i="34" a="1"/>
  <c r="K45" i="34" s="1"/>
  <c r="K73" i="34" s="1"/>
  <c r="I45" i="20" s="1"/>
  <c r="K45" i="20" s="1"/>
  <c r="I62" i="30" a="1"/>
  <c r="I62" i="30" s="1"/>
  <c r="H43" i="34" a="1"/>
  <c r="H43" i="34" s="1"/>
  <c r="H71" i="34" s="1"/>
  <c r="H59" i="30" a="1"/>
  <c r="H59" i="30" s="1"/>
  <c r="K57" i="30" a="1"/>
  <c r="K57" i="30" s="1"/>
  <c r="I26" i="28" l="1"/>
  <c r="I54" i="28" l="1"/>
  <c r="I138" i="28"/>
  <c r="J26" i="28" l="1"/>
  <c r="J54" i="28" l="1"/>
  <c r="J138" i="28"/>
  <c r="K26" i="28" l="1"/>
  <c r="K54" i="28" l="1"/>
  <c r="K138" i="28"/>
  <c r="L26" i="28" l="1"/>
  <c r="L54" i="28" l="1"/>
  <c r="L138" i="28" s="1"/>
  <c r="M26" i="28" l="1"/>
  <c r="M54" i="28" l="1"/>
  <c r="M138" i="28"/>
  <c r="N26" i="28" l="1"/>
  <c r="N54" i="28" l="1"/>
  <c r="N138" i="28"/>
  <c r="O26" i="28" l="1"/>
  <c r="O54" i="28" l="1"/>
  <c r="O138" i="28" s="1"/>
  <c r="P26" i="28" l="1"/>
  <c r="P54" i="28" l="1"/>
  <c r="P138" i="28"/>
  <c r="Q26" i="28" l="1"/>
  <c r="Q54" i="28" l="1"/>
  <c r="Q138" i="28"/>
  <c r="R26" i="28" l="1"/>
  <c r="R54" i="28" l="1"/>
  <c r="R138" i="28"/>
  <c r="S26" i="28" l="1"/>
  <c r="S54" i="28" l="1"/>
  <c r="S138" i="28" s="1"/>
  <c r="T26" i="28" l="1"/>
  <c r="T54" i="28" l="1"/>
  <c r="T138" i="28"/>
  <c r="U26" i="28" l="1"/>
  <c r="U54" i="28" l="1"/>
  <c r="U138" i="28"/>
  <c r="V26" i="28" l="1"/>
  <c r="V54" i="28" l="1"/>
  <c r="V138" i="28"/>
  <c r="W26" i="28" l="1"/>
  <c r="W54" i="28" l="1"/>
  <c r="W138" i="28"/>
  <c r="X26" i="28" l="1"/>
  <c r="X54" i="28" l="1"/>
  <c r="X138" i="28"/>
  <c r="Y26" i="28" l="1"/>
  <c r="Y54" i="28" l="1"/>
  <c r="Y138" i="28"/>
  <c r="Z26" i="28" l="1"/>
  <c r="Z54" i="28" l="1"/>
  <c r="Z138" i="28" s="1"/>
  <c r="AA26" i="28" l="1"/>
  <c r="AA54" i="28" l="1"/>
  <c r="AA138" i="28"/>
  <c r="AB26" i="28" l="1"/>
  <c r="AB54" i="28" l="1"/>
  <c r="AB138" i="28"/>
  <c r="AC26" i="28" l="1"/>
  <c r="AC54" i="28" l="1"/>
  <c r="AC138" i="28"/>
  <c r="AD26" i="28" l="1"/>
  <c r="AD54" i="28" l="1"/>
  <c r="AD138" i="28" s="1"/>
  <c r="AE26" i="28" l="1"/>
  <c r="AE54" i="28" l="1"/>
  <c r="AE138" i="28"/>
  <c r="AF26" i="28" l="1"/>
  <c r="AF54" i="28" l="1"/>
  <c r="AF138" i="28" s="1"/>
  <c r="AG26" i="28" l="1"/>
  <c r="AG54" i="28" l="1"/>
  <c r="AG138" i="28"/>
  <c r="AH26" i="28" l="1"/>
  <c r="AH54" i="28" l="1"/>
  <c r="AH138" i="28"/>
  <c r="AI26" i="28" l="1"/>
  <c r="AI54" i="28" l="1"/>
  <c r="AI138" i="28" s="1"/>
  <c r="AJ26" i="28" l="1"/>
  <c r="AJ54" i="28" l="1"/>
  <c r="AJ138" i="28" s="1"/>
  <c r="AK26" i="28" l="1"/>
  <c r="AK54" i="28" l="1"/>
  <c r="AK138" i="28"/>
  <c r="AL26" i="28" l="1"/>
  <c r="AL54" i="28" l="1"/>
  <c r="AL138" i="28"/>
  <c r="AM26" i="28" l="1"/>
  <c r="AM54" i="28" l="1"/>
  <c r="AM138" i="28"/>
  <c r="AN26" i="28" l="1"/>
  <c r="AN54" i="28" l="1"/>
  <c r="AN138" i="28"/>
  <c r="AO26" i="28" l="1"/>
  <c r="AO54" i="28" l="1"/>
  <c r="AO138" i="28"/>
  <c r="AP26" i="28" l="1"/>
  <c r="AP54" i="28" l="1"/>
  <c r="AP138" i="28"/>
  <c r="AQ26" i="28" l="1"/>
  <c r="AQ54" i="28" l="1"/>
  <c r="AQ138" i="28"/>
  <c r="AR26" i="28" l="1"/>
  <c r="AR54" i="28" l="1"/>
  <c r="AR138" i="28"/>
  <c r="AS26" i="28" l="1"/>
  <c r="AS54" i="28" l="1"/>
  <c r="AS138" i="28"/>
  <c r="AT26" i="28" l="1"/>
  <c r="AT54" i="28" l="1"/>
  <c r="AT138" i="28"/>
  <c r="AU26" i="28" l="1"/>
  <c r="AU54" i="28" l="1"/>
  <c r="AU138" i="28" s="1"/>
  <c r="AV26" i="28" l="1"/>
  <c r="AV54" i="28" l="1"/>
  <c r="AV138" i="28"/>
  <c r="AW26" i="28" l="1"/>
  <c r="AW54" i="28" l="1"/>
  <c r="AW138" i="28" s="1"/>
  <c r="AX26" i="28" l="1"/>
  <c r="AX54" i="28" l="1"/>
  <c r="AX138" i="28" s="1"/>
  <c r="AY26" i="28" l="1"/>
  <c r="AY54" i="28" l="1"/>
  <c r="AY138" i="28"/>
  <c r="AZ26" i="28" l="1"/>
  <c r="AZ54" i="28" l="1"/>
  <c r="AZ138" i="28"/>
  <c r="BA26" i="28" l="1"/>
  <c r="BA54" i="28" l="1"/>
  <c r="BA138" i="28"/>
  <c r="BB26" i="28" l="1"/>
  <c r="BB54" i="28" l="1"/>
  <c r="BB138" i="28"/>
  <c r="BC26" i="28" l="1"/>
  <c r="BC54" i="28" l="1"/>
  <c r="BC138" i="28"/>
  <c r="BD26" i="28" l="1"/>
  <c r="BD54" i="28" l="1"/>
  <c r="BD138" i="28" s="1"/>
  <c r="G119" i="28" l="1"/>
  <c r="G121" i="28"/>
  <c r="G149" i="28" s="1"/>
  <c r="H37" i="28" s="1"/>
  <c r="H65" i="28" s="1"/>
  <c r="G137" i="29" l="1"/>
  <c r="G138" i="29" s="1"/>
  <c r="G147" i="28"/>
  <c r="G131" i="28"/>
  <c r="G108" i="29"/>
  <c r="G109" i="29" s="1"/>
  <c r="H35" i="28" l="1"/>
  <c r="G159" i="28"/>
  <c r="H63" i="28" l="1"/>
  <c r="H75" i="28" s="1"/>
  <c r="H47" i="30"/>
  <c r="H79" i="30" s="1"/>
  <c r="H107" i="30" s="1"/>
  <c r="H47" i="28"/>
  <c r="H46" i="30"/>
  <c r="H78" i="30" s="1"/>
  <c r="H106" i="30" s="1"/>
  <c r="H43" i="30"/>
  <c r="H75" i="30" s="1"/>
  <c r="H103" i="30" s="1"/>
  <c r="H45" i="30"/>
  <c r="H77" i="30" s="1"/>
  <c r="H105" i="30" s="1"/>
  <c r="H41" i="30"/>
  <c r="H73" i="30" s="1"/>
  <c r="H101" i="30" s="1"/>
  <c r="H44" i="30"/>
  <c r="H76" i="30" s="1"/>
  <c r="H104" i="30" s="1"/>
  <c r="H42" i="30"/>
  <c r="H74" i="30" s="1"/>
  <c r="H102" i="30" s="1"/>
  <c r="H117" i="28" l="1"/>
  <c r="H145" i="28" l="1"/>
  <c r="I33" i="28" l="1"/>
  <c r="H119" i="28" l="1"/>
  <c r="I61" i="28"/>
  <c r="H121" i="28"/>
  <c r="H149" i="28" s="1"/>
  <c r="I37" i="28" s="1"/>
  <c r="I65" i="28" s="1"/>
  <c r="H137" i="29" l="1"/>
  <c r="H138" i="29" s="1"/>
  <c r="H147" i="28"/>
  <c r="H131" i="28"/>
  <c r="H108" i="29"/>
  <c r="H109" i="29" s="1"/>
  <c r="I35" i="28" l="1"/>
  <c r="H159" i="28"/>
  <c r="I63" i="28" l="1"/>
  <c r="I75" i="28" s="1"/>
  <c r="I47" i="28"/>
  <c r="I46" i="30"/>
  <c r="I78" i="30" s="1"/>
  <c r="I106" i="30" s="1"/>
  <c r="I44" i="30"/>
  <c r="I76" i="30" s="1"/>
  <c r="I104" i="30" s="1"/>
  <c r="I47" i="30"/>
  <c r="I79" i="30" s="1"/>
  <c r="I107" i="30" s="1"/>
  <c r="I45" i="30"/>
  <c r="I77" i="30" s="1"/>
  <c r="I105" i="30" s="1"/>
  <c r="I42" i="30"/>
  <c r="I74" i="30" s="1"/>
  <c r="I102" i="30" s="1"/>
  <c r="I43" i="30"/>
  <c r="I75" i="30" s="1"/>
  <c r="I103" i="30" s="1"/>
  <c r="I41" i="30"/>
  <c r="I73" i="30" s="1"/>
  <c r="I101" i="30" s="1"/>
  <c r="I117" i="28" l="1"/>
  <c r="I119" i="28"/>
  <c r="I147" i="28" s="1"/>
  <c r="J35" i="28" s="1"/>
  <c r="J63" i="28" s="1"/>
  <c r="I145" i="28" l="1"/>
  <c r="I121" i="28"/>
  <c r="I149" i="28" s="1"/>
  <c r="J37" i="28" s="1"/>
  <c r="J65" i="28" s="1"/>
  <c r="J33" i="28" l="1"/>
  <c r="I159" i="28"/>
  <c r="I131" i="28"/>
  <c r="I137" i="29"/>
  <c r="I138" i="29" s="1"/>
  <c r="I108" i="29"/>
  <c r="I109" i="29" s="1"/>
  <c r="J61" i="28" l="1"/>
  <c r="J75" i="28" s="1"/>
  <c r="J46" i="30"/>
  <c r="J78" i="30" s="1"/>
  <c r="J106" i="30" s="1"/>
  <c r="J47" i="30"/>
  <c r="J79" i="30" s="1"/>
  <c r="J107" i="30" s="1"/>
  <c r="J42" i="30"/>
  <c r="J74" i="30" s="1"/>
  <c r="J102" i="30" s="1"/>
  <c r="J45" i="30"/>
  <c r="J77" i="30" s="1"/>
  <c r="J105" i="30" s="1"/>
  <c r="J44" i="30"/>
  <c r="J76" i="30" s="1"/>
  <c r="J104" i="30" s="1"/>
  <c r="J47" i="28"/>
  <c r="J43" i="30"/>
  <c r="J75" i="30" s="1"/>
  <c r="J103" i="30" s="1"/>
  <c r="J41" i="30"/>
  <c r="J73" i="30" s="1"/>
  <c r="J101" i="30" s="1"/>
  <c r="J117" i="28" l="1"/>
  <c r="J119" i="28"/>
  <c r="J147" i="28" s="1"/>
  <c r="K35" i="28" s="1"/>
  <c r="K63" i="28" s="1"/>
  <c r="J145" i="28" l="1"/>
  <c r="J121" i="28"/>
  <c r="J149" i="28" s="1"/>
  <c r="K37" i="28" s="1"/>
  <c r="K65" i="28" s="1"/>
  <c r="K33" i="28" l="1"/>
  <c r="J159" i="28"/>
  <c r="J131" i="28"/>
  <c r="J137" i="29"/>
  <c r="J138" i="29" s="1"/>
  <c r="J108" i="29"/>
  <c r="J109" i="29" s="1"/>
  <c r="K61" i="28" l="1"/>
  <c r="K75" i="28" s="1"/>
  <c r="K47" i="28"/>
  <c r="K46" i="30"/>
  <c r="K78" i="30" s="1"/>
  <c r="K106" i="30" s="1"/>
  <c r="K44" i="30"/>
  <c r="K76" i="30" s="1"/>
  <c r="K104" i="30" s="1"/>
  <c r="K42" i="30"/>
  <c r="K74" i="30" s="1"/>
  <c r="K102" i="30" s="1"/>
  <c r="K45" i="30"/>
  <c r="K77" i="30" s="1"/>
  <c r="K105" i="30" s="1"/>
  <c r="K41" i="30"/>
  <c r="K73" i="30" s="1"/>
  <c r="K101" i="30" s="1"/>
  <c r="K43" i="30"/>
  <c r="K75" i="30" s="1"/>
  <c r="K103" i="30" s="1"/>
  <c r="K47" i="30"/>
  <c r="K79" i="30" s="1"/>
  <c r="K107" i="30" s="1"/>
  <c r="K117" i="28" l="1"/>
  <c r="K119" i="28"/>
  <c r="K147" i="28" s="1"/>
  <c r="L35" i="28" s="1"/>
  <c r="L63" i="28" s="1"/>
  <c r="K145" i="28" l="1"/>
  <c r="K121" i="28"/>
  <c r="K149" i="28" s="1"/>
  <c r="L37" i="28" s="1"/>
  <c r="L65" i="28" s="1"/>
  <c r="L33" i="28" l="1"/>
  <c r="K159" i="28"/>
  <c r="K131" i="28"/>
  <c r="K137" i="29"/>
  <c r="K138" i="29" s="1"/>
  <c r="K108" i="29"/>
  <c r="K109" i="29" s="1"/>
  <c r="L61" i="28" l="1"/>
  <c r="L75" i="28" s="1"/>
  <c r="L44" i="30"/>
  <c r="L76" i="30" s="1"/>
  <c r="L104" i="30" s="1"/>
  <c r="H46" i="20" s="1"/>
  <c r="L47" i="28"/>
  <c r="L45" i="30"/>
  <c r="L77" i="30" s="1"/>
  <c r="L105" i="30" s="1"/>
  <c r="H47" i="20" s="1"/>
  <c r="L43" i="30"/>
  <c r="L75" i="30" s="1"/>
  <c r="L103" i="30" s="1"/>
  <c r="H45" i="20" s="1"/>
  <c r="L42" i="30"/>
  <c r="L74" i="30" s="1"/>
  <c r="L102" i="30" s="1"/>
  <c r="H44" i="20" s="1"/>
  <c r="L41" i="30"/>
  <c r="L73" i="30" s="1"/>
  <c r="L101" i="30" s="1"/>
  <c r="H43" i="20" s="1"/>
  <c r="L46" i="30"/>
  <c r="L78" i="30" s="1"/>
  <c r="L106" i="30" s="1"/>
  <c r="H48" i="20" s="1"/>
  <c r="L47" i="30"/>
  <c r="L79" i="30" s="1"/>
  <c r="L107" i="30" s="1"/>
  <c r="H49" i="20" s="1"/>
  <c r="L117" i="28" l="1"/>
  <c r="L119" i="28"/>
  <c r="L147" i="28" s="1"/>
  <c r="M35" i="28" s="1"/>
  <c r="M63" i="28" s="1"/>
  <c r="L145" i="28" l="1"/>
  <c r="L121" i="28"/>
  <c r="L149" i="28" s="1"/>
  <c r="M37" i="28" s="1"/>
  <c r="M65" i="28" s="1"/>
  <c r="M33" i="28" l="1"/>
  <c r="L159" i="28"/>
  <c r="L131" i="28"/>
  <c r="L137" i="29"/>
  <c r="L138" i="29" s="1"/>
  <c r="L108" i="29"/>
  <c r="L109" i="29" s="1"/>
  <c r="M61" i="28" l="1"/>
  <c r="M75" i="28" s="1"/>
  <c r="M47" i="28"/>
  <c r="M47" i="30"/>
  <c r="M79" i="30" s="1"/>
  <c r="M107" i="30" s="1"/>
  <c r="M41" i="30"/>
  <c r="M73" i="30" s="1"/>
  <c r="M101" i="30" s="1"/>
  <c r="M43" i="30"/>
  <c r="M75" i="30" s="1"/>
  <c r="M103" i="30" s="1"/>
  <c r="M42" i="30"/>
  <c r="M74" i="30" s="1"/>
  <c r="M102" i="30" s="1"/>
  <c r="M46" i="30"/>
  <c r="M78" i="30" s="1"/>
  <c r="M106" i="30" s="1"/>
  <c r="M44" i="30"/>
  <c r="M76" i="30" s="1"/>
  <c r="M104" i="30" s="1"/>
  <c r="M45" i="30"/>
  <c r="M77" i="30" s="1"/>
  <c r="M105" i="30" s="1"/>
  <c r="M117" i="28" l="1"/>
  <c r="M119" i="28"/>
  <c r="M147" i="28" s="1"/>
  <c r="N35" i="28" s="1"/>
  <c r="N63" i="28" s="1"/>
  <c r="M145" i="28" l="1"/>
  <c r="M121" i="28"/>
  <c r="M149" i="28" s="1"/>
  <c r="N37" i="28" s="1"/>
  <c r="N65" i="28" s="1"/>
  <c r="N33" i="28" l="1"/>
  <c r="M159" i="28"/>
  <c r="M131" i="28"/>
  <c r="M137" i="29"/>
  <c r="M138" i="29" s="1"/>
  <c r="M108" i="29"/>
  <c r="M109" i="29" s="1"/>
  <c r="N61" i="28" l="1"/>
  <c r="N75" i="28" s="1"/>
  <c r="N42" i="30"/>
  <c r="N74" i="30" s="1"/>
  <c r="N102" i="30" s="1"/>
  <c r="N45" i="30"/>
  <c r="N77" i="30" s="1"/>
  <c r="N105" i="30" s="1"/>
  <c r="N44" i="30"/>
  <c r="N76" i="30" s="1"/>
  <c r="N104" i="30" s="1"/>
  <c r="N43" i="30"/>
  <c r="N75" i="30" s="1"/>
  <c r="N103" i="30" s="1"/>
  <c r="N47" i="28"/>
  <c r="N46" i="30"/>
  <c r="N78" i="30" s="1"/>
  <c r="N106" i="30" s="1"/>
  <c r="N47" i="30"/>
  <c r="N79" i="30" s="1"/>
  <c r="N107" i="30" s="1"/>
  <c r="N41" i="30"/>
  <c r="N73" i="30" s="1"/>
  <c r="N101" i="30" s="1"/>
  <c r="N117" i="28" l="1"/>
  <c r="N119" i="28"/>
  <c r="N147" i="28" s="1"/>
  <c r="O35" i="28" s="1"/>
  <c r="O63" i="28" s="1"/>
  <c r="N145" i="28" l="1"/>
  <c r="N121" i="28"/>
  <c r="N149" i="28" s="1"/>
  <c r="O37" i="28" s="1"/>
  <c r="O65" i="28" s="1"/>
  <c r="O33" i="28" l="1"/>
  <c r="N159" i="28"/>
  <c r="N131" i="28"/>
  <c r="N137" i="29"/>
  <c r="N138" i="29" s="1"/>
  <c r="N108" i="29"/>
  <c r="N109" i="29" s="1"/>
  <c r="O61" i="28" l="1"/>
  <c r="O75" i="28" s="1"/>
  <c r="O42" i="30"/>
  <c r="O74" i="30" s="1"/>
  <c r="O102" i="30" s="1"/>
  <c r="O45" i="30"/>
  <c r="O77" i="30" s="1"/>
  <c r="O105" i="30" s="1"/>
  <c r="O44" i="30"/>
  <c r="O76" i="30" s="1"/>
  <c r="O104" i="30" s="1"/>
  <c r="O47" i="30"/>
  <c r="O79" i="30" s="1"/>
  <c r="O107" i="30" s="1"/>
  <c r="O43" i="30"/>
  <c r="O75" i="30" s="1"/>
  <c r="O103" i="30" s="1"/>
  <c r="O41" i="30"/>
  <c r="O73" i="30" s="1"/>
  <c r="O101" i="30" s="1"/>
  <c r="O47" i="28"/>
  <c r="O46" i="30"/>
  <c r="O78" i="30" s="1"/>
  <c r="O106" i="30" s="1"/>
  <c r="O117" i="28" l="1"/>
  <c r="O119" i="28"/>
  <c r="O147" i="28" s="1"/>
  <c r="P35" i="28" s="1"/>
  <c r="P63" i="28" s="1"/>
  <c r="O145" i="28" l="1"/>
  <c r="O121" i="28"/>
  <c r="O149" i="28" s="1"/>
  <c r="P37" i="28" s="1"/>
  <c r="P65" i="28" s="1"/>
  <c r="P33" i="28" l="1"/>
  <c r="O159" i="28"/>
  <c r="O131" i="28"/>
  <c r="O137" i="29"/>
  <c r="O138" i="29" s="1"/>
  <c r="O108" i="29"/>
  <c r="O109" i="29" s="1"/>
  <c r="P61" i="28" l="1"/>
  <c r="P75" i="28" s="1"/>
  <c r="P47" i="30"/>
  <c r="P79" i="30" s="1"/>
  <c r="P107" i="30" s="1"/>
  <c r="P44" i="30"/>
  <c r="P76" i="30" s="1"/>
  <c r="P104" i="30" s="1"/>
  <c r="P47" i="28"/>
  <c r="P43" i="30"/>
  <c r="P75" i="30" s="1"/>
  <c r="P103" i="30" s="1"/>
  <c r="P41" i="30"/>
  <c r="P73" i="30" s="1"/>
  <c r="P101" i="30" s="1"/>
  <c r="P46" i="30"/>
  <c r="P78" i="30" s="1"/>
  <c r="P106" i="30" s="1"/>
  <c r="P42" i="30"/>
  <c r="P74" i="30" s="1"/>
  <c r="P102" i="30" s="1"/>
  <c r="P45" i="30"/>
  <c r="P77" i="30" s="1"/>
  <c r="P105" i="30" s="1"/>
  <c r="P117" i="28" l="1"/>
  <c r="P119" i="28"/>
  <c r="P147" i="28" s="1"/>
  <c r="Q35" i="28" s="1"/>
  <c r="Q63" i="28" s="1"/>
  <c r="P145" i="28" l="1"/>
  <c r="P121" i="28"/>
  <c r="P149" i="28" s="1"/>
  <c r="Q37" i="28" s="1"/>
  <c r="Q65" i="28" s="1"/>
  <c r="Q33" i="28" l="1"/>
  <c r="P159" i="28"/>
  <c r="P131" i="28"/>
  <c r="P137" i="29"/>
  <c r="P138" i="29" s="1"/>
  <c r="P108" i="29"/>
  <c r="P109" i="29" s="1"/>
  <c r="Q61" i="28" l="1"/>
  <c r="Q75" i="28" s="1"/>
  <c r="Q45" i="30"/>
  <c r="Q77" i="30" s="1"/>
  <c r="Q105" i="30" s="1"/>
  <c r="Q44" i="30"/>
  <c r="Q76" i="30" s="1"/>
  <c r="Q104" i="30" s="1"/>
  <c r="Q41" i="30"/>
  <c r="Q73" i="30" s="1"/>
  <c r="Q101" i="30" s="1"/>
  <c r="Q43" i="30"/>
  <c r="Q75" i="30" s="1"/>
  <c r="Q103" i="30" s="1"/>
  <c r="Q47" i="28"/>
  <c r="Q46" i="30"/>
  <c r="Q78" i="30" s="1"/>
  <c r="Q106" i="30" s="1"/>
  <c r="Q47" i="30"/>
  <c r="Q79" i="30" s="1"/>
  <c r="Q107" i="30" s="1"/>
  <c r="Q42" i="30"/>
  <c r="Q74" i="30" s="1"/>
  <c r="Q102" i="30" s="1"/>
  <c r="Q117" i="28" l="1"/>
  <c r="Q119" i="28"/>
  <c r="Q147" i="28" s="1"/>
  <c r="R35" i="28" s="1"/>
  <c r="R63" i="28" s="1"/>
  <c r="Q145" i="28" l="1"/>
  <c r="Q121" i="28"/>
  <c r="Q149" i="28" s="1"/>
  <c r="R37" i="28" s="1"/>
  <c r="R65" i="28" s="1"/>
  <c r="R33" i="28" l="1"/>
  <c r="Q159" i="28"/>
  <c r="Q131" i="28"/>
  <c r="Q137" i="29"/>
  <c r="Q138" i="29" s="1"/>
  <c r="Q108" i="29"/>
  <c r="Q109" i="29" s="1"/>
  <c r="R61" i="28" l="1"/>
  <c r="R75" i="28" s="1"/>
  <c r="R46" i="30"/>
  <c r="R78" i="30" s="1"/>
  <c r="R106" i="30" s="1"/>
  <c r="R42" i="30"/>
  <c r="R74" i="30" s="1"/>
  <c r="R102" i="30" s="1"/>
  <c r="R47" i="30"/>
  <c r="R79" i="30" s="1"/>
  <c r="R107" i="30" s="1"/>
  <c r="R45" i="30"/>
  <c r="R77" i="30" s="1"/>
  <c r="R105" i="30" s="1"/>
  <c r="R43" i="30"/>
  <c r="R75" i="30" s="1"/>
  <c r="R103" i="30" s="1"/>
  <c r="R41" i="30"/>
  <c r="R73" i="30" s="1"/>
  <c r="R101" i="30" s="1"/>
  <c r="R44" i="30"/>
  <c r="R76" i="30" s="1"/>
  <c r="R104" i="30" s="1"/>
  <c r="R47" i="28"/>
  <c r="R117" i="28" l="1"/>
  <c r="R119" i="28"/>
  <c r="R147" i="28" s="1"/>
  <c r="S35" i="28" s="1"/>
  <c r="S63" i="28" s="1"/>
  <c r="R145" i="28" l="1"/>
  <c r="R121" i="28"/>
  <c r="R149" i="28" s="1"/>
  <c r="S37" i="28" s="1"/>
  <c r="S65" i="28" s="1"/>
  <c r="S33" i="28" l="1"/>
  <c r="R159" i="28"/>
  <c r="R131" i="28"/>
  <c r="R137" i="29"/>
  <c r="R138" i="29" s="1"/>
  <c r="R108" i="29"/>
  <c r="R109" i="29" s="1"/>
  <c r="S61" i="28" l="1"/>
  <c r="S75" i="28" s="1"/>
  <c r="S46" i="30"/>
  <c r="S78" i="30" s="1"/>
  <c r="S106" i="30" s="1"/>
  <c r="S47" i="30"/>
  <c r="S79" i="30" s="1"/>
  <c r="S107" i="30" s="1"/>
  <c r="S45" i="30"/>
  <c r="S77" i="30" s="1"/>
  <c r="S105" i="30" s="1"/>
  <c r="S42" i="30"/>
  <c r="S74" i="30" s="1"/>
  <c r="S102" i="30" s="1"/>
  <c r="S47" i="28"/>
  <c r="S44" i="30"/>
  <c r="S76" i="30" s="1"/>
  <c r="S104" i="30" s="1"/>
  <c r="S41" i="30"/>
  <c r="S73" i="30" s="1"/>
  <c r="S101" i="30" s="1"/>
  <c r="S43" i="30"/>
  <c r="S75" i="30" s="1"/>
  <c r="S103" i="30" s="1"/>
  <c r="S117" i="28" l="1"/>
  <c r="S119" i="28"/>
  <c r="S147" i="28" s="1"/>
  <c r="T35" i="28" s="1"/>
  <c r="T63" i="28" s="1"/>
  <c r="S145" i="28" l="1"/>
  <c r="S121" i="28"/>
  <c r="S149" i="28" s="1"/>
  <c r="T37" i="28" s="1"/>
  <c r="T65" i="28" s="1"/>
  <c r="T33" i="28" l="1"/>
  <c r="S159" i="28"/>
  <c r="S131" i="28"/>
  <c r="S137" i="29"/>
  <c r="S138" i="29" s="1"/>
  <c r="S108" i="29"/>
  <c r="S109" i="29" s="1"/>
  <c r="T61" i="28" l="1"/>
  <c r="T75" i="28" s="1"/>
  <c r="T46" i="30"/>
  <c r="T78" i="30" s="1"/>
  <c r="T106" i="30" s="1"/>
  <c r="T47" i="30"/>
  <c r="T79" i="30" s="1"/>
  <c r="T107" i="30" s="1"/>
  <c r="T42" i="30"/>
  <c r="T74" i="30" s="1"/>
  <c r="T102" i="30" s="1"/>
  <c r="T43" i="30"/>
  <c r="T75" i="30" s="1"/>
  <c r="T103" i="30" s="1"/>
  <c r="T41" i="30"/>
  <c r="T73" i="30" s="1"/>
  <c r="T101" i="30" s="1"/>
  <c r="T45" i="30"/>
  <c r="T77" i="30" s="1"/>
  <c r="T105" i="30" s="1"/>
  <c r="T44" i="30"/>
  <c r="T76" i="30" s="1"/>
  <c r="T104" i="30" s="1"/>
  <c r="T47" i="28"/>
  <c r="T117" i="28" l="1"/>
  <c r="T119" i="28"/>
  <c r="T147" i="28" s="1"/>
  <c r="U35" i="28" s="1"/>
  <c r="U63" i="28" s="1"/>
  <c r="T145" i="28" l="1"/>
  <c r="T121" i="28"/>
  <c r="T149" i="28" s="1"/>
  <c r="U37" i="28" s="1"/>
  <c r="U65" i="28" s="1"/>
  <c r="U33" i="28" l="1"/>
  <c r="T159" i="28"/>
  <c r="T131" i="28"/>
  <c r="T137" i="29"/>
  <c r="T138" i="29" s="1"/>
  <c r="T108" i="29"/>
  <c r="T109" i="29" s="1"/>
  <c r="U61" i="28" l="1"/>
  <c r="U75" i="28" s="1"/>
  <c r="U47" i="28"/>
  <c r="U44" i="30"/>
  <c r="U76" i="30" s="1"/>
  <c r="U104" i="30" s="1"/>
  <c r="U41" i="30"/>
  <c r="U73" i="30" s="1"/>
  <c r="U101" i="30" s="1"/>
  <c r="U43" i="30"/>
  <c r="U75" i="30" s="1"/>
  <c r="U103" i="30" s="1"/>
  <c r="U46" i="30"/>
  <c r="U78" i="30" s="1"/>
  <c r="U106" i="30" s="1"/>
  <c r="U47" i="30"/>
  <c r="U79" i="30" s="1"/>
  <c r="U107" i="30" s="1"/>
  <c r="U42" i="30"/>
  <c r="U74" i="30" s="1"/>
  <c r="U102" i="30" s="1"/>
  <c r="U45" i="30"/>
  <c r="U77" i="30" s="1"/>
  <c r="U105" i="30" s="1"/>
  <c r="U117" i="28" l="1"/>
  <c r="U119" i="28"/>
  <c r="U147" i="28" s="1"/>
  <c r="V35" i="28" s="1"/>
  <c r="V63" i="28" s="1"/>
  <c r="U145" i="28" l="1"/>
  <c r="U121" i="28"/>
  <c r="U149" i="28" s="1"/>
  <c r="V37" i="28" s="1"/>
  <c r="V65" i="28" s="1"/>
  <c r="V33" i="28" l="1"/>
  <c r="U159" i="28"/>
  <c r="U131" i="28"/>
  <c r="U137" i="29"/>
  <c r="U138" i="29" s="1"/>
  <c r="U108" i="29"/>
  <c r="U109" i="29" s="1"/>
  <c r="V61" i="28" l="1"/>
  <c r="V75" i="28" s="1"/>
  <c r="V47" i="28"/>
  <c r="V47" i="30"/>
  <c r="V79" i="30" s="1"/>
  <c r="V107" i="30" s="1"/>
  <c r="V42" i="30"/>
  <c r="V74" i="30" s="1"/>
  <c r="V102" i="30" s="1"/>
  <c r="V43" i="30"/>
  <c r="V75" i="30" s="1"/>
  <c r="V103" i="30" s="1"/>
  <c r="V46" i="30"/>
  <c r="V78" i="30" s="1"/>
  <c r="V106" i="30" s="1"/>
  <c r="V45" i="30"/>
  <c r="V77" i="30" s="1"/>
  <c r="V105" i="30" s="1"/>
  <c r="V44" i="30"/>
  <c r="V76" i="30" s="1"/>
  <c r="V104" i="30" s="1"/>
  <c r="V41" i="30"/>
  <c r="V73" i="30" s="1"/>
  <c r="V101" i="30" s="1"/>
  <c r="V117" i="28" l="1"/>
  <c r="V119" i="28"/>
  <c r="V147" i="28" s="1"/>
  <c r="W35" i="28" s="1"/>
  <c r="W63" i="28" s="1"/>
  <c r="V145" i="28" l="1"/>
  <c r="V121" i="28"/>
  <c r="V149" i="28" s="1"/>
  <c r="W37" i="28" s="1"/>
  <c r="W65" i="28" s="1"/>
  <c r="W33" i="28" l="1"/>
  <c r="V159" i="28"/>
  <c r="V131" i="28"/>
  <c r="V137" i="29"/>
  <c r="V138" i="29" s="1"/>
  <c r="V108" i="29"/>
  <c r="V109" i="29" s="1"/>
  <c r="W61" i="28" l="1"/>
  <c r="W75" i="28" s="1"/>
  <c r="W41" i="30"/>
  <c r="W73" i="30" s="1"/>
  <c r="W101" i="30" s="1"/>
  <c r="W42" i="30"/>
  <c r="W74" i="30" s="1"/>
  <c r="W102" i="30" s="1"/>
  <c r="W45" i="30"/>
  <c r="W77" i="30" s="1"/>
  <c r="W105" i="30" s="1"/>
  <c r="W46" i="30"/>
  <c r="W78" i="30" s="1"/>
  <c r="W106" i="30" s="1"/>
  <c r="W47" i="30"/>
  <c r="W79" i="30" s="1"/>
  <c r="W107" i="30" s="1"/>
  <c r="W44" i="30"/>
  <c r="W76" i="30" s="1"/>
  <c r="W104" i="30" s="1"/>
  <c r="W47" i="28"/>
  <c r="W43" i="30"/>
  <c r="W75" i="30" s="1"/>
  <c r="W103" i="30" s="1"/>
  <c r="W117" i="28" l="1"/>
  <c r="W119" i="28"/>
  <c r="W147" i="28" s="1"/>
  <c r="X35" i="28" s="1"/>
  <c r="X63" i="28" s="1"/>
  <c r="W145" i="28" l="1"/>
  <c r="W121" i="28"/>
  <c r="W149" i="28" s="1"/>
  <c r="X37" i="28" s="1"/>
  <c r="X65" i="28" s="1"/>
  <c r="X33" i="28" l="1"/>
  <c r="W159" i="28"/>
  <c r="W131" i="28"/>
  <c r="W137" i="29"/>
  <c r="W138" i="29" s="1"/>
  <c r="W108" i="29"/>
  <c r="W109" i="29" s="1"/>
  <c r="X61" i="28" l="1"/>
  <c r="X75" i="28" s="1"/>
  <c r="X47" i="28"/>
  <c r="X47" i="30"/>
  <c r="X79" i="30" s="1"/>
  <c r="X107" i="30" s="1"/>
  <c r="X46" i="30"/>
  <c r="X78" i="30" s="1"/>
  <c r="X106" i="30" s="1"/>
  <c r="X45" i="30"/>
  <c r="X77" i="30" s="1"/>
  <c r="X105" i="30" s="1"/>
  <c r="X43" i="30"/>
  <c r="X75" i="30" s="1"/>
  <c r="X103" i="30" s="1"/>
  <c r="X42" i="30"/>
  <c r="X74" i="30" s="1"/>
  <c r="X102" i="30" s="1"/>
  <c r="X44" i="30"/>
  <c r="X76" i="30" s="1"/>
  <c r="X104" i="30" s="1"/>
  <c r="X41" i="30"/>
  <c r="X73" i="30" s="1"/>
  <c r="X101" i="30" s="1"/>
  <c r="X117" i="28" l="1"/>
  <c r="X119" i="28"/>
  <c r="X147" i="28" s="1"/>
  <c r="Y35" i="28" s="1"/>
  <c r="Y63" i="28" s="1"/>
  <c r="X145" i="28" l="1"/>
  <c r="X121" i="28"/>
  <c r="X149" i="28" s="1"/>
  <c r="Y37" i="28" s="1"/>
  <c r="Y65" i="28" s="1"/>
  <c r="Y33" i="28" l="1"/>
  <c r="X159" i="28"/>
  <c r="X131" i="28"/>
  <c r="X137" i="29"/>
  <c r="X138" i="29" s="1"/>
  <c r="X108" i="29"/>
  <c r="X109" i="29" s="1"/>
  <c r="Y61" i="28" l="1"/>
  <c r="Y75" i="28" s="1"/>
  <c r="Y43" i="30"/>
  <c r="Y75" i="30" s="1"/>
  <c r="Y103" i="30" s="1"/>
  <c r="Y47" i="30"/>
  <c r="Y79" i="30" s="1"/>
  <c r="Y107" i="30" s="1"/>
  <c r="Y45" i="30"/>
  <c r="Y77" i="30" s="1"/>
  <c r="Y105" i="30" s="1"/>
  <c r="Y46" i="30"/>
  <c r="Y78" i="30" s="1"/>
  <c r="Y106" i="30" s="1"/>
  <c r="Y44" i="30"/>
  <c r="Y76" i="30" s="1"/>
  <c r="Y104" i="30" s="1"/>
  <c r="Y47" i="28"/>
  <c r="Y42" i="30"/>
  <c r="Y74" i="30" s="1"/>
  <c r="Y102" i="30" s="1"/>
  <c r="Y41" i="30"/>
  <c r="Y73" i="30" s="1"/>
  <c r="Y101" i="30" s="1"/>
  <c r="Y117" i="28" l="1"/>
  <c r="Y119" i="28"/>
  <c r="Y147" i="28" s="1"/>
  <c r="Z35" i="28" s="1"/>
  <c r="Z63" i="28" s="1"/>
  <c r="Y145" i="28" l="1"/>
  <c r="Y121" i="28"/>
  <c r="Y149" i="28" s="1"/>
  <c r="Z37" i="28" s="1"/>
  <c r="Z65" i="28" s="1"/>
  <c r="Z33" i="28" l="1"/>
  <c r="Y159" i="28"/>
  <c r="Y131" i="28"/>
  <c r="Y137" i="29"/>
  <c r="Y138" i="29" s="1"/>
  <c r="Y108" i="29"/>
  <c r="Y109" i="29" s="1"/>
  <c r="Z61" i="28" l="1"/>
  <c r="Z75" i="28" s="1"/>
  <c r="Z41" i="30"/>
  <c r="Z73" i="30" s="1"/>
  <c r="Z101" i="30" s="1"/>
  <c r="Z42" i="30"/>
  <c r="Z74" i="30" s="1"/>
  <c r="Z102" i="30" s="1"/>
  <c r="Z45" i="30"/>
  <c r="Z77" i="30" s="1"/>
  <c r="Z105" i="30" s="1"/>
  <c r="Z44" i="30"/>
  <c r="Z76" i="30" s="1"/>
  <c r="Z104" i="30" s="1"/>
  <c r="Z43" i="30"/>
  <c r="Z75" i="30" s="1"/>
  <c r="Z103" i="30" s="1"/>
  <c r="Z46" i="30"/>
  <c r="Z78" i="30" s="1"/>
  <c r="Z106" i="30" s="1"/>
  <c r="Z47" i="30"/>
  <c r="Z79" i="30" s="1"/>
  <c r="Z107" i="30" s="1"/>
  <c r="Z47" i="28"/>
  <c r="Z117" i="28" l="1"/>
  <c r="Z119" i="28"/>
  <c r="Z147" i="28" s="1"/>
  <c r="AA35" i="28" s="1"/>
  <c r="AA63" i="28" s="1"/>
  <c r="Z145" i="28" l="1"/>
  <c r="Z121" i="28"/>
  <c r="Z149" i="28" s="1"/>
  <c r="AA37" i="28" s="1"/>
  <c r="AA65" i="28" s="1"/>
  <c r="AA33" i="28" l="1"/>
  <c r="Z159" i="28"/>
  <c r="Z131" i="28"/>
  <c r="Z137" i="29"/>
  <c r="Z138" i="29" s="1"/>
  <c r="Z108" i="29"/>
  <c r="Z109" i="29" s="1"/>
  <c r="AA61" i="28" l="1"/>
  <c r="AA75" i="28" s="1"/>
  <c r="AA46" i="30"/>
  <c r="AA78" i="30" s="1"/>
  <c r="AA106" i="30" s="1"/>
  <c r="AA42" i="30"/>
  <c r="AA74" i="30" s="1"/>
  <c r="AA102" i="30" s="1"/>
  <c r="AA41" i="30"/>
  <c r="AA73" i="30" s="1"/>
  <c r="AA101" i="30" s="1"/>
  <c r="AA45" i="30"/>
  <c r="AA77" i="30" s="1"/>
  <c r="AA105" i="30" s="1"/>
  <c r="AA47" i="30"/>
  <c r="AA79" i="30" s="1"/>
  <c r="AA107" i="30" s="1"/>
  <c r="AA43" i="30"/>
  <c r="AA75" i="30" s="1"/>
  <c r="AA103" i="30" s="1"/>
  <c r="AA47" i="28"/>
  <c r="AA44" i="30"/>
  <c r="AA76" i="30" s="1"/>
  <c r="AA104" i="30" s="1"/>
  <c r="AA117" i="28" l="1"/>
  <c r="AA119" i="28"/>
  <c r="AA147" i="28" s="1"/>
  <c r="AB35" i="28" s="1"/>
  <c r="AB63" i="28" s="1"/>
  <c r="AA145" i="28" l="1"/>
  <c r="AA121" i="28"/>
  <c r="AA149" i="28" s="1"/>
  <c r="AB37" i="28" s="1"/>
  <c r="AB65" i="28" s="1"/>
  <c r="AB33" i="28" l="1"/>
  <c r="AA159" i="28"/>
  <c r="AA131" i="28"/>
  <c r="AA137" i="29"/>
  <c r="AA138" i="29" s="1"/>
  <c r="AA108" i="29"/>
  <c r="AA109" i="29" s="1"/>
  <c r="AB61" i="28" l="1"/>
  <c r="AB75" i="28" s="1"/>
  <c r="AB46" i="30"/>
  <c r="AB78" i="30" s="1"/>
  <c r="AB106" i="30" s="1"/>
  <c r="AB45" i="30"/>
  <c r="AB77" i="30" s="1"/>
  <c r="AB105" i="30" s="1"/>
  <c r="AB43" i="30"/>
  <c r="AB75" i="30" s="1"/>
  <c r="AB103" i="30" s="1"/>
  <c r="AB44" i="30"/>
  <c r="AB76" i="30" s="1"/>
  <c r="AB104" i="30" s="1"/>
  <c r="AB47" i="30"/>
  <c r="AB79" i="30" s="1"/>
  <c r="AB107" i="30" s="1"/>
  <c r="AB41" i="30"/>
  <c r="AB73" i="30" s="1"/>
  <c r="AB101" i="30" s="1"/>
  <c r="AB42" i="30"/>
  <c r="AB74" i="30" s="1"/>
  <c r="AB102" i="30" s="1"/>
  <c r="AB47" i="28"/>
  <c r="AB117" i="28" l="1"/>
  <c r="AB119" i="28"/>
  <c r="AB147" i="28" s="1"/>
  <c r="AC35" i="28" s="1"/>
  <c r="AC63" i="28" s="1"/>
  <c r="AB145" i="28" l="1"/>
  <c r="AB121" i="28"/>
  <c r="AB149" i="28" s="1"/>
  <c r="AC37" i="28" s="1"/>
  <c r="AC65" i="28" s="1"/>
  <c r="AC33" i="28" l="1"/>
  <c r="AB159" i="28"/>
  <c r="AB131" i="28"/>
  <c r="AB137" i="29"/>
  <c r="AB138" i="29" s="1"/>
  <c r="AB108" i="29"/>
  <c r="AB109" i="29" s="1"/>
  <c r="AC61" i="28" l="1"/>
  <c r="AC75" i="28" s="1"/>
  <c r="AC45" i="30"/>
  <c r="AC77" i="30" s="1"/>
  <c r="AC105" i="30" s="1"/>
  <c r="AC42" i="30"/>
  <c r="AC74" i="30" s="1"/>
  <c r="AC102" i="30" s="1"/>
  <c r="AC43" i="30"/>
  <c r="AC75" i="30" s="1"/>
  <c r="AC103" i="30" s="1"/>
  <c r="AC47" i="28"/>
  <c r="AC47" i="30"/>
  <c r="AC79" i="30" s="1"/>
  <c r="AC107" i="30" s="1"/>
  <c r="AC46" i="30"/>
  <c r="AC78" i="30" s="1"/>
  <c r="AC106" i="30" s="1"/>
  <c r="AC41" i="30"/>
  <c r="AC73" i="30" s="1"/>
  <c r="AC101" i="30" s="1"/>
  <c r="AC44" i="30"/>
  <c r="AC76" i="30" s="1"/>
  <c r="AC104" i="30" s="1"/>
  <c r="AC117" i="28" l="1"/>
  <c r="AC119" i="28"/>
  <c r="AC147" i="28" s="1"/>
  <c r="AD35" i="28" s="1"/>
  <c r="AD63" i="28" s="1"/>
  <c r="AC145" i="28" l="1"/>
  <c r="AC121" i="28"/>
  <c r="AC149" i="28" s="1"/>
  <c r="AD37" i="28" s="1"/>
  <c r="AD65" i="28" s="1"/>
  <c r="AD33" i="28" l="1"/>
  <c r="AC159" i="28"/>
  <c r="AC131" i="28"/>
  <c r="AC137" i="29"/>
  <c r="AC138" i="29" s="1"/>
  <c r="AC108" i="29"/>
  <c r="AC109" i="29" s="1"/>
  <c r="AD61" i="28" l="1"/>
  <c r="AD75" i="28" s="1"/>
  <c r="AD46" i="30"/>
  <c r="AD78" i="30" s="1"/>
  <c r="AD106" i="30" s="1"/>
  <c r="AD45" i="30"/>
  <c r="AD77" i="30" s="1"/>
  <c r="AD105" i="30" s="1"/>
  <c r="AD42" i="30"/>
  <c r="AD74" i="30" s="1"/>
  <c r="AD102" i="30" s="1"/>
  <c r="AD44" i="30"/>
  <c r="AD76" i="30" s="1"/>
  <c r="AD104" i="30" s="1"/>
  <c r="AD43" i="30"/>
  <c r="AD75" i="30" s="1"/>
  <c r="AD103" i="30" s="1"/>
  <c r="AD41" i="30"/>
  <c r="AD73" i="30" s="1"/>
  <c r="AD101" i="30" s="1"/>
  <c r="AD47" i="28"/>
  <c r="AD47" i="30"/>
  <c r="AD79" i="30" s="1"/>
  <c r="AD107" i="30" s="1"/>
  <c r="AD117" i="28" l="1"/>
  <c r="AD119" i="28"/>
  <c r="AD147" i="28" s="1"/>
  <c r="AE35" i="28" s="1"/>
  <c r="AE63" i="28" s="1"/>
  <c r="AD145" i="28" l="1"/>
  <c r="AD121" i="28"/>
  <c r="AD149" i="28" s="1"/>
  <c r="AE37" i="28" s="1"/>
  <c r="AE65" i="28" s="1"/>
  <c r="AD108" i="29"/>
  <c r="AD109" i="29" s="1"/>
  <c r="AE33" i="28" l="1"/>
  <c r="AD159" i="28"/>
  <c r="AD131" i="28"/>
  <c r="AD137" i="29"/>
  <c r="AD138" i="29" s="1"/>
  <c r="AE61" i="28" l="1"/>
  <c r="AE75" i="28" s="1"/>
  <c r="AE42" i="30"/>
  <c r="AE74" i="30" s="1"/>
  <c r="AE102" i="30" s="1"/>
  <c r="AE45" i="30"/>
  <c r="AE77" i="30" s="1"/>
  <c r="AE105" i="30" s="1"/>
  <c r="AE47" i="30"/>
  <c r="AE79" i="30" s="1"/>
  <c r="AE107" i="30" s="1"/>
  <c r="AE41" i="30"/>
  <c r="AE73" i="30" s="1"/>
  <c r="AE101" i="30" s="1"/>
  <c r="AE43" i="30"/>
  <c r="AE75" i="30" s="1"/>
  <c r="AE103" i="30" s="1"/>
  <c r="AE47" i="28"/>
  <c r="AE44" i="30"/>
  <c r="AE76" i="30" s="1"/>
  <c r="AE104" i="30" s="1"/>
  <c r="AE46" i="30"/>
  <c r="AE78" i="30" s="1"/>
  <c r="AE106" i="30" s="1"/>
  <c r="AE117" i="28" l="1"/>
  <c r="AE119" i="28"/>
  <c r="AE147" i="28" s="1"/>
  <c r="AF35" i="28" s="1"/>
  <c r="AF63" i="28" s="1"/>
  <c r="AE145" i="28" l="1"/>
  <c r="AE121" i="28"/>
  <c r="AE149" i="28" s="1"/>
  <c r="AF37" i="28" s="1"/>
  <c r="AF65" i="28" s="1"/>
  <c r="AF33" i="28" l="1"/>
  <c r="AE159" i="28"/>
  <c r="AE131" i="28"/>
  <c r="AE137" i="29"/>
  <c r="AE138" i="29" s="1"/>
  <c r="AE108" i="29"/>
  <c r="AE109" i="29" s="1"/>
  <c r="AF61" i="28" l="1"/>
  <c r="AF75" i="28" s="1"/>
  <c r="AF47" i="30"/>
  <c r="AF79" i="30" s="1"/>
  <c r="AF107" i="30" s="1"/>
  <c r="AF47" i="28"/>
  <c r="AF42" i="30"/>
  <c r="AF74" i="30" s="1"/>
  <c r="AF102" i="30" s="1"/>
  <c r="AF46" i="30"/>
  <c r="AF78" i="30" s="1"/>
  <c r="AF106" i="30" s="1"/>
  <c r="AF43" i="30"/>
  <c r="AF75" i="30" s="1"/>
  <c r="AF103" i="30" s="1"/>
  <c r="AF44" i="30"/>
  <c r="AF76" i="30" s="1"/>
  <c r="AF104" i="30" s="1"/>
  <c r="AF41" i="30"/>
  <c r="AF73" i="30" s="1"/>
  <c r="AF101" i="30" s="1"/>
  <c r="AF45" i="30"/>
  <c r="AF77" i="30" s="1"/>
  <c r="AF105" i="30" s="1"/>
  <c r="AF117" i="28" l="1"/>
  <c r="AF119" i="28"/>
  <c r="AF147" i="28" s="1"/>
  <c r="AG35" i="28" s="1"/>
  <c r="AG63" i="28" s="1"/>
  <c r="AF145" i="28" l="1"/>
  <c r="AF121" i="28"/>
  <c r="AF149" i="28" s="1"/>
  <c r="AG37" i="28" s="1"/>
  <c r="AG65" i="28" s="1"/>
  <c r="AG33" i="28" l="1"/>
  <c r="AF159" i="28"/>
  <c r="AF131" i="28"/>
  <c r="AF137" i="29"/>
  <c r="AF138" i="29" s="1"/>
  <c r="AF108" i="29"/>
  <c r="AF109" i="29" s="1"/>
  <c r="AG61" i="28" l="1"/>
  <c r="AG75" i="28" s="1"/>
  <c r="AG45" i="30"/>
  <c r="AG77" i="30" s="1"/>
  <c r="AG105" i="30" s="1"/>
  <c r="AG41" i="30"/>
  <c r="AG73" i="30" s="1"/>
  <c r="AG101" i="30" s="1"/>
  <c r="AG46" i="30"/>
  <c r="AG78" i="30" s="1"/>
  <c r="AG106" i="30" s="1"/>
  <c r="AG47" i="28"/>
  <c r="AG43" i="30"/>
  <c r="AG75" i="30" s="1"/>
  <c r="AG103" i="30" s="1"/>
  <c r="AG44" i="30"/>
  <c r="AG76" i="30" s="1"/>
  <c r="AG104" i="30" s="1"/>
  <c r="AG47" i="30"/>
  <c r="AG79" i="30" s="1"/>
  <c r="AG107" i="30" s="1"/>
  <c r="AG42" i="30"/>
  <c r="AG74" i="30" s="1"/>
  <c r="AG102" i="30" s="1"/>
  <c r="AG117" i="28" l="1"/>
  <c r="AG119" i="28"/>
  <c r="AG147" i="28" s="1"/>
  <c r="AH35" i="28" s="1"/>
  <c r="AH63" i="28" s="1"/>
  <c r="AG145" i="28" l="1"/>
  <c r="AG121" i="28"/>
  <c r="AG149" i="28" s="1"/>
  <c r="AH37" i="28" s="1"/>
  <c r="AH65" i="28" s="1"/>
  <c r="AH33" i="28" l="1"/>
  <c r="AG159" i="28"/>
  <c r="AG131" i="28"/>
  <c r="AG137" i="29"/>
  <c r="AG138" i="29" s="1"/>
  <c r="AG108" i="29"/>
  <c r="AG109" i="29" s="1"/>
  <c r="AH61" i="28" l="1"/>
  <c r="AH75" i="28" s="1"/>
  <c r="AH44" i="30"/>
  <c r="AH76" i="30" s="1"/>
  <c r="AH104" i="30" s="1"/>
  <c r="AH47" i="30"/>
  <c r="AH79" i="30" s="1"/>
  <c r="AH107" i="30" s="1"/>
  <c r="AH41" i="30"/>
  <c r="AH73" i="30" s="1"/>
  <c r="AH101" i="30" s="1"/>
  <c r="AH46" i="30"/>
  <c r="AH78" i="30" s="1"/>
  <c r="AH106" i="30" s="1"/>
  <c r="AH42" i="30"/>
  <c r="AH74" i="30" s="1"/>
  <c r="AH102" i="30" s="1"/>
  <c r="AH43" i="30"/>
  <c r="AH75" i="30" s="1"/>
  <c r="AH103" i="30" s="1"/>
  <c r="AH45" i="30"/>
  <c r="AH77" i="30" s="1"/>
  <c r="AH105" i="30" s="1"/>
  <c r="AH47" i="28"/>
  <c r="AH117" i="28" l="1"/>
  <c r="AH119" i="28"/>
  <c r="AH147" i="28" s="1"/>
  <c r="AI35" i="28" s="1"/>
  <c r="AI63" i="28" s="1"/>
  <c r="AH145" i="28" l="1"/>
  <c r="AH121" i="28"/>
  <c r="AH149" i="28" s="1"/>
  <c r="AI37" i="28" s="1"/>
  <c r="AI65" i="28" s="1"/>
  <c r="AI33" i="28" l="1"/>
  <c r="AH159" i="28"/>
  <c r="AH131" i="28"/>
  <c r="AH137" i="29"/>
  <c r="AH138" i="29" s="1"/>
  <c r="AH108" i="29"/>
  <c r="AH109" i="29" s="1"/>
  <c r="AI61" i="28" l="1"/>
  <c r="AI75" i="28" s="1"/>
  <c r="AI47" i="30"/>
  <c r="AI79" i="30" s="1"/>
  <c r="AI107" i="30" s="1"/>
  <c r="AI45" i="30"/>
  <c r="AI77" i="30" s="1"/>
  <c r="AI105" i="30" s="1"/>
  <c r="AI44" i="30"/>
  <c r="AI76" i="30" s="1"/>
  <c r="AI104" i="30" s="1"/>
  <c r="AI42" i="30"/>
  <c r="AI74" i="30" s="1"/>
  <c r="AI102" i="30" s="1"/>
  <c r="AI46" i="30"/>
  <c r="AI78" i="30" s="1"/>
  <c r="AI106" i="30" s="1"/>
  <c r="AI41" i="30"/>
  <c r="AI73" i="30" s="1"/>
  <c r="AI101" i="30" s="1"/>
  <c r="AI43" i="30"/>
  <c r="AI75" i="30" s="1"/>
  <c r="AI103" i="30" s="1"/>
  <c r="AI47" i="28"/>
  <c r="AI117" i="28" l="1"/>
  <c r="AI119" i="28"/>
  <c r="AI147" i="28" s="1"/>
  <c r="AJ35" i="28" s="1"/>
  <c r="AJ63" i="28" s="1"/>
  <c r="AI145" i="28" l="1"/>
  <c r="AI121" i="28"/>
  <c r="AI149" i="28" s="1"/>
  <c r="AJ37" i="28" s="1"/>
  <c r="AJ65" i="28" s="1"/>
  <c r="AJ33" i="28" l="1"/>
  <c r="AI159" i="28"/>
  <c r="AI131" i="28"/>
  <c r="AI137" i="29"/>
  <c r="AI138" i="29" s="1"/>
  <c r="AI108" i="29"/>
  <c r="AI109" i="29" s="1"/>
  <c r="AJ61" i="28" l="1"/>
  <c r="AJ75" i="28" s="1"/>
  <c r="AJ45" i="30"/>
  <c r="AJ77" i="30" s="1"/>
  <c r="AJ105" i="30" s="1"/>
  <c r="AJ41" i="30"/>
  <c r="AJ73" i="30" s="1"/>
  <c r="AJ101" i="30" s="1"/>
  <c r="AJ44" i="30"/>
  <c r="AJ76" i="30" s="1"/>
  <c r="AJ104" i="30" s="1"/>
  <c r="AJ43" i="30"/>
  <c r="AJ75" i="30" s="1"/>
  <c r="AJ103" i="30" s="1"/>
  <c r="AJ47" i="30"/>
  <c r="AJ79" i="30" s="1"/>
  <c r="AJ107" i="30" s="1"/>
  <c r="AJ46" i="30"/>
  <c r="AJ78" i="30" s="1"/>
  <c r="AJ106" i="30" s="1"/>
  <c r="AJ47" i="28"/>
  <c r="AJ42" i="30"/>
  <c r="AJ74" i="30" s="1"/>
  <c r="AJ102" i="30" s="1"/>
  <c r="AJ117" i="28" l="1"/>
  <c r="AJ119" i="28"/>
  <c r="AJ147" i="28" s="1"/>
  <c r="AK35" i="28" s="1"/>
  <c r="AK63" i="28" s="1"/>
  <c r="AJ145" i="28" l="1"/>
  <c r="AJ121" i="28"/>
  <c r="AJ149" i="28" s="1"/>
  <c r="AK37" i="28" s="1"/>
  <c r="AK65" i="28" s="1"/>
  <c r="AK33" i="28" l="1"/>
  <c r="AJ159" i="28"/>
  <c r="AJ131" i="28"/>
  <c r="AJ137" i="29"/>
  <c r="AJ138" i="29" s="1"/>
  <c r="AJ108" i="29"/>
  <c r="AJ109" i="29" s="1"/>
  <c r="AK61" i="28" l="1"/>
  <c r="AK75" i="28" s="1"/>
  <c r="AK43" i="30"/>
  <c r="AK75" i="30" s="1"/>
  <c r="AK103" i="30" s="1"/>
  <c r="AK47" i="30"/>
  <c r="AK79" i="30" s="1"/>
  <c r="AK107" i="30" s="1"/>
  <c r="AK45" i="30"/>
  <c r="AK77" i="30" s="1"/>
  <c r="AK105" i="30" s="1"/>
  <c r="AK47" i="28"/>
  <c r="AK42" i="30"/>
  <c r="AK74" i="30" s="1"/>
  <c r="AK102" i="30" s="1"/>
  <c r="AK41" i="30"/>
  <c r="AK73" i="30" s="1"/>
  <c r="AK101" i="30" s="1"/>
  <c r="AK46" i="30"/>
  <c r="AK78" i="30" s="1"/>
  <c r="AK106" i="30" s="1"/>
  <c r="AK44" i="30"/>
  <c r="AK76" i="30" s="1"/>
  <c r="AK104" i="30" s="1"/>
  <c r="AK117" i="28" l="1"/>
  <c r="AK119" i="28"/>
  <c r="AK147" i="28" s="1"/>
  <c r="AL35" i="28" s="1"/>
  <c r="AL63" i="28" s="1"/>
  <c r="AK145" i="28" l="1"/>
  <c r="AK121" i="28"/>
  <c r="AK149" i="28" s="1"/>
  <c r="AL37" i="28" s="1"/>
  <c r="AL65" i="28" s="1"/>
  <c r="AL33" i="28" l="1"/>
  <c r="AK159" i="28"/>
  <c r="AK131" i="28"/>
  <c r="AK137" i="29"/>
  <c r="AK138" i="29" s="1"/>
  <c r="AK108" i="29"/>
  <c r="AK109" i="29" s="1"/>
  <c r="AL61" i="28" l="1"/>
  <c r="AL75" i="28" s="1"/>
  <c r="AL43" i="30"/>
  <c r="AL75" i="30" s="1"/>
  <c r="AL103" i="30" s="1"/>
  <c r="AL45" i="30"/>
  <c r="AL77" i="30" s="1"/>
  <c r="AL105" i="30" s="1"/>
  <c r="AL42" i="30"/>
  <c r="AL74" i="30" s="1"/>
  <c r="AL102" i="30" s="1"/>
  <c r="AL46" i="30"/>
  <c r="AL78" i="30" s="1"/>
  <c r="AL106" i="30" s="1"/>
  <c r="AL47" i="28"/>
  <c r="AL44" i="30"/>
  <c r="AL76" i="30" s="1"/>
  <c r="AL104" i="30" s="1"/>
  <c r="AL41" i="30"/>
  <c r="AL73" i="30" s="1"/>
  <c r="AL101" i="30" s="1"/>
  <c r="AL47" i="30"/>
  <c r="AL79" i="30" s="1"/>
  <c r="AL107" i="30" s="1"/>
  <c r="AL117" i="28" l="1"/>
  <c r="AL119" i="28"/>
  <c r="AL147" i="28" s="1"/>
  <c r="AM35" i="28" s="1"/>
  <c r="AM63" i="28" s="1"/>
  <c r="AL145" i="28" l="1"/>
  <c r="AL121" i="28"/>
  <c r="AL149" i="28" s="1"/>
  <c r="AM37" i="28" s="1"/>
  <c r="AM65" i="28" s="1"/>
  <c r="AM33" i="28" l="1"/>
  <c r="AL159" i="28"/>
  <c r="AL131" i="28"/>
  <c r="AL137" i="29"/>
  <c r="AL138" i="29" s="1"/>
  <c r="AL108" i="29"/>
  <c r="AL109" i="29" s="1"/>
  <c r="AM61" i="28" l="1"/>
  <c r="AM75" i="28" s="1"/>
  <c r="AM47" i="28"/>
  <c r="AM43" i="30"/>
  <c r="AM75" i="30" s="1"/>
  <c r="AM103" i="30" s="1"/>
  <c r="AM47" i="30"/>
  <c r="AM79" i="30" s="1"/>
  <c r="AM107" i="30" s="1"/>
  <c r="AM46" i="30"/>
  <c r="AM78" i="30" s="1"/>
  <c r="AM106" i="30" s="1"/>
  <c r="AM45" i="30"/>
  <c r="AM77" i="30" s="1"/>
  <c r="AM105" i="30" s="1"/>
  <c r="AM42" i="30"/>
  <c r="AM74" i="30" s="1"/>
  <c r="AM102" i="30" s="1"/>
  <c r="AM41" i="30"/>
  <c r="AM73" i="30" s="1"/>
  <c r="AM101" i="30" s="1"/>
  <c r="AM44" i="30"/>
  <c r="AM76" i="30" s="1"/>
  <c r="AM104" i="30" s="1"/>
  <c r="AM117" i="28" l="1"/>
  <c r="AM119" i="28"/>
  <c r="AM147" i="28" s="1"/>
  <c r="AN35" i="28" s="1"/>
  <c r="AN63" i="28" s="1"/>
  <c r="AM145" i="28" l="1"/>
  <c r="AM121" i="28"/>
  <c r="AM149" i="28" s="1"/>
  <c r="AN37" i="28" s="1"/>
  <c r="AN65" i="28" s="1"/>
  <c r="AN33" i="28" l="1"/>
  <c r="AM159" i="28"/>
  <c r="AM131" i="28"/>
  <c r="AM137" i="29"/>
  <c r="AM138" i="29" s="1"/>
  <c r="AM108" i="29"/>
  <c r="AM109" i="29" s="1"/>
  <c r="AN61" i="28" l="1"/>
  <c r="AN75" i="28" s="1"/>
  <c r="AN44" i="30"/>
  <c r="AN76" i="30" s="1"/>
  <c r="AN104" i="30" s="1"/>
  <c r="AN43" i="30"/>
  <c r="AN75" i="30" s="1"/>
  <c r="AN103" i="30" s="1"/>
  <c r="AN47" i="30"/>
  <c r="AN79" i="30" s="1"/>
  <c r="AN107" i="30" s="1"/>
  <c r="AN46" i="30"/>
  <c r="AN78" i="30" s="1"/>
  <c r="AN106" i="30" s="1"/>
  <c r="AN42" i="30"/>
  <c r="AN74" i="30" s="1"/>
  <c r="AN102" i="30" s="1"/>
  <c r="AN47" i="28"/>
  <c r="AN41" i="30"/>
  <c r="AN73" i="30" s="1"/>
  <c r="AN101" i="30" s="1"/>
  <c r="AN45" i="30"/>
  <c r="AN77" i="30" s="1"/>
  <c r="AN105" i="30" s="1"/>
  <c r="AN117" i="28" l="1"/>
  <c r="AN119" i="28"/>
  <c r="AN147" i="28" s="1"/>
  <c r="AO35" i="28" s="1"/>
  <c r="AO63" i="28" s="1"/>
  <c r="AN145" i="28" l="1"/>
  <c r="AN121" i="28"/>
  <c r="AN149" i="28" s="1"/>
  <c r="AO37" i="28" s="1"/>
  <c r="AO65" i="28" s="1"/>
  <c r="AO33" i="28" l="1"/>
  <c r="AN159" i="28"/>
  <c r="AN131" i="28"/>
  <c r="AN137" i="29"/>
  <c r="AN138" i="29" s="1"/>
  <c r="AN108" i="29"/>
  <c r="AN109" i="29" s="1"/>
  <c r="AO61" i="28" l="1"/>
  <c r="AO75" i="28" s="1"/>
  <c r="AO46" i="30"/>
  <c r="AO78" i="30" s="1"/>
  <c r="AO106" i="30" s="1"/>
  <c r="AO47" i="28"/>
  <c r="AO47" i="30"/>
  <c r="AO79" i="30" s="1"/>
  <c r="AO107" i="30" s="1"/>
  <c r="AO42" i="30"/>
  <c r="AO74" i="30" s="1"/>
  <c r="AO102" i="30" s="1"/>
  <c r="AO45" i="30"/>
  <c r="AO77" i="30" s="1"/>
  <c r="AO105" i="30" s="1"/>
  <c r="AO41" i="30"/>
  <c r="AO73" i="30" s="1"/>
  <c r="AO101" i="30" s="1"/>
  <c r="AO44" i="30"/>
  <c r="AO76" i="30" s="1"/>
  <c r="AO104" i="30" s="1"/>
  <c r="AO43" i="30"/>
  <c r="AO75" i="30" s="1"/>
  <c r="AO103" i="30" s="1"/>
  <c r="AO117" i="28" l="1"/>
  <c r="AO119" i="28"/>
  <c r="AO147" i="28" s="1"/>
  <c r="AP35" i="28" s="1"/>
  <c r="AP63" i="28" s="1"/>
  <c r="AO145" i="28" l="1"/>
  <c r="AO121" i="28"/>
  <c r="AO149" i="28" s="1"/>
  <c r="AP37" i="28" s="1"/>
  <c r="AP65" i="28" s="1"/>
  <c r="AP33" i="28" l="1"/>
  <c r="AO159" i="28"/>
  <c r="AO131" i="28"/>
  <c r="AO137" i="29"/>
  <c r="AO138" i="29" s="1"/>
  <c r="AO108" i="29"/>
  <c r="AO109" i="29" s="1"/>
  <c r="AP61" i="28" l="1"/>
  <c r="AP75" i="28" s="1"/>
  <c r="AP47" i="30"/>
  <c r="AP79" i="30" s="1"/>
  <c r="AP107" i="30" s="1"/>
  <c r="AP43" i="30"/>
  <c r="AP75" i="30" s="1"/>
  <c r="AP103" i="30" s="1"/>
  <c r="AP41" i="30"/>
  <c r="AP73" i="30" s="1"/>
  <c r="AP101" i="30" s="1"/>
  <c r="AP46" i="30"/>
  <c r="AP78" i="30" s="1"/>
  <c r="AP106" i="30" s="1"/>
  <c r="AP42" i="30"/>
  <c r="AP74" i="30" s="1"/>
  <c r="AP102" i="30" s="1"/>
  <c r="AP44" i="30"/>
  <c r="AP76" i="30" s="1"/>
  <c r="AP104" i="30" s="1"/>
  <c r="AP45" i="30"/>
  <c r="AP77" i="30" s="1"/>
  <c r="AP105" i="30" s="1"/>
  <c r="AP47" i="28"/>
  <c r="AP117" i="28" l="1"/>
  <c r="AP119" i="28"/>
  <c r="AP147" i="28" s="1"/>
  <c r="AQ35" i="28" s="1"/>
  <c r="AQ63" i="28" s="1"/>
  <c r="AP145" i="28" l="1"/>
  <c r="AP121" i="28"/>
  <c r="AP149" i="28" s="1"/>
  <c r="AQ37" i="28" s="1"/>
  <c r="AQ65" i="28" s="1"/>
  <c r="AQ33" i="28" l="1"/>
  <c r="AP159" i="28"/>
  <c r="AP131" i="28"/>
  <c r="AP137" i="29"/>
  <c r="AP138" i="29" s="1"/>
  <c r="AP108" i="29"/>
  <c r="AP109" i="29" s="1"/>
  <c r="AQ61" i="28" l="1"/>
  <c r="AQ75" i="28" s="1"/>
  <c r="AQ47" i="30"/>
  <c r="AQ79" i="30" s="1"/>
  <c r="AQ107" i="30" s="1"/>
  <c r="AQ42" i="30"/>
  <c r="AQ74" i="30" s="1"/>
  <c r="AQ102" i="30" s="1"/>
  <c r="AQ44" i="30"/>
  <c r="AQ76" i="30" s="1"/>
  <c r="AQ104" i="30" s="1"/>
  <c r="AQ46" i="30"/>
  <c r="AQ78" i="30" s="1"/>
  <c r="AQ106" i="30" s="1"/>
  <c r="AQ41" i="30"/>
  <c r="AQ73" i="30" s="1"/>
  <c r="AQ101" i="30" s="1"/>
  <c r="AQ47" i="28"/>
  <c r="AQ43" i="30"/>
  <c r="AQ75" i="30" s="1"/>
  <c r="AQ103" i="30" s="1"/>
  <c r="AQ45" i="30"/>
  <c r="AQ77" i="30" s="1"/>
  <c r="AQ105" i="30" s="1"/>
  <c r="AQ117" i="28" l="1"/>
  <c r="AQ119" i="28"/>
  <c r="AQ147" i="28" s="1"/>
  <c r="AR35" i="28" s="1"/>
  <c r="AR63" i="28" s="1"/>
  <c r="AQ145" i="28" l="1"/>
  <c r="AQ121" i="28"/>
  <c r="AQ149" i="28" s="1"/>
  <c r="AR37" i="28" s="1"/>
  <c r="AR65" i="28" s="1"/>
  <c r="AQ131" i="28" l="1"/>
  <c r="AR33" i="28"/>
  <c r="AQ159" i="28"/>
  <c r="AQ137" i="29"/>
  <c r="AQ138" i="29" s="1"/>
  <c r="AQ108" i="29"/>
  <c r="AQ109" i="29" s="1"/>
  <c r="AR61" i="28" l="1"/>
  <c r="AR75" i="28" s="1"/>
  <c r="AR46" i="30"/>
  <c r="AR78" i="30" s="1"/>
  <c r="AR106" i="30" s="1"/>
  <c r="AR47" i="28"/>
  <c r="AR45" i="30"/>
  <c r="AR77" i="30" s="1"/>
  <c r="AR105" i="30" s="1"/>
  <c r="AR44" i="30"/>
  <c r="AR76" i="30" s="1"/>
  <c r="AR104" i="30" s="1"/>
  <c r="AR47" i="30"/>
  <c r="AR79" i="30" s="1"/>
  <c r="AR107" i="30" s="1"/>
  <c r="AR43" i="30"/>
  <c r="AR75" i="30" s="1"/>
  <c r="AR103" i="30" s="1"/>
  <c r="AR41" i="30"/>
  <c r="AR73" i="30" s="1"/>
  <c r="AR101" i="30" s="1"/>
  <c r="AR42" i="30"/>
  <c r="AR74" i="30" s="1"/>
  <c r="AR102" i="30" s="1"/>
  <c r="AR117" i="28" l="1"/>
  <c r="AR119" i="28"/>
  <c r="AR147" i="28" s="1"/>
  <c r="AS35" i="28" s="1"/>
  <c r="AS63" i="28" s="1"/>
  <c r="AR145" i="28" l="1"/>
  <c r="AR121" i="28"/>
  <c r="AR149" i="28" s="1"/>
  <c r="AS37" i="28" s="1"/>
  <c r="AS65" i="28" s="1"/>
  <c r="AS33" i="28" l="1"/>
  <c r="AR159" i="28"/>
  <c r="AR131" i="28"/>
  <c r="AR137" i="29"/>
  <c r="AR138" i="29" s="1"/>
  <c r="AR108" i="29"/>
  <c r="AR109" i="29" s="1"/>
  <c r="AS61" i="28" l="1"/>
  <c r="AS75" i="28" s="1"/>
  <c r="AS41" i="30"/>
  <c r="AS73" i="30" s="1"/>
  <c r="AS101" i="30" s="1"/>
  <c r="AS45" i="30"/>
  <c r="AS77" i="30" s="1"/>
  <c r="AS105" i="30" s="1"/>
  <c r="AS44" i="30"/>
  <c r="AS76" i="30" s="1"/>
  <c r="AS104" i="30" s="1"/>
  <c r="AS47" i="28"/>
  <c r="AS42" i="30"/>
  <c r="AS74" i="30" s="1"/>
  <c r="AS102" i="30" s="1"/>
  <c r="AS46" i="30"/>
  <c r="AS78" i="30" s="1"/>
  <c r="AS106" i="30" s="1"/>
  <c r="AS43" i="30"/>
  <c r="AS75" i="30" s="1"/>
  <c r="AS103" i="30" s="1"/>
  <c r="AS47" i="30"/>
  <c r="AS79" i="30" s="1"/>
  <c r="AS107" i="30" s="1"/>
  <c r="AS117" i="28" l="1"/>
  <c r="AS119" i="28"/>
  <c r="AS147" i="28" s="1"/>
  <c r="AT35" i="28" s="1"/>
  <c r="AT63" i="28" s="1"/>
  <c r="AS145" i="28" l="1"/>
  <c r="AS121" i="28"/>
  <c r="AS149" i="28" s="1"/>
  <c r="AT37" i="28" s="1"/>
  <c r="AT65" i="28" s="1"/>
  <c r="AT33" i="28" l="1"/>
  <c r="AS159" i="28"/>
  <c r="AS131" i="28"/>
  <c r="AS137" i="29"/>
  <c r="AS138" i="29" s="1"/>
  <c r="AS108" i="29"/>
  <c r="AS109" i="29" s="1"/>
  <c r="AT61" i="28" l="1"/>
  <c r="AT75" i="28" s="1"/>
  <c r="AT44" i="30"/>
  <c r="AT76" i="30" s="1"/>
  <c r="AT104" i="30" s="1"/>
  <c r="AT47" i="30"/>
  <c r="AT79" i="30" s="1"/>
  <c r="AT107" i="30" s="1"/>
  <c r="AT43" i="30"/>
  <c r="AT75" i="30" s="1"/>
  <c r="AT103" i="30" s="1"/>
  <c r="AT41" i="30"/>
  <c r="AT73" i="30" s="1"/>
  <c r="AT101" i="30" s="1"/>
  <c r="AT42" i="30"/>
  <c r="AT74" i="30" s="1"/>
  <c r="AT102" i="30" s="1"/>
  <c r="AT47" i="28"/>
  <c r="AT46" i="30"/>
  <c r="AT78" i="30" s="1"/>
  <c r="AT106" i="30" s="1"/>
  <c r="AT45" i="30"/>
  <c r="AT77" i="30" s="1"/>
  <c r="AT105" i="30" s="1"/>
  <c r="AT117" i="28" l="1"/>
  <c r="AT119" i="28"/>
  <c r="AT147" i="28" s="1"/>
  <c r="AU35" i="28" s="1"/>
  <c r="AU63" i="28" s="1"/>
  <c r="AT145" i="28" l="1"/>
  <c r="AT121" i="28"/>
  <c r="AT149" i="28" s="1"/>
  <c r="AU37" i="28" s="1"/>
  <c r="AU65" i="28" s="1"/>
  <c r="AU33" i="28" l="1"/>
  <c r="AT159" i="28"/>
  <c r="AT131" i="28"/>
  <c r="AT137" i="29"/>
  <c r="AT138" i="29" s="1"/>
  <c r="AT108" i="29"/>
  <c r="AT109" i="29" s="1"/>
  <c r="AU61" i="28" l="1"/>
  <c r="AU75" i="28" s="1"/>
  <c r="AU45" i="30"/>
  <c r="AU77" i="30" s="1"/>
  <c r="AU105" i="30" s="1"/>
  <c r="AU43" i="30"/>
  <c r="AU75" i="30" s="1"/>
  <c r="AU103" i="30" s="1"/>
  <c r="AU46" i="30"/>
  <c r="AU78" i="30" s="1"/>
  <c r="AU106" i="30" s="1"/>
  <c r="AU41" i="30"/>
  <c r="AU73" i="30" s="1"/>
  <c r="AU101" i="30" s="1"/>
  <c r="AU42" i="30"/>
  <c r="AU74" i="30" s="1"/>
  <c r="AU102" i="30" s="1"/>
  <c r="AU47" i="28"/>
  <c r="AU47" i="30"/>
  <c r="AU79" i="30" s="1"/>
  <c r="AU107" i="30" s="1"/>
  <c r="AU44" i="30"/>
  <c r="AU76" i="30" s="1"/>
  <c r="AU104" i="30" s="1"/>
  <c r="AU117" i="28" l="1"/>
  <c r="AU119" i="28"/>
  <c r="AU147" i="28" s="1"/>
  <c r="AV35" i="28" s="1"/>
  <c r="AV63" i="28" s="1"/>
  <c r="AU145" i="28" l="1"/>
  <c r="AU121" i="28"/>
  <c r="AU149" i="28" s="1"/>
  <c r="AV37" i="28" s="1"/>
  <c r="AV65" i="28" s="1"/>
  <c r="AV33" i="28" l="1"/>
  <c r="AU159" i="28"/>
  <c r="AU131" i="28"/>
  <c r="AU137" i="29"/>
  <c r="AU138" i="29" s="1"/>
  <c r="AU108" i="29"/>
  <c r="AU109" i="29" s="1"/>
  <c r="AV61" i="28" l="1"/>
  <c r="AV75" i="28" s="1"/>
  <c r="AV47" i="30"/>
  <c r="AV79" i="30" s="1"/>
  <c r="AV107" i="30" s="1"/>
  <c r="AV42" i="30"/>
  <c r="AV74" i="30" s="1"/>
  <c r="AV102" i="30" s="1"/>
  <c r="AV43" i="30"/>
  <c r="AV75" i="30" s="1"/>
  <c r="AV103" i="30" s="1"/>
  <c r="AV41" i="30"/>
  <c r="AV73" i="30" s="1"/>
  <c r="AV101" i="30" s="1"/>
  <c r="AV44" i="30"/>
  <c r="AV76" i="30" s="1"/>
  <c r="AV104" i="30" s="1"/>
  <c r="AV47" i="28"/>
  <c r="AV45" i="30"/>
  <c r="AV77" i="30" s="1"/>
  <c r="AV105" i="30" s="1"/>
  <c r="AV46" i="30"/>
  <c r="AV78" i="30" s="1"/>
  <c r="AV106" i="30" s="1"/>
  <c r="AV117" i="28" l="1"/>
  <c r="AV119" i="28"/>
  <c r="AV147" i="28" s="1"/>
  <c r="AW35" i="28" s="1"/>
  <c r="AW63" i="28" s="1"/>
  <c r="AV145" i="28" l="1"/>
  <c r="AV121" i="28"/>
  <c r="AV149" i="28" s="1"/>
  <c r="AW37" i="28" s="1"/>
  <c r="AW65" i="28" s="1"/>
  <c r="AW33" i="28" l="1"/>
  <c r="AV159" i="28"/>
  <c r="AV131" i="28"/>
  <c r="AV137" i="29"/>
  <c r="AV138" i="29" s="1"/>
  <c r="AV108" i="29"/>
  <c r="AV109" i="29" s="1"/>
  <c r="AW61" i="28" l="1"/>
  <c r="AW75" i="28" s="1"/>
  <c r="AW47" i="28"/>
  <c r="AW44" i="30"/>
  <c r="AW76" i="30" s="1"/>
  <c r="AW104" i="30" s="1"/>
  <c r="AW47" i="30"/>
  <c r="AW79" i="30" s="1"/>
  <c r="AW107" i="30" s="1"/>
  <c r="AW45" i="30"/>
  <c r="AW77" i="30" s="1"/>
  <c r="AW105" i="30" s="1"/>
  <c r="AW42" i="30"/>
  <c r="AW74" i="30" s="1"/>
  <c r="AW102" i="30" s="1"/>
  <c r="AW43" i="30"/>
  <c r="AW75" i="30" s="1"/>
  <c r="AW103" i="30" s="1"/>
  <c r="AW41" i="30"/>
  <c r="AW73" i="30" s="1"/>
  <c r="AW101" i="30" s="1"/>
  <c r="AW46" i="30"/>
  <c r="AW78" i="30" s="1"/>
  <c r="AW106" i="30" s="1"/>
  <c r="AW117" i="28" l="1"/>
  <c r="AW119" i="28"/>
  <c r="AW147" i="28" s="1"/>
  <c r="AX35" i="28" s="1"/>
  <c r="AX63" i="28" s="1"/>
  <c r="AW145" i="28" l="1"/>
  <c r="AW121" i="28"/>
  <c r="AW149" i="28" s="1"/>
  <c r="AX37" i="28" s="1"/>
  <c r="AX65" i="28" s="1"/>
  <c r="AX33" i="28" l="1"/>
  <c r="AW159" i="28"/>
  <c r="AW131" i="28"/>
  <c r="AW137" i="29"/>
  <c r="AW138" i="29" s="1"/>
  <c r="AW108" i="29"/>
  <c r="AW109" i="29" s="1"/>
  <c r="AX61" i="28" l="1"/>
  <c r="AX75" i="28" s="1"/>
  <c r="AX47" i="28"/>
  <c r="AX43" i="30"/>
  <c r="AX75" i="30" s="1"/>
  <c r="AX103" i="30" s="1"/>
  <c r="AX42" i="30"/>
  <c r="AX74" i="30" s="1"/>
  <c r="AX102" i="30" s="1"/>
  <c r="AX46" i="30"/>
  <c r="AX78" i="30" s="1"/>
  <c r="AX106" i="30" s="1"/>
  <c r="AX44" i="30"/>
  <c r="AX76" i="30" s="1"/>
  <c r="AX104" i="30" s="1"/>
  <c r="AX41" i="30"/>
  <c r="AX73" i="30" s="1"/>
  <c r="AX101" i="30" s="1"/>
  <c r="AX47" i="30"/>
  <c r="AX79" i="30" s="1"/>
  <c r="AX107" i="30" s="1"/>
  <c r="AX45" i="30"/>
  <c r="AX77" i="30" s="1"/>
  <c r="AX105" i="30" s="1"/>
  <c r="AX117" i="28" l="1"/>
  <c r="AX119" i="28"/>
  <c r="AX147" i="28" s="1"/>
  <c r="AY35" i="28" s="1"/>
  <c r="AY63" i="28" s="1"/>
  <c r="AX145" i="28" l="1"/>
  <c r="AX121" i="28"/>
  <c r="AX149" i="28" s="1"/>
  <c r="AY37" i="28" s="1"/>
  <c r="AY65" i="28" s="1"/>
  <c r="AX131" i="28" l="1"/>
  <c r="AY33" i="28"/>
  <c r="AX159" i="28"/>
  <c r="AX137" i="29"/>
  <c r="AX138" i="29" s="1"/>
  <c r="AX108" i="29"/>
  <c r="AX109" i="29" s="1"/>
  <c r="AY61" i="28" l="1"/>
  <c r="AY75" i="28" s="1"/>
  <c r="AY41" i="30"/>
  <c r="AY73" i="30" s="1"/>
  <c r="AY101" i="30" s="1"/>
  <c r="AY47" i="28"/>
  <c r="AY44" i="30"/>
  <c r="AY76" i="30" s="1"/>
  <c r="AY104" i="30" s="1"/>
  <c r="AY45" i="30"/>
  <c r="AY77" i="30" s="1"/>
  <c r="AY105" i="30" s="1"/>
  <c r="AY46" i="30"/>
  <c r="AY78" i="30" s="1"/>
  <c r="AY106" i="30" s="1"/>
  <c r="AY47" i="30"/>
  <c r="AY79" i="30" s="1"/>
  <c r="AY107" i="30" s="1"/>
  <c r="AY43" i="30"/>
  <c r="AY75" i="30" s="1"/>
  <c r="AY103" i="30" s="1"/>
  <c r="AY42" i="30"/>
  <c r="AY74" i="30" s="1"/>
  <c r="AY102" i="30" s="1"/>
  <c r="AY117" i="28" l="1"/>
  <c r="AY119" i="28"/>
  <c r="AY147" i="28" s="1"/>
  <c r="AZ35" i="28" s="1"/>
  <c r="AZ63" i="28" s="1"/>
  <c r="AY145" i="28" l="1"/>
  <c r="AY121" i="28"/>
  <c r="AY149" i="28" s="1"/>
  <c r="AZ37" i="28" s="1"/>
  <c r="AZ65" i="28" s="1"/>
  <c r="AZ33" i="28" l="1"/>
  <c r="AY159" i="28"/>
  <c r="AY131" i="28"/>
  <c r="AY137" i="29"/>
  <c r="AY138" i="29" s="1"/>
  <c r="AY108" i="29"/>
  <c r="AY109" i="29" s="1"/>
  <c r="AZ61" i="28" l="1"/>
  <c r="AZ75" i="28" s="1"/>
  <c r="AZ46" i="30"/>
  <c r="AZ78" i="30" s="1"/>
  <c r="AZ106" i="30" s="1"/>
  <c r="AZ43" i="30"/>
  <c r="AZ75" i="30" s="1"/>
  <c r="AZ103" i="30" s="1"/>
  <c r="AZ47" i="28"/>
  <c r="AZ41" i="30"/>
  <c r="AZ73" i="30" s="1"/>
  <c r="AZ101" i="30" s="1"/>
  <c r="AZ42" i="30"/>
  <c r="AZ74" i="30" s="1"/>
  <c r="AZ102" i="30" s="1"/>
  <c r="AZ44" i="30"/>
  <c r="AZ76" i="30" s="1"/>
  <c r="AZ104" i="30" s="1"/>
  <c r="AZ47" i="30"/>
  <c r="AZ79" i="30" s="1"/>
  <c r="AZ107" i="30" s="1"/>
  <c r="AZ45" i="30"/>
  <c r="AZ77" i="30" s="1"/>
  <c r="AZ105" i="30" s="1"/>
  <c r="AZ117" i="28" l="1"/>
  <c r="AZ119" i="28"/>
  <c r="AZ147" i="28" s="1"/>
  <c r="BA35" i="28" s="1"/>
  <c r="BA63" i="28" s="1"/>
  <c r="AZ145" i="28" l="1"/>
  <c r="AZ121" i="28"/>
  <c r="AZ149" i="28" s="1"/>
  <c r="BA37" i="28" s="1"/>
  <c r="BA65" i="28" s="1"/>
  <c r="BA33" i="28" l="1"/>
  <c r="AZ159" i="28"/>
  <c r="AZ131" i="28"/>
  <c r="AZ137" i="29"/>
  <c r="AZ138" i="29" s="1"/>
  <c r="A138" i="29" s="1"/>
  <c r="AZ108" i="29"/>
  <c r="AZ109" i="29" s="1"/>
  <c r="A109" i="29" s="1"/>
  <c r="A3" i="29" s="1"/>
  <c r="D17" i="21" l="1"/>
  <c r="D25" i="21" s="1"/>
  <c r="A6" i="29"/>
  <c r="A16" i="29" s="1"/>
  <c r="A24" i="29" s="1"/>
  <c r="A53" i="29" s="1"/>
  <c r="A82" i="29" s="1"/>
  <c r="A111" i="29" s="1"/>
  <c r="A140" i="29" s="1"/>
  <c r="A147" i="29" s="1"/>
  <c r="BA61" i="28"/>
  <c r="BA75" i="28" s="1"/>
  <c r="BA42" i="30"/>
  <c r="BA74" i="30" s="1"/>
  <c r="BA102" i="30" s="1"/>
  <c r="BA47" i="30"/>
  <c r="BA79" i="30" s="1"/>
  <c r="BA107" i="30" s="1"/>
  <c r="BA43" i="30"/>
  <c r="BA75" i="30" s="1"/>
  <c r="BA103" i="30" s="1"/>
  <c r="BA41" i="30"/>
  <c r="BA73" i="30" s="1"/>
  <c r="BA101" i="30" s="1"/>
  <c r="BA44" i="30"/>
  <c r="BA76" i="30" s="1"/>
  <c r="BA104" i="30" s="1"/>
  <c r="BA47" i="28"/>
  <c r="BA46" i="30"/>
  <c r="BA78" i="30" s="1"/>
  <c r="BA106" i="30" s="1"/>
  <c r="BA45" i="30"/>
  <c r="BA77" i="30" s="1"/>
  <c r="BA105" i="30" s="1"/>
  <c r="B8" i="21" l="1"/>
  <c r="A3" i="21"/>
  <c r="A6" i="21" s="1"/>
  <c r="A11" i="21" s="1"/>
  <c r="B3" i="32" l="1"/>
  <c r="B3" i="3"/>
  <c r="B3" i="22"/>
  <c r="B3" i="33"/>
  <c r="B3" i="21"/>
  <c r="B3" i="28"/>
  <c r="B3" i="30"/>
  <c r="B3" i="20"/>
  <c r="A3" i="16"/>
  <c r="A6" i="16" s="1"/>
  <c r="B8" i="16" s="1"/>
  <c r="B11" i="16" s="1"/>
  <c r="B3" i="34"/>
  <c r="B3" i="4"/>
  <c r="B3" i="38"/>
  <c r="B3" i="17"/>
  <c r="B3" i="29"/>
  <c r="BA117" i="28" l="1"/>
  <c r="BA119" i="28"/>
  <c r="BA147" i="28" s="1"/>
  <c r="BB35" i="28" s="1"/>
  <c r="BB63" i="28" s="1"/>
  <c r="BA145" i="28" l="1"/>
  <c r="BA121" i="28"/>
  <c r="BA149" i="28" s="1"/>
  <c r="BB37" i="28" s="1"/>
  <c r="BB65" i="28" s="1"/>
  <c r="BB33" i="28" l="1"/>
  <c r="BA159" i="28"/>
  <c r="BA131" i="28"/>
  <c r="BA137" i="29"/>
  <c r="BA138" i="29" s="1"/>
  <c r="BA108" i="29"/>
  <c r="BA109" i="29" s="1"/>
  <c r="BB61" i="28" l="1"/>
  <c r="BB75" i="28" s="1"/>
  <c r="BB47" i="28"/>
  <c r="BB46" i="30"/>
  <c r="BB78" i="30" s="1"/>
  <c r="BB106" i="30" s="1"/>
  <c r="BB44" i="30"/>
  <c r="BB76" i="30" s="1"/>
  <c r="BB104" i="30" s="1"/>
  <c r="BB47" i="30"/>
  <c r="BB79" i="30" s="1"/>
  <c r="BB107" i="30" s="1"/>
  <c r="BB45" i="30"/>
  <c r="BB77" i="30" s="1"/>
  <c r="BB105" i="30" s="1"/>
  <c r="BB43" i="30"/>
  <c r="BB75" i="30" s="1"/>
  <c r="BB103" i="30" s="1"/>
  <c r="BB41" i="30"/>
  <c r="BB73" i="30" s="1"/>
  <c r="BB101" i="30" s="1"/>
  <c r="BB42" i="30"/>
  <c r="BB74" i="30" s="1"/>
  <c r="BB102" i="30" s="1"/>
  <c r="BB117" i="28" l="1"/>
  <c r="BB119" i="28"/>
  <c r="BB147" i="28" s="1"/>
  <c r="BC35" i="28" s="1"/>
  <c r="BC63" i="28" s="1"/>
  <c r="BB145" i="28" l="1"/>
  <c r="BB121" i="28"/>
  <c r="BB149" i="28" s="1"/>
  <c r="BC37" i="28" s="1"/>
  <c r="BC65" i="28" s="1"/>
  <c r="BC33" i="28" l="1"/>
  <c r="BB159" i="28"/>
  <c r="BB131" i="28"/>
  <c r="BB137" i="29"/>
  <c r="BB138" i="29" s="1"/>
  <c r="BB108" i="29"/>
  <c r="BB109" i="29" s="1"/>
  <c r="BC61" i="28" l="1"/>
  <c r="BC75" i="28" s="1"/>
  <c r="BC46" i="30"/>
  <c r="BC78" i="30" s="1"/>
  <c r="BC106" i="30" s="1"/>
  <c r="BC45" i="30"/>
  <c r="BC77" i="30" s="1"/>
  <c r="BC105" i="30" s="1"/>
  <c r="BC43" i="30"/>
  <c r="BC75" i="30" s="1"/>
  <c r="BC103" i="30" s="1"/>
  <c r="BC47" i="30"/>
  <c r="BC79" i="30" s="1"/>
  <c r="BC107" i="30" s="1"/>
  <c r="BC44" i="30"/>
  <c r="BC76" i="30" s="1"/>
  <c r="BC104" i="30" s="1"/>
  <c r="BC41" i="30"/>
  <c r="BC73" i="30" s="1"/>
  <c r="BC101" i="30" s="1"/>
  <c r="BC42" i="30"/>
  <c r="BC74" i="30" s="1"/>
  <c r="BC102" i="30" s="1"/>
  <c r="BC47" i="28"/>
  <c r="BC117" i="28" l="1"/>
  <c r="BC119" i="28"/>
  <c r="BC147" i="28" s="1"/>
  <c r="BD35" i="28" s="1"/>
  <c r="BD63" i="28" s="1"/>
  <c r="BC145" i="28" l="1"/>
  <c r="BC121" i="28"/>
  <c r="BC149" i="28" s="1"/>
  <c r="BD37" i="28" s="1"/>
  <c r="BD65" i="28" s="1"/>
  <c r="BD33" i="28" l="1"/>
  <c r="BC159" i="28"/>
  <c r="BC131" i="28"/>
  <c r="BC137" i="29"/>
  <c r="BC138" i="29" s="1"/>
  <c r="BC108" i="29"/>
  <c r="BC109" i="29" s="1"/>
  <c r="BD61" i="28" l="1"/>
  <c r="BD75" i="28" s="1"/>
  <c r="BD43" i="30"/>
  <c r="BD75" i="30" s="1"/>
  <c r="BD103" i="30" s="1"/>
  <c r="BD47" i="30"/>
  <c r="BD79" i="30" s="1"/>
  <c r="BD107" i="30" s="1"/>
  <c r="BD44" i="30"/>
  <c r="BD76" i="30" s="1"/>
  <c r="BD104" i="30" s="1"/>
  <c r="BD42" i="30"/>
  <c r="BD74" i="30" s="1"/>
  <c r="BD102" i="30" s="1"/>
  <c r="BD47" i="28"/>
  <c r="BD41" i="30"/>
  <c r="BD73" i="30" s="1"/>
  <c r="BD101" i="30" s="1"/>
  <c r="BD45" i="30"/>
  <c r="BD77" i="30" s="1"/>
  <c r="BD105" i="30" s="1"/>
  <c r="BD46" i="30"/>
  <c r="BD78" i="30" s="1"/>
  <c r="BD106" i="30" s="1"/>
  <c r="BD117" i="28" l="1"/>
  <c r="BD119" i="28"/>
  <c r="BD147" i="28" s="1"/>
  <c r="BD145" i="28" l="1"/>
  <c r="BD121" i="28"/>
  <c r="BD149" i="28" s="1"/>
  <c r="BD159" i="28" s="1"/>
  <c r="BD131" i="28" l="1"/>
  <c r="BD137" i="29"/>
  <c r="BD138" i="29" s="1"/>
  <c r="BD108" i="29"/>
  <c r="BD109" i="29" s="1"/>
</calcChain>
</file>

<file path=xl/sharedStrings.xml><?xml version="1.0" encoding="utf-8"?>
<sst xmlns="http://schemas.openxmlformats.org/spreadsheetml/2006/main" count="1508" uniqueCount="326">
  <si>
    <t>Port of Melbourne</t>
  </si>
  <si>
    <t>Model overview</t>
  </si>
  <si>
    <t>Main purpose of the model</t>
  </si>
  <si>
    <t>Model notes</t>
  </si>
  <si>
    <t>All values are in nominal dollars unless noted otherwise.</t>
  </si>
  <si>
    <t>End</t>
  </si>
  <si>
    <t>Sheet #</t>
  </si>
  <si>
    <t>Sheet Name</t>
  </si>
  <si>
    <t>Description</t>
  </si>
  <si>
    <t>Contents</t>
  </si>
  <si>
    <t>Contains a list of the Model worksheets and a description of each</t>
  </si>
  <si>
    <t>Contains model schematic, worksheet colour keys and cell types</t>
  </si>
  <si>
    <t>Inputs key dates used to structure the model, and depreciation profile selection</t>
  </si>
  <si>
    <t>Inputs data tables used to allocate capital costs to services</t>
  </si>
  <si>
    <t>Inputs data from the Cost Allocation Model used to allocate operating expenditure to services</t>
  </si>
  <si>
    <t>Inputs data from the Regulatory Model used to calculate standalone and avoidable costs</t>
  </si>
  <si>
    <t>Maps operating cost categories and asset classes to Prescribed Tariff Bundles.</t>
  </si>
  <si>
    <t>Calculates the capital base roll-forward by asset class</t>
  </si>
  <si>
    <t>Calculates stand alone costs by prescribed tariff bundle by year.</t>
  </si>
  <si>
    <t>Calculates avoidable costs by prescribed tariff bundle by year.</t>
  </si>
  <si>
    <t>Calculates historical and forecast revenue by prescribed tariff bundle by year.</t>
  </si>
  <si>
    <t>Outputs graph comparison of revenue with efficient bounds costs by prescribed tariff bundle.</t>
  </si>
  <si>
    <t>Contains a summary of error checks and alerts</t>
  </si>
  <si>
    <t>END</t>
  </si>
  <si>
    <t>[To Contents]</t>
  </si>
  <si>
    <t>Model Schematic</t>
  </si>
  <si>
    <t>Worksheet Colour Key</t>
  </si>
  <si>
    <t>Type</t>
  </si>
  <si>
    <t>Input</t>
  </si>
  <si>
    <t>Contains model inputs</t>
  </si>
  <si>
    <t>Calculation</t>
  </si>
  <si>
    <t>Contains model calculations</t>
  </si>
  <si>
    <t>Output</t>
  </si>
  <si>
    <t>Contains model outputs</t>
  </si>
  <si>
    <t>System</t>
  </si>
  <si>
    <t xml:space="preserve">Contains information to support model operation </t>
  </si>
  <si>
    <t xml:space="preserve">Each worksheet tab in the Model has been colour-coded to allow the user to easily identify the different worksheet categories. </t>
  </si>
  <si>
    <t xml:space="preserve"> Cell Type </t>
  </si>
  <si>
    <t>The colour-coding of cells allows the user to clearly distinguish input areas from calculation areas.</t>
  </si>
  <si>
    <t>Cell Format</t>
  </si>
  <si>
    <t>Black font in yellow background</t>
  </si>
  <si>
    <t>Inputs</t>
  </si>
  <si>
    <t>Blue font in white background</t>
  </si>
  <si>
    <t>Labels and notes</t>
  </si>
  <si>
    <t>Green font in white background</t>
  </si>
  <si>
    <t>Linking to other sheets</t>
  </si>
  <si>
    <t>Red font on white background</t>
  </si>
  <si>
    <t>Highlights</t>
  </si>
  <si>
    <t>Black font on white background</t>
  </si>
  <si>
    <t>Labels and calculations</t>
  </si>
  <si>
    <t>Cells used in macros - do not amend</t>
  </si>
  <si>
    <t>Year Assumptions</t>
  </si>
  <si>
    <t>This table inputs key dates needed to structure the model.  It also inputs the depreciation method application in the cost calculation.</t>
  </si>
  <si>
    <t>Model Start</t>
  </si>
  <si>
    <t>First year</t>
  </si>
  <si>
    <t>Year</t>
  </si>
  <si>
    <t>Period start</t>
  </si>
  <si>
    <t>Date</t>
  </si>
  <si>
    <t>Period end</t>
  </si>
  <si>
    <t>Display years</t>
  </si>
  <si>
    <t>From</t>
  </si>
  <si>
    <t>To</t>
  </si>
  <si>
    <t>Actual years</t>
  </si>
  <si>
    <t>Depreciation Profile Selection</t>
  </si>
  <si>
    <t>Selection</t>
  </si>
  <si>
    <t>Straight Line Depreciation</t>
  </si>
  <si>
    <t>Method 1</t>
  </si>
  <si>
    <t>Option</t>
  </si>
  <si>
    <t>Method 2</t>
  </si>
  <si>
    <t>Annualisation of Costs</t>
  </si>
  <si>
    <t>Number of years to look forward</t>
  </si>
  <si>
    <t>#</t>
  </si>
  <si>
    <t>Defined Values</t>
  </si>
  <si>
    <t>Million</t>
  </si>
  <si>
    <t>Value</t>
  </si>
  <si>
    <t>Subsection</t>
  </si>
  <si>
    <t>Prescribed Services</t>
  </si>
  <si>
    <t>Service types</t>
  </si>
  <si>
    <t xml:space="preserve">1. Wharfage </t>
  </si>
  <si>
    <t>2. Channel</t>
  </si>
  <si>
    <t>3. Hire Fees</t>
  </si>
  <si>
    <t>4. Other Fees</t>
  </si>
  <si>
    <t>5. Spare</t>
  </si>
  <si>
    <t>6. Other prescribed services</t>
  </si>
  <si>
    <t>7. Non-prescribed services</t>
  </si>
  <si>
    <t>Prescribed services</t>
  </si>
  <si>
    <t>Containerised</t>
  </si>
  <si>
    <t xml:space="preserve">Non-containerised / general </t>
  </si>
  <si>
    <t>Accompanied passenger vheicles</t>
  </si>
  <si>
    <t>Motor vehicles</t>
  </si>
  <si>
    <t>Liquid bulk</t>
  </si>
  <si>
    <t>Dry bulk</t>
  </si>
  <si>
    <t>Transhipment</t>
  </si>
  <si>
    <t>Vessels up to and including maximum summer draught of 12.10 m</t>
  </si>
  <si>
    <t>Vessels exceeding maximum summer draught of 12.10m</t>
  </si>
  <si>
    <t>Reduced channel fees (percentage of full charge)</t>
  </si>
  <si>
    <t>Berth hire</t>
  </si>
  <si>
    <t>Wharf access</t>
  </si>
  <si>
    <t>Area hire</t>
  </si>
  <si>
    <t>Slipway</t>
  </si>
  <si>
    <t>Tanker inspection</t>
  </si>
  <si>
    <t>Other gangway hire</t>
  </si>
  <si>
    <t>Wharf inspection</t>
  </si>
  <si>
    <t>Other services</t>
  </si>
  <si>
    <t>Full - outward</t>
  </si>
  <si>
    <t>Full - inward</t>
  </si>
  <si>
    <t>Full Bass Strait</t>
  </si>
  <si>
    <t>Empty (included nested units)</t>
  </si>
  <si>
    <t>Emply (return of materials)</t>
  </si>
  <si>
    <t>Outwards - overseas and coastal</t>
  </si>
  <si>
    <t>Inwards - overseas and coastal</t>
  </si>
  <si>
    <t>Other</t>
  </si>
  <si>
    <t xml:space="preserve">Shared channels </t>
  </si>
  <si>
    <t xml:space="preserve">Dedicated channels </t>
  </si>
  <si>
    <t>Shared channels</t>
  </si>
  <si>
    <t>Dedicated channels</t>
  </si>
  <si>
    <t>Pure car carrier</t>
  </si>
  <si>
    <t>Passenge cruise vessel</t>
  </si>
  <si>
    <t>Coastal liner vessel</t>
  </si>
  <si>
    <t>Vessels using dedicated and Geelong channels on same day entry to Port Phillip Bay</t>
  </si>
  <si>
    <t>Full charge</t>
  </si>
  <si>
    <t>Lay-up charge</t>
  </si>
  <si>
    <t xml:space="preserve">Cargo </t>
  </si>
  <si>
    <t>Standard rate - 6 Yarraville</t>
  </si>
  <si>
    <t>Standard rate - F Appleton Dock</t>
  </si>
  <si>
    <t>Flagfall</t>
  </si>
  <si>
    <t>Slipway hire</t>
  </si>
  <si>
    <t>Wharf edge access</t>
  </si>
  <si>
    <t>Inspection</t>
  </si>
  <si>
    <t>Pre-vessel arrival inspection</t>
  </si>
  <si>
    <t>Post-vessel departure inspcetion</t>
  </si>
  <si>
    <t>Maribyrnong No. 1</t>
  </si>
  <si>
    <t>Holden Dock</t>
  </si>
  <si>
    <t>Passenger cruise ships at a berth other than Station Pier</t>
  </si>
  <si>
    <t>Unit</t>
  </si>
  <si>
    <t>$ per TEU</t>
  </si>
  <si>
    <t>$ per tonne or cubic meter</t>
  </si>
  <si>
    <t>$ per tonne</t>
  </si>
  <si>
    <t>$ per GT</t>
  </si>
  <si>
    <t>$ per hour</t>
  </si>
  <si>
    <t>per docking</t>
  </si>
  <si>
    <t>per day</t>
  </si>
  <si>
    <t>$ per each inspection</t>
  </si>
  <si>
    <t>$ per day or part thereof</t>
  </si>
  <si>
    <t>NA</t>
  </si>
  <si>
    <t>Tariff index</t>
  </si>
  <si>
    <t>Prescribed Service Bundle by Prescribed Service</t>
  </si>
  <si>
    <t>This table identifies which prescribed services are included in each prescribed services bundle.</t>
  </si>
  <si>
    <t>Prescribed Service Bundle</t>
  </si>
  <si>
    <t xml:space="preserve"> Bundle</t>
  </si>
  <si>
    <t>Wharfage services for containerised cargo</t>
  </si>
  <si>
    <t>1/0</t>
  </si>
  <si>
    <t>Wharfage services for non-containerised/general cargo</t>
  </si>
  <si>
    <t>Wharfage services for motor vehicle cargo</t>
  </si>
  <si>
    <t>Wharfage services for liquid bulk cargo</t>
  </si>
  <si>
    <t>Wharfage services for dry bulk cargo</t>
  </si>
  <si>
    <t>Shared Channel Services</t>
  </si>
  <si>
    <t>Dedicated Channel Services</t>
  </si>
  <si>
    <t>Not part of a Prescribed Service Bundle</t>
  </si>
  <si>
    <t>This table identifies what operating expenditure cost items are used to provide each prescribed service or non-prescribed service.</t>
  </si>
  <si>
    <t>Operating Expenditure Category</t>
  </si>
  <si>
    <t xml:space="preserve"> Cost index </t>
  </si>
  <si>
    <t>Need to check</t>
  </si>
  <si>
    <t xml:space="preserve">Port Licence Fee </t>
  </si>
  <si>
    <t>Cost Contribution Amount</t>
  </si>
  <si>
    <t>Insurance, Rates &amp; Taxes</t>
  </si>
  <si>
    <t>Prescribed</t>
  </si>
  <si>
    <t>Non-Prescribed</t>
  </si>
  <si>
    <t>Shared</t>
  </si>
  <si>
    <t>Land Tax</t>
  </si>
  <si>
    <t>Labour Costs</t>
  </si>
  <si>
    <t>Shared (excluding Contaminated Land Group and Land Use Planning)</t>
  </si>
  <si>
    <t>Contaminated Land Group</t>
  </si>
  <si>
    <t>Land Use Planning</t>
  </si>
  <si>
    <t>Repairs &amp; Maintenance</t>
  </si>
  <si>
    <t>Construction</t>
  </si>
  <si>
    <t>Professional Services</t>
  </si>
  <si>
    <t>Prescribed (excluding Maintenance Dredging Projects)</t>
  </si>
  <si>
    <t>Shared (excluding Land Use Planning)</t>
  </si>
  <si>
    <t>Maintenance Dredging Projects</t>
  </si>
  <si>
    <t>Security</t>
  </si>
  <si>
    <t>Utilities, Admin, Rental &amp; IT</t>
  </si>
  <si>
    <t>Prescribed (excluding Marine Planning and Projects and Maintenance Dredging Projects)</t>
  </si>
  <si>
    <t>Marine Planning and Projects</t>
  </si>
  <si>
    <t>Transition</t>
  </si>
  <si>
    <t>This table identifies which assets are used to provide each prescribed service or non-prescribed service.</t>
  </si>
  <si>
    <t>Asset Class</t>
  </si>
  <si>
    <t>Asset Class Index</t>
  </si>
  <si>
    <t>Shared Channel</t>
  </si>
  <si>
    <t>Shared Channel Over-Dredge</t>
  </si>
  <si>
    <t>Melbourne Channel</t>
  </si>
  <si>
    <t>Melbourne Channel Over-Dredge</t>
  </si>
  <si>
    <t>Channel Protection Assets</t>
  </si>
  <si>
    <t>Channel Service Protection</t>
  </si>
  <si>
    <t>Roads</t>
  </si>
  <si>
    <t>Rail</t>
  </si>
  <si>
    <t>Buildings</t>
  </si>
  <si>
    <t>Wharves</t>
  </si>
  <si>
    <t>Plant</t>
  </si>
  <si>
    <t>Land</t>
  </si>
  <si>
    <t>Port Capacity Project - Initial Capital Asset Value</t>
  </si>
  <si>
    <t>Port Capacity Project - Wharves</t>
  </si>
  <si>
    <t>Port Capacity Project - Civil</t>
  </si>
  <si>
    <t>Navigational Aids</t>
  </si>
  <si>
    <t>Utilities</t>
  </si>
  <si>
    <t>Civil</t>
  </si>
  <si>
    <t>Minor Capital Works</t>
  </si>
  <si>
    <t>[spare]</t>
  </si>
  <si>
    <t>Years</t>
  </si>
  <si>
    <t xml:space="preserve">Financial year </t>
  </si>
  <si>
    <t>Lease year</t>
  </si>
  <si>
    <t>Actual data period</t>
  </si>
  <si>
    <t>Display period</t>
  </si>
  <si>
    <t>Actual and Forecast Operating Expenditure by Category</t>
  </si>
  <si>
    <t>This table inputs actual and projected operating expenditure.</t>
  </si>
  <si>
    <t>Cost index</t>
  </si>
  <si>
    <t>A$m, $Nominal</t>
  </si>
  <si>
    <t>Total Operating Expenditure</t>
  </si>
  <si>
    <t>Check ---&gt;</t>
  </si>
  <si>
    <t>Inflation and Rate of Return</t>
  </si>
  <si>
    <t>This table inputs actual and forecast inflation and the rate of return used to calculate the ARR.</t>
  </si>
  <si>
    <t>Inflation</t>
  </si>
  <si>
    <t>%</t>
  </si>
  <si>
    <t>Pre-tax Nominal Rate of Return</t>
  </si>
  <si>
    <t>Opening Capital Base by Asset Class</t>
  </si>
  <si>
    <t>This table inputs the opening asset base by asset class.</t>
  </si>
  <si>
    <t>Total Opening Asset Base</t>
  </si>
  <si>
    <t>Net Capital Expenditure by Asset Class</t>
  </si>
  <si>
    <t>This table inputs actual and projected capital expenditure by asset class.</t>
  </si>
  <si>
    <t>Total Net Capital Expenditure</t>
  </si>
  <si>
    <t>Return of Capital by Asset Class | Deferred Depreciation</t>
  </si>
  <si>
    <t>This table inputs actual and projected return of capital, adjusted for any deferred depreciation.</t>
  </si>
  <si>
    <t>Depreciation method</t>
  </si>
  <si>
    <t>Deferred Depreciation</t>
  </si>
  <si>
    <t>Return of Capital by Asset Class</t>
  </si>
  <si>
    <t>Total Return of Capital</t>
  </si>
  <si>
    <t>Return of Capital by Asset Class | Straight Line Depreciation</t>
  </si>
  <si>
    <t>This table inputs actual and projected capital straight line depreciation by asset class, before any deferral of depreciation.</t>
  </si>
  <si>
    <t>Return on Capital by Asset Class</t>
  </si>
  <si>
    <t>Operating Expenditure</t>
  </si>
  <si>
    <t>Operating Expenditure from ARR Model</t>
  </si>
  <si>
    <t>Revenue by Service</t>
  </si>
  <si>
    <t>This table inputs actual and projected revenue by service.</t>
  </si>
  <si>
    <t>Prescribed Service</t>
  </si>
  <si>
    <t>1. Wharfage</t>
  </si>
  <si>
    <t>Wharf edge access (when slipway has not been booked for use)</t>
  </si>
  <si>
    <t>5. Provision for New Services</t>
  </si>
  <si>
    <t xml:space="preserve"> New Tariff 1</t>
  </si>
  <si>
    <t xml:space="preserve"> New Tariff 2</t>
  </si>
  <si>
    <t xml:space="preserve"> New Tariff 3</t>
  </si>
  <si>
    <t xml:space="preserve"> New Tariff 4</t>
  </si>
  <si>
    <t xml:space="preserve"> New Tariff 5</t>
  </si>
  <si>
    <t>Total Revenue</t>
  </si>
  <si>
    <t>Tariff Bundle</t>
  </si>
  <si>
    <t>Operating Expenditure Mapped to Services | Standalone</t>
  </si>
  <si>
    <t>This table identifies what operating expenditure cost items are used to provide each prescribed service bundle.</t>
  </si>
  <si>
    <t>Operating Expenditure Mapped to Services | Avoidable</t>
  </si>
  <si>
    <t>An operating expenditure category is avoidable if it is dedicated to one tariff bundle</t>
  </si>
  <si>
    <t>Capital Expenditure Mapped to Services | Standalone</t>
  </si>
  <si>
    <t>This table identifies which assets are used to provide each tariff bundle.</t>
  </si>
  <si>
    <t>Capital Expenditure Mapped to Services | Avoidable</t>
  </si>
  <si>
    <t>This section identifies the share of an asset class that is avoidable if a given service bundle is no longer provided.</t>
  </si>
  <si>
    <t>Relative revenue weighting</t>
  </si>
  <si>
    <t>Revenue year</t>
  </si>
  <si>
    <t>Revenue weighting</t>
  </si>
  <si>
    <t>Variables</t>
  </si>
  <si>
    <t>This table inputs and calculates the actual and projected capital base</t>
  </si>
  <si>
    <t>Total Opening Capital Base</t>
  </si>
  <si>
    <t>Indexation by Asset Class</t>
  </si>
  <si>
    <t>This calculates actual and projected indexation by asset class.</t>
  </si>
  <si>
    <t>Total Indexation</t>
  </si>
  <si>
    <t>Total Return of Capital for Prescribed Services</t>
  </si>
  <si>
    <t>This table inputs actual and projected return of capital by asset class.</t>
  </si>
  <si>
    <t>Closing Capital Base by Asset Class</t>
  </si>
  <si>
    <t>This table calculates the actual and projected closing capital base by asset class.</t>
  </si>
  <si>
    <t>Cumulative discount rate</t>
  </si>
  <si>
    <t>Capital Expenditure by Bundle</t>
  </si>
  <si>
    <t>This table outputs the historical and projected capital expenditure by Bundle.</t>
  </si>
  <si>
    <t>Bundle</t>
  </si>
  <si>
    <t>Opening Capital Base by Bundle</t>
  </si>
  <si>
    <t>This table outputs the historical and projected opening capital base by Bundle converted to year end dollars.</t>
  </si>
  <si>
    <t>Annualised New Capital Costs by Bundle</t>
  </si>
  <si>
    <t>This table outputs the annualised capital costs by Bundle.</t>
  </si>
  <si>
    <t>Number of years to look forward and annualise over (including current year)</t>
  </si>
  <si>
    <t>Annualised Cost of Opening Asset Base by Bundle</t>
  </si>
  <si>
    <t>Operating Costs by Bundle</t>
  </si>
  <si>
    <t>This table outputs the historical and projected  Stand Alone operating costs by Bundle.</t>
  </si>
  <si>
    <t>Total Stand Alone Costs by Bundle</t>
  </si>
  <si>
    <t>This table outputs the total Stand Alone operating costs by Bundle.</t>
  </si>
  <si>
    <t>Annualised Capital Costs by Bundle</t>
  </si>
  <si>
    <t>This table outputs the historical and projected operating costs by Bundle.</t>
  </si>
  <si>
    <t>Total Avoidable Costs by Bundle</t>
  </si>
  <si>
    <t>Revenue by Bundle</t>
  </si>
  <si>
    <t>This table outputs the historical and projected revenue by Bundle.</t>
  </si>
  <si>
    <t>User Input</t>
  </si>
  <si>
    <t>This sheet compares revenue by bundle to the efficient bounds costs.</t>
  </si>
  <si>
    <t>This model user must select the year to present.</t>
  </si>
  <si>
    <t>Compliance Year</t>
  </si>
  <si>
    <t>Graphs</t>
  </si>
  <si>
    <t>Chart Data</t>
  </si>
  <si>
    <t>This table compares revenue by service to cost by service for the selected compliance year.</t>
  </si>
  <si>
    <t>Revenue (A$M)</t>
  </si>
  <si>
    <t>Stand Alone Costs (A$M)</t>
  </si>
  <si>
    <t>Avoidable Costs (A$M)</t>
  </si>
  <si>
    <t>Wharfage 
services for 
containerised 
cargo</t>
  </si>
  <si>
    <t>Wharfage 
services for non-
containerised / 
general cargo</t>
  </si>
  <si>
    <t>Wharfage 
services for 
motor vehicle 
cargo</t>
  </si>
  <si>
    <t>Wharfage 
services for 
liquid bulk 
cargo</t>
  </si>
  <si>
    <t>Wharfage 
services for 
dry bulk 
cargo</t>
  </si>
  <si>
    <t>Shared 
Channel 
Services</t>
  </si>
  <si>
    <t>Dedicated 
Channel 
Services</t>
  </si>
  <si>
    <t>Summary</t>
  </si>
  <si>
    <t>Error Checks</t>
  </si>
  <si>
    <t>Sheets</t>
  </si>
  <si>
    <t>Overall</t>
  </si>
  <si>
    <t>Revenue as ratio of avoidable cost</t>
  </si>
  <si>
    <t xml:space="preserve">Note: no opex is identified as avoidable because no individual opex category has been assigned to only one bundle. </t>
  </si>
  <si>
    <t>Asset Classes Mapped to Services</t>
  </si>
  <si>
    <t>Operating Expenditure Categories Mapped to Services</t>
  </si>
  <si>
    <t>Note: a simple revenue weighting of relevant assets (identified using the standalone asset mapping) is used to approximate avoided assets.</t>
  </si>
  <si>
    <t>Alterantive methods could use weights that reflect an engineering assessment of the avoided cost components.</t>
  </si>
  <si>
    <t>Note: this sheet includes dummy long-term data out to the end of the port lease period.  This is not intended to reflect the Port of Melbourne's expectations of what future tariff compliance statements may look like.</t>
  </si>
  <si>
    <t>Accompanied passenger vehicles</t>
  </si>
  <si>
    <t>Post-vessel departure inspection</t>
  </si>
  <si>
    <t>Efficient Cost Bounds Model</t>
  </si>
  <si>
    <t>This model estimates standalone and avoidable cost of supply for the prescribed service bundles specified in the Pricing Order (PO).  It then performs a compliance check that the revenues earned from these bundles fall within the efficient pricing bounds to enable compliance demonstration to the Essential Services Commission (ESC).
The Model remains the property of PoM.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</si>
</sst>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0.00;[Red]\-&quot;$&quot;#,##0.00"/>
    <numFmt numFmtId="43" formatCode="_-* #,##0.00_-;\-* #,##0.00_-;_-* &quot;-&quot;??_-;_-@_-"/>
    <numFmt numFmtId="164" formatCode="_(\ #,##0.0_);_(\ \(#,##0.0\);_(* &quot;-&quot;??_);_(@_)"/>
    <numFmt numFmtId="165" formatCode="_-* #,##0_-;\-* #,##0_-;_-* &quot;-&quot;??_-;_-@_-"/>
    <numFmt numFmtId="166" formatCode="#&quot;.&quot;##.00"/>
    <numFmt numFmtId="167" formatCode="dd\-mmm\-yy;@"/>
    <numFmt numFmtId="168" formatCode="_-\ #,##0_-;\(#,##0\);_-\ &quot;-&quot;_-;_-@_-"/>
    <numFmt numFmtId="169" formatCode="_(* #,##0.0_);_(* \(#,##0.0\);_(* &quot;-&quot;??_);_(@_)"/>
    <numFmt numFmtId="170" formatCode="_-\ #,##0.0_-;\(#,##0.0\);_-\ &quot;-&quot;_-;_-@_-"/>
    <numFmt numFmtId="171" formatCode="#&quot;.&quot;##"/>
    <numFmt numFmtId="172" formatCode="_-\ #,##0.00_-;\(#,##0.00\);_-\ &quot;-&quot;_-;_-@_-"/>
    <numFmt numFmtId="173" formatCode="0_);\(0\)"/>
    <numFmt numFmtId="174" formatCode="#,##0.0"/>
    <numFmt numFmtId="175" formatCode="0.0"/>
    <numFmt numFmtId="176" formatCode="[Red]\●;[Red]\●;[Color10]\●"/>
    <numFmt numFmtId="177" formatCode="_(* #,##0.0_)&quot;x&quot;;_(* \(#,##0.0\);_(* &quot;-&quot;??_)&quot;x&quot;;_(@_)"/>
  </numFmts>
  <fonts count="62" x14ac:knownFonts="1">
    <font>
      <sz val="10"/>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6"/>
      <color indexed="9"/>
      <name val="Calibri"/>
      <family val="2"/>
      <scheme val="minor"/>
    </font>
    <font>
      <sz val="10"/>
      <color theme="0"/>
      <name val="Calibri"/>
      <family val="2"/>
      <scheme val="minor"/>
    </font>
    <font>
      <b/>
      <sz val="10"/>
      <color indexed="9"/>
      <name val="Calibri"/>
      <family val="2"/>
      <scheme val="minor"/>
    </font>
    <font>
      <u/>
      <sz val="10"/>
      <color theme="10"/>
      <name val="Calibri"/>
      <family val="2"/>
      <scheme val="minor"/>
    </font>
    <font>
      <b/>
      <sz val="14"/>
      <color theme="0"/>
      <name val="Calibri"/>
      <family val="2"/>
      <scheme val="minor"/>
    </font>
    <font>
      <b/>
      <sz val="14"/>
      <color indexed="9"/>
      <name val="Calibri"/>
      <family val="2"/>
      <scheme val="minor"/>
    </font>
    <font>
      <sz val="14"/>
      <color theme="1"/>
      <name val="Calibri"/>
      <family val="2"/>
      <scheme val="minor"/>
    </font>
    <font>
      <b/>
      <sz val="10"/>
      <color theme="1"/>
      <name val="Calibri"/>
      <family val="2"/>
      <scheme val="minor"/>
    </font>
    <font>
      <b/>
      <sz val="10"/>
      <color theme="0"/>
      <name val="Calibri"/>
      <family val="2"/>
      <scheme val="minor"/>
    </font>
    <font>
      <sz val="10"/>
      <color indexed="12"/>
      <name val="Calibri"/>
      <family val="2"/>
      <scheme val="minor"/>
    </font>
    <font>
      <b/>
      <sz val="10"/>
      <name val="Calibri"/>
      <family val="2"/>
      <scheme val="minor"/>
    </font>
    <font>
      <sz val="10"/>
      <color indexed="8"/>
      <name val="Calibri"/>
      <family val="2"/>
      <scheme val="minor"/>
    </font>
    <font>
      <sz val="10"/>
      <color rgb="FF0070C0"/>
      <name val="Calibri"/>
      <family val="2"/>
      <scheme val="minor"/>
    </font>
    <font>
      <sz val="10"/>
      <name val="Calibri"/>
      <family val="2"/>
      <scheme val="minor"/>
    </font>
    <font>
      <b/>
      <sz val="10"/>
      <color indexed="8"/>
      <name val="Calibri"/>
      <family val="2"/>
      <scheme val="minor"/>
    </font>
    <font>
      <i/>
      <sz val="10"/>
      <color rgb="FF0070C0"/>
      <name val="Calibri"/>
      <family val="2"/>
      <scheme val="minor"/>
    </font>
    <font>
      <i/>
      <sz val="10"/>
      <color theme="1"/>
      <name val="Calibri"/>
      <family val="2"/>
      <scheme val="minor"/>
    </font>
    <font>
      <sz val="10"/>
      <color rgb="FFFF0000"/>
      <name val="Calibri"/>
      <family val="2"/>
      <scheme val="minor"/>
    </font>
    <font>
      <sz val="10"/>
      <color rgb="FF00B050"/>
      <name val="Calibri"/>
      <family val="2"/>
      <scheme val="minor"/>
    </font>
    <font>
      <b/>
      <sz val="10"/>
      <color rgb="FFFFFFFF"/>
      <name val="Calibri"/>
      <family val="2"/>
    </font>
    <font>
      <sz val="8"/>
      <name val="Calibri"/>
      <family val="2"/>
      <scheme val="minor"/>
    </font>
    <font>
      <b/>
      <sz val="10"/>
      <color rgb="FF000000"/>
      <name val="Calibri"/>
      <family val="2"/>
    </font>
    <font>
      <sz val="8"/>
      <color theme="1"/>
      <name val="Calibri"/>
      <family val="2"/>
      <scheme val="minor"/>
    </font>
    <font>
      <b/>
      <sz val="12"/>
      <color theme="0"/>
      <name val="Calibri"/>
      <family val="2"/>
      <scheme val="minor"/>
    </font>
    <font>
      <i/>
      <sz val="11"/>
      <color theme="1"/>
      <name val="Calibri"/>
      <family val="2"/>
      <scheme val="minor"/>
    </font>
    <font>
      <b/>
      <sz val="10"/>
      <color rgb="FF0070C0"/>
      <name val="Calibri"/>
      <family val="2"/>
      <scheme val="minor"/>
    </font>
    <font>
      <b/>
      <sz val="11"/>
      <color theme="0" tint="-0.249977111117893"/>
      <name val="Calibri"/>
      <family val="2"/>
      <scheme val="minor"/>
    </font>
    <font>
      <b/>
      <i/>
      <sz val="10"/>
      <color rgb="FF0070C0"/>
      <name val="Calibri"/>
      <family val="2"/>
      <scheme val="minor"/>
    </font>
    <font>
      <i/>
      <sz val="10"/>
      <color rgb="FF000000"/>
      <name val="Calibri"/>
      <family val="2"/>
      <scheme val="minor"/>
    </font>
    <font>
      <b/>
      <sz val="16"/>
      <color indexed="9"/>
      <name val="Calibri"/>
      <family val="2"/>
    </font>
    <font>
      <b/>
      <sz val="12"/>
      <color indexed="9"/>
      <name val="Calibri"/>
      <family val="2"/>
    </font>
    <font>
      <sz val="8"/>
      <color rgb="FFFF0000"/>
      <name val="Calibri"/>
      <family val="2"/>
      <scheme val="minor"/>
    </font>
    <font>
      <b/>
      <sz val="8"/>
      <name val="Calibri"/>
      <family val="2"/>
    </font>
    <font>
      <b/>
      <sz val="8"/>
      <color theme="1"/>
      <name val="Calibri"/>
      <family val="2"/>
      <scheme val="minor"/>
    </font>
    <font>
      <sz val="8"/>
      <color rgb="FFC00000"/>
      <name val="Calibri"/>
      <family val="2"/>
      <scheme val="minor"/>
    </font>
    <font>
      <b/>
      <sz val="10"/>
      <color rgb="FFFF0000"/>
      <name val="Calibri"/>
      <family val="2"/>
      <scheme val="minor"/>
    </font>
    <font>
      <sz val="8"/>
      <name val="Helvetica"/>
      <family val="2"/>
    </font>
    <font>
      <sz val="10"/>
      <color theme="1"/>
      <name val="Calibri"/>
      <family val="2"/>
    </font>
    <font>
      <i/>
      <sz val="10"/>
      <color theme="0"/>
      <name val="Calibri"/>
      <family val="2"/>
      <scheme val="minor"/>
    </font>
    <font>
      <sz val="8"/>
      <color indexed="12"/>
      <name val="Calibri"/>
      <family val="2"/>
    </font>
    <font>
      <b/>
      <sz val="8"/>
      <color indexed="8"/>
      <name val="Calibri"/>
      <family val="2"/>
    </font>
    <font>
      <b/>
      <sz val="10"/>
      <color indexed="8"/>
      <name val="Calibri"/>
      <family val="2"/>
    </font>
    <font>
      <sz val="10"/>
      <color indexed="8"/>
      <name val="Calibri"/>
      <family val="2"/>
    </font>
    <font>
      <sz val="12"/>
      <color rgb="FFFFFFFF"/>
      <name val="Calibri"/>
      <family val="2"/>
    </font>
    <font>
      <sz val="8"/>
      <color rgb="FF0000FF"/>
      <name val="Calibri"/>
      <family val="2"/>
    </font>
    <font>
      <sz val="10"/>
      <name val="Arial"/>
      <family val="2"/>
    </font>
    <font>
      <sz val="8"/>
      <name val="Calibri"/>
      <family val="2"/>
    </font>
    <font>
      <b/>
      <sz val="8"/>
      <color rgb="FF000000"/>
      <name val="Calibri"/>
      <family val="2"/>
    </font>
    <font>
      <sz val="8"/>
      <color rgb="FF000000"/>
      <name val="Calibri"/>
      <family val="2"/>
    </font>
    <font>
      <b/>
      <sz val="8"/>
      <color rgb="FFFFFFFF"/>
      <name val="Calibri"/>
      <family val="2"/>
    </font>
    <font>
      <sz val="10"/>
      <color rgb="FF000000"/>
      <name val="Calibri"/>
      <family val="2"/>
    </font>
    <font>
      <sz val="10"/>
      <color rgb="FFFFFFFF"/>
      <name val="Calibri"/>
      <family val="2"/>
    </font>
    <font>
      <sz val="10"/>
      <name val="Calibri"/>
      <family val="2"/>
    </font>
    <font>
      <i/>
      <sz val="10"/>
      <name val="Calibri"/>
      <family val="2"/>
      <scheme val="minor"/>
    </font>
    <font>
      <i/>
      <sz val="8"/>
      <color rgb="FF00B050"/>
      <name val="Calibri"/>
      <family val="2"/>
      <scheme val="minor"/>
    </font>
    <font>
      <i/>
      <sz val="8"/>
      <color theme="0" tint="-0.249977111117893"/>
      <name val="Calibri"/>
      <family val="2"/>
      <scheme val="minor"/>
    </font>
    <font>
      <u/>
      <sz val="10"/>
      <color theme="11"/>
      <name val="Calibri"/>
      <family val="2"/>
      <scheme val="minor"/>
    </font>
  </fonts>
  <fills count="24">
    <fill>
      <patternFill patternType="none"/>
    </fill>
    <fill>
      <patternFill patternType="gray125"/>
    </fill>
    <fill>
      <patternFill patternType="solid">
        <fgColor rgb="FF92D050"/>
        <bgColor rgb="FF00FFFF"/>
      </patternFill>
    </fill>
    <fill>
      <patternFill patternType="solid">
        <fgColor rgb="FF92D050"/>
        <bgColor indexed="64"/>
      </patternFill>
    </fill>
    <fill>
      <patternFill patternType="solid">
        <fgColor rgb="FFFFFFCC"/>
        <bgColor indexed="64"/>
      </patternFill>
    </fill>
    <fill>
      <patternFill patternType="solid">
        <fgColor theme="0"/>
        <bgColor indexed="64"/>
      </patternFill>
    </fill>
    <fill>
      <patternFill patternType="solid">
        <fgColor theme="0"/>
        <bgColor rgb="FF00FFFF"/>
      </patternFill>
    </fill>
    <fill>
      <patternFill patternType="solid">
        <fgColor theme="1"/>
        <bgColor rgb="FF00FFFF"/>
      </patternFill>
    </fill>
    <fill>
      <patternFill patternType="solid">
        <fgColor rgb="FFFFFF00"/>
        <bgColor indexed="64"/>
      </patternFill>
    </fill>
    <fill>
      <patternFill patternType="solid">
        <fgColor theme="0" tint="-0.249977111117893"/>
        <bgColor indexed="64"/>
      </patternFill>
    </fill>
    <fill>
      <patternFill patternType="solid">
        <fgColor theme="3"/>
        <bgColor rgb="FF00FFFF"/>
      </patternFill>
    </fill>
    <fill>
      <patternFill patternType="solid">
        <fgColor theme="3"/>
        <bgColor indexed="64"/>
      </patternFill>
    </fill>
    <fill>
      <patternFill patternType="solid">
        <fgColor rgb="FFFFFF99"/>
        <bgColor indexed="64"/>
      </patternFill>
    </fill>
    <fill>
      <patternFill patternType="lightUp"/>
    </fill>
    <fill>
      <patternFill patternType="solid">
        <fgColor rgb="FF44546A"/>
        <bgColor indexed="64"/>
      </patternFill>
    </fill>
    <fill>
      <patternFill patternType="solid">
        <fgColor rgb="FF44546A"/>
        <bgColor rgb="FF00FFFF"/>
      </patternFill>
    </fill>
    <fill>
      <patternFill patternType="solid">
        <fgColor rgb="FF44546A"/>
        <bgColor rgb="FF000000"/>
      </patternFill>
    </fill>
    <fill>
      <patternFill patternType="solid">
        <fgColor rgb="FF1F497D"/>
        <bgColor rgb="FF000000"/>
      </patternFill>
    </fill>
    <fill>
      <patternFill patternType="solid">
        <fgColor rgb="FF8DB4E2"/>
        <bgColor rgb="FF000000"/>
      </patternFill>
    </fill>
    <fill>
      <patternFill patternType="solid">
        <fgColor rgb="FF92D050"/>
        <bgColor rgb="FF000000"/>
      </patternFill>
    </fill>
    <fill>
      <patternFill patternType="solid">
        <fgColor rgb="FF000000"/>
        <bgColor rgb="FF000000"/>
      </patternFill>
    </fill>
    <fill>
      <patternFill patternType="solid">
        <fgColor rgb="FF4F81BD"/>
        <bgColor rgb="FF00FFFF"/>
      </patternFill>
    </fill>
    <fill>
      <patternFill patternType="solid">
        <fgColor rgb="FFFFFF99"/>
        <bgColor rgb="FF00FFFF"/>
      </patternFill>
    </fill>
    <fill>
      <patternFill patternType="solid">
        <fgColor rgb="FFFFFFFF"/>
        <bgColor rgb="FF000000"/>
      </patternFill>
    </fill>
  </fills>
  <borders count="56">
    <border>
      <left/>
      <right/>
      <top/>
      <bottom/>
      <diagonal/>
    </border>
    <border>
      <left/>
      <right/>
      <top/>
      <bottom style="thin">
        <color theme="4"/>
      </bottom>
      <diagonal/>
    </border>
    <border>
      <left style="dashed">
        <color indexed="22"/>
      </left>
      <right style="dashed">
        <color indexed="22"/>
      </right>
      <top style="dashed">
        <color indexed="22"/>
      </top>
      <bottom style="dashed">
        <color indexed="22"/>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right/>
      <top style="medium">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bottom/>
      <diagonal/>
    </border>
    <border>
      <left/>
      <right/>
      <top style="thin">
        <color auto="1"/>
      </top>
      <bottom/>
      <diagonal/>
    </border>
    <border>
      <left style="thin">
        <color rgb="FFFF0000"/>
      </left>
      <right style="thin">
        <color rgb="FFFF0000"/>
      </right>
      <top style="thin">
        <color rgb="FFFF0000"/>
      </top>
      <bottom style="thin">
        <color rgb="FFFF0000"/>
      </bottom>
      <diagonal/>
    </border>
    <border>
      <left style="dashed">
        <color indexed="22"/>
      </left>
      <right style="dashed">
        <color indexed="22"/>
      </right>
      <top style="dashed">
        <color indexed="22"/>
      </top>
      <bottom/>
      <diagonal/>
    </border>
    <border>
      <left/>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bottom/>
      <diagonal/>
    </border>
    <border>
      <left style="medium">
        <color auto="1"/>
      </left>
      <right/>
      <top/>
      <bottom style="medium">
        <color auto="1"/>
      </bottom>
      <diagonal/>
    </border>
    <border>
      <left style="dotted">
        <color indexed="22"/>
      </left>
      <right style="dotted">
        <color indexed="22"/>
      </right>
      <top style="dotted">
        <color indexed="22"/>
      </top>
      <bottom style="dotted">
        <color indexed="22"/>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style="dotted">
        <color auto="1"/>
      </right>
      <top style="dotted">
        <color auto="1"/>
      </top>
      <bottom/>
      <diagonal/>
    </border>
    <border>
      <left style="dotted">
        <color auto="1"/>
      </left>
      <right style="dotted">
        <color auto="1"/>
      </right>
      <top/>
      <bottom/>
      <diagonal/>
    </border>
    <border>
      <left style="dotted">
        <color auto="1"/>
      </left>
      <right style="dotted">
        <color auto="1"/>
      </right>
      <top/>
      <bottom style="dotted">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right style="thin">
        <color auto="1"/>
      </right>
      <top/>
      <bottom style="medium">
        <color auto="1"/>
      </bottom>
      <diagonal/>
    </border>
    <border>
      <left style="thin">
        <color theme="0"/>
      </left>
      <right style="thin">
        <color theme="0"/>
      </right>
      <top style="thin">
        <color theme="0"/>
      </top>
      <bottom/>
      <diagonal/>
    </border>
    <border>
      <left style="thin">
        <color theme="0"/>
      </left>
      <right style="thin">
        <color theme="0"/>
      </right>
      <top/>
      <bottom/>
      <diagonal/>
    </border>
  </borders>
  <cellStyleXfs count="12">
    <xf numFmtId="0" fontId="0" fillId="0" borderId="0"/>
    <xf numFmtId="0" fontId="8" fillId="0" borderId="0" applyNumberForma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2" fillId="0" borderId="0"/>
    <xf numFmtId="176" fontId="41" fillId="0" borderId="0">
      <alignment horizontal="center" vertical="center"/>
    </xf>
    <xf numFmtId="43" fontId="4" fillId="0" borderId="0" applyFont="0" applyFill="0" applyBorder="0" applyAlignment="0" applyProtection="0"/>
    <xf numFmtId="0" fontId="1" fillId="0" borderId="0"/>
    <xf numFmtId="0" fontId="61" fillId="0" borderId="0" applyNumberFormat="0" applyFill="0" applyBorder="0" applyAlignment="0" applyProtection="0"/>
    <xf numFmtId="0" fontId="61" fillId="0" borderId="0" applyNumberFormat="0" applyFill="0" applyBorder="0" applyAlignment="0" applyProtection="0"/>
  </cellStyleXfs>
  <cellXfs count="272">
    <xf numFmtId="0" fontId="0" fillId="0" borderId="0" xfId="0"/>
    <xf numFmtId="0" fontId="4" fillId="0" borderId="0" xfId="0" applyFont="1"/>
    <xf numFmtId="0" fontId="11" fillId="0" borderId="0" xfId="0" applyFont="1"/>
    <xf numFmtId="0" fontId="12" fillId="0" borderId="0" xfId="0" applyFont="1"/>
    <xf numFmtId="0" fontId="14" fillId="0" borderId="0" xfId="0" applyFont="1"/>
    <xf numFmtId="0" fontId="14" fillId="0" borderId="0" xfId="0" applyFont="1" applyAlignment="1">
      <alignment horizontal="center"/>
    </xf>
    <xf numFmtId="0" fontId="15" fillId="2" borderId="1" xfId="0" applyFont="1" applyFill="1" applyBorder="1" applyAlignment="1">
      <alignment horizontal="left" vertical="center"/>
    </xf>
    <xf numFmtId="166" fontId="15" fillId="3" borderId="1" xfId="0" applyNumberFormat="1" applyFont="1" applyFill="1" applyBorder="1" applyAlignment="1">
      <alignment horizontal="center" vertical="center"/>
    </xf>
    <xf numFmtId="166" fontId="15" fillId="3" borderId="1" xfId="0" applyNumberFormat="1" applyFont="1" applyFill="1" applyBorder="1"/>
    <xf numFmtId="0" fontId="4" fillId="0" borderId="0" xfId="0" applyFont="1" applyAlignment="1">
      <alignment horizontal="left"/>
    </xf>
    <xf numFmtId="0" fontId="4" fillId="0" borderId="0" xfId="0" applyFont="1" applyAlignment="1">
      <alignment horizontal="center"/>
    </xf>
    <xf numFmtId="1" fontId="4" fillId="0" borderId="0" xfId="0" applyNumberFormat="1" applyFont="1" applyAlignment="1">
      <alignment horizontal="left"/>
    </xf>
    <xf numFmtId="0" fontId="16" fillId="0" borderId="0" xfId="0" applyFont="1" applyAlignment="1">
      <alignment horizontal="left" vertical="center"/>
    </xf>
    <xf numFmtId="1" fontId="4" fillId="0" borderId="0" xfId="0" applyNumberFormat="1" applyFont="1" applyAlignment="1">
      <alignment horizontal="center"/>
    </xf>
    <xf numFmtId="1" fontId="4" fillId="0" borderId="0" xfId="0" applyNumberFormat="1" applyFont="1"/>
    <xf numFmtId="167" fontId="19" fillId="0" borderId="0" xfId="0" applyNumberFormat="1" applyFont="1"/>
    <xf numFmtId="167" fontId="17" fillId="0" borderId="0" xfId="0" applyNumberFormat="1" applyFont="1" applyAlignment="1">
      <alignment horizontal="center"/>
    </xf>
    <xf numFmtId="167" fontId="4" fillId="0" borderId="0" xfId="0" applyNumberFormat="1" applyFont="1" applyAlignment="1">
      <alignment horizontal="left"/>
    </xf>
    <xf numFmtId="167" fontId="4" fillId="0" borderId="0" xfId="0" applyNumberFormat="1" applyFont="1"/>
    <xf numFmtId="167" fontId="4" fillId="0" borderId="0" xfId="0" applyNumberFormat="1" applyFont="1" applyAlignment="1">
      <alignment horizontal="center"/>
    </xf>
    <xf numFmtId="167" fontId="20" fillId="0" borderId="0" xfId="0" applyNumberFormat="1" applyFont="1" applyAlignment="1">
      <alignment horizontal="left"/>
    </xf>
    <xf numFmtId="0" fontId="19" fillId="0" borderId="0" xfId="0" applyFont="1"/>
    <xf numFmtId="168" fontId="17" fillId="4" borderId="2" xfId="2" applyNumberFormat="1" applyFont="1" applyFill="1" applyBorder="1" applyAlignment="1">
      <alignment horizontal="right"/>
    </xf>
    <xf numFmtId="0" fontId="4" fillId="0" borderId="3" xfId="0" applyFont="1" applyBorder="1"/>
    <xf numFmtId="0" fontId="21" fillId="0" borderId="0" xfId="0" applyFont="1" applyAlignment="1">
      <alignment horizontal="center"/>
    </xf>
    <xf numFmtId="169" fontId="15" fillId="0" borderId="0" xfId="0" applyNumberFormat="1" applyFont="1"/>
    <xf numFmtId="170" fontId="17" fillId="0" borderId="0" xfId="0" applyNumberFormat="1" applyFont="1"/>
    <xf numFmtId="171" fontId="15" fillId="0" borderId="0" xfId="0" applyNumberFormat="1" applyFont="1"/>
    <xf numFmtId="0" fontId="15" fillId="0" borderId="0" xfId="0" applyFont="1" applyAlignment="1">
      <alignment horizontal="left" vertical="center"/>
    </xf>
    <xf numFmtId="166" fontId="15" fillId="0" borderId="0" xfId="0" applyNumberFormat="1" applyFont="1" applyAlignment="1">
      <alignment horizontal="center" vertical="center"/>
    </xf>
    <xf numFmtId="0" fontId="12" fillId="3" borderId="0" xfId="0" applyFont="1" applyFill="1"/>
    <xf numFmtId="0" fontId="4" fillId="3" borderId="0" xfId="0" applyFont="1" applyFill="1"/>
    <xf numFmtId="0" fontId="4" fillId="3" borderId="0" xfId="0" applyFont="1" applyFill="1" applyAlignment="1">
      <alignment horizontal="center"/>
    </xf>
    <xf numFmtId="0" fontId="25" fillId="5" borderId="0" xfId="0" applyFont="1" applyFill="1" applyAlignment="1">
      <alignment wrapText="1"/>
    </xf>
    <xf numFmtId="166" fontId="26" fillId="0" borderId="3" xfId="0" applyNumberFormat="1" applyFont="1" applyBorder="1" applyAlignment="1">
      <alignment horizontal="center" vertical="center"/>
    </xf>
    <xf numFmtId="166" fontId="26" fillId="0" borderId="3" xfId="0" applyNumberFormat="1" applyFont="1" applyBorder="1"/>
    <xf numFmtId="0" fontId="25" fillId="5" borderId="0" xfId="0" applyFont="1" applyFill="1"/>
    <xf numFmtId="0" fontId="25" fillId="5" borderId="0" xfId="0" applyFont="1" applyFill="1" applyAlignment="1">
      <alignment horizontal="center"/>
    </xf>
    <xf numFmtId="0" fontId="18" fillId="5" borderId="0" xfId="0" applyFont="1" applyFill="1"/>
    <xf numFmtId="0" fontId="18" fillId="6" borderId="0" xfId="0" applyFont="1" applyFill="1" applyAlignment="1">
      <alignment horizontal="center"/>
    </xf>
    <xf numFmtId="0" fontId="0" fillId="5" borderId="0" xfId="0" applyFill="1"/>
    <xf numFmtId="0" fontId="22" fillId="5" borderId="0" xfId="0" applyFont="1" applyFill="1"/>
    <xf numFmtId="0" fontId="27" fillId="0" borderId="0" xfId="0" applyFont="1"/>
    <xf numFmtId="172" fontId="17" fillId="4" borderId="2" xfId="2" applyNumberFormat="1" applyFont="1" applyFill="1" applyBorder="1" applyAlignment="1">
      <alignment horizontal="right"/>
    </xf>
    <xf numFmtId="0" fontId="18" fillId="0" borderId="0" xfId="1" applyFont="1"/>
    <xf numFmtId="0" fontId="22" fillId="0" borderId="0" xfId="0" applyFont="1"/>
    <xf numFmtId="0" fontId="16" fillId="0" borderId="0" xfId="0" applyFont="1" applyAlignment="1">
      <alignment vertical="center"/>
    </xf>
    <xf numFmtId="0" fontId="12" fillId="0" borderId="0" xfId="0" applyFont="1" applyAlignment="1">
      <alignment horizontal="left"/>
    </xf>
    <xf numFmtId="0" fontId="4" fillId="0" borderId="0" xfId="0" applyFont="1" applyAlignment="1">
      <alignment horizontal="left" indent="1"/>
    </xf>
    <xf numFmtId="0" fontId="17" fillId="0" borderId="0" xfId="0" applyFont="1" applyAlignment="1">
      <alignment horizontal="left"/>
    </xf>
    <xf numFmtId="166" fontId="15" fillId="3" borderId="0" xfId="0" applyNumberFormat="1" applyFont="1" applyFill="1"/>
    <xf numFmtId="0" fontId="28" fillId="9" borderId="25" xfId="0" applyFont="1" applyFill="1" applyBorder="1" applyAlignment="1">
      <alignment horizontal="center" vertical="center" wrapText="1"/>
    </xf>
    <xf numFmtId="0" fontId="4" fillId="0" borderId="0" xfId="0" applyFont="1" applyAlignment="1">
      <alignment horizontal="left" indent="2"/>
    </xf>
    <xf numFmtId="170" fontId="32" fillId="0" borderId="0" xfId="0" applyNumberFormat="1" applyFont="1" applyAlignment="1">
      <alignment horizontal="center"/>
    </xf>
    <xf numFmtId="0" fontId="16" fillId="0" borderId="0" xfId="0" applyFont="1"/>
    <xf numFmtId="1" fontId="17" fillId="0" borderId="0" xfId="4" applyNumberFormat="1" applyFont="1" applyAlignment="1">
      <alignment horizontal="right"/>
    </xf>
    <xf numFmtId="1" fontId="18" fillId="0" borderId="0" xfId="4" applyNumberFormat="1" applyFont="1" applyAlignment="1">
      <alignment horizontal="right"/>
    </xf>
    <xf numFmtId="167" fontId="17" fillId="0" borderId="0" xfId="0" applyNumberFormat="1" applyFont="1" applyAlignment="1">
      <alignment horizontal="right"/>
    </xf>
    <xf numFmtId="167" fontId="18" fillId="0" borderId="0" xfId="0" applyNumberFormat="1" applyFont="1" applyAlignment="1">
      <alignment horizontal="right"/>
    </xf>
    <xf numFmtId="165" fontId="17" fillId="0" borderId="0" xfId="4" applyNumberFormat="1" applyFont="1"/>
    <xf numFmtId="165" fontId="18" fillId="0" borderId="0" xfId="4" applyNumberFormat="1" applyFont="1"/>
    <xf numFmtId="0" fontId="12" fillId="0" borderId="30" xfId="0" applyFont="1" applyBorder="1" applyAlignment="1">
      <alignment horizontal="left"/>
    </xf>
    <xf numFmtId="0" fontId="12" fillId="0" borderId="30" xfId="0" applyFont="1" applyBorder="1" applyAlignment="1">
      <alignment horizontal="center"/>
    </xf>
    <xf numFmtId="169" fontId="12" fillId="0" borderId="30" xfId="0" applyNumberFormat="1" applyFont="1" applyBorder="1" applyAlignment="1">
      <alignment horizontal="left"/>
    </xf>
    <xf numFmtId="169" fontId="15" fillId="0" borderId="30" xfId="0" applyNumberFormat="1" applyFont="1" applyBorder="1"/>
    <xf numFmtId="0" fontId="12" fillId="0" borderId="0" xfId="0" applyFont="1" applyAlignment="1">
      <alignment horizontal="left" indent="1"/>
    </xf>
    <xf numFmtId="0" fontId="4" fillId="0" borderId="0" xfId="0" applyFont="1" applyAlignment="1">
      <alignment horizontal="left" indent="3"/>
    </xf>
    <xf numFmtId="0" fontId="4" fillId="0" borderId="0" xfId="0" applyFont="1" applyAlignment="1">
      <alignment horizontal="left" indent="4"/>
    </xf>
    <xf numFmtId="2" fontId="15" fillId="2" borderId="1" xfId="0" applyNumberFormat="1" applyFont="1" applyFill="1" applyBorder="1" applyAlignment="1">
      <alignment horizontal="left" vertical="center"/>
    </xf>
    <xf numFmtId="166" fontId="26" fillId="0" borderId="3" xfId="0" applyNumberFormat="1" applyFont="1" applyBorder="1" applyAlignment="1">
      <alignment horizontal="right"/>
    </xf>
    <xf numFmtId="173" fontId="17" fillId="4" borderId="2" xfId="2" applyNumberFormat="1" applyFont="1" applyFill="1" applyBorder="1" applyAlignment="1">
      <alignment horizontal="right"/>
    </xf>
    <xf numFmtId="0" fontId="0" fillId="0" borderId="0" xfId="0" applyAlignment="1">
      <alignment horizontal="left" indent="1"/>
    </xf>
    <xf numFmtId="0" fontId="17" fillId="0" borderId="0" xfId="0" applyFont="1" applyAlignment="1">
      <alignment horizontal="right"/>
    </xf>
    <xf numFmtId="174" fontId="4" fillId="0" borderId="0" xfId="0" applyNumberFormat="1" applyFont="1"/>
    <xf numFmtId="0" fontId="33" fillId="0" borderId="0" xfId="0" applyFont="1" applyAlignment="1">
      <alignment horizontal="center"/>
    </xf>
    <xf numFmtId="1" fontId="15" fillId="0" borderId="0" xfId="4" applyNumberFormat="1" applyFont="1" applyAlignment="1">
      <alignment horizontal="right"/>
    </xf>
    <xf numFmtId="169" fontId="15" fillId="8" borderId="0" xfId="0" applyNumberFormat="1" applyFont="1" applyFill="1"/>
    <xf numFmtId="0" fontId="34" fillId="10" borderId="0" xfId="6" applyFont="1" applyFill="1" applyAlignment="1">
      <alignment horizontal="left"/>
    </xf>
    <xf numFmtId="0" fontId="34" fillId="11" borderId="0" xfId="6" applyFont="1" applyFill="1" applyAlignment="1">
      <alignment horizontal="left"/>
    </xf>
    <xf numFmtId="0" fontId="35" fillId="10" borderId="0" xfId="6" applyFont="1" applyFill="1" applyAlignment="1">
      <alignment horizontal="left"/>
    </xf>
    <xf numFmtId="0" fontId="35" fillId="11" borderId="0" xfId="6" applyFont="1" applyFill="1" applyAlignment="1">
      <alignment horizontal="left"/>
    </xf>
    <xf numFmtId="0" fontId="27" fillId="0" borderId="0" xfId="6" applyFont="1"/>
    <xf numFmtId="0" fontId="36" fillId="0" borderId="0" xfId="6" applyFont="1"/>
    <xf numFmtId="0" fontId="2" fillId="0" borderId="0" xfId="6"/>
    <xf numFmtId="175" fontId="37" fillId="2" borderId="1" xfId="6" applyNumberFormat="1" applyFont="1" applyFill="1" applyBorder="1"/>
    <xf numFmtId="166" fontId="37" fillId="2" borderId="1" xfId="6" applyNumberFormat="1" applyFont="1" applyFill="1" applyBorder="1"/>
    <xf numFmtId="166" fontId="37" fillId="3" borderId="1" xfId="6" applyNumberFormat="1" applyFont="1" applyFill="1" applyBorder="1"/>
    <xf numFmtId="175" fontId="38" fillId="0" borderId="0" xfId="6" applyNumberFormat="1" applyFont="1"/>
    <xf numFmtId="0" fontId="39" fillId="0" borderId="0" xfId="6" applyFont="1"/>
    <xf numFmtId="173" fontId="17" fillId="4" borderId="32" xfId="2" applyNumberFormat="1" applyFont="1" applyFill="1" applyBorder="1" applyAlignment="1">
      <alignment horizontal="right"/>
    </xf>
    <xf numFmtId="1" fontId="13" fillId="0" borderId="0" xfId="4" applyNumberFormat="1" applyFont="1" applyAlignment="1">
      <alignment horizontal="right"/>
    </xf>
    <xf numFmtId="169" fontId="40" fillId="8" borderId="0" xfId="0" applyNumberFormat="1" applyFont="1" applyFill="1"/>
    <xf numFmtId="0" fontId="4" fillId="0" borderId="30" xfId="0" applyFont="1" applyBorder="1" applyAlignment="1">
      <alignment horizontal="left" indent="2"/>
    </xf>
    <xf numFmtId="176" fontId="41" fillId="0" borderId="0" xfId="7">
      <alignment horizontal="center" vertical="center"/>
    </xf>
    <xf numFmtId="174" fontId="12" fillId="0" borderId="30" xfId="0" applyNumberFormat="1" applyFont="1" applyBorder="1"/>
    <xf numFmtId="0" fontId="7" fillId="14" borderId="0" xfId="0" applyFont="1" applyFill="1" applyAlignment="1">
      <alignment horizontal="center" vertical="center"/>
    </xf>
    <xf numFmtId="0" fontId="9" fillId="15" borderId="0" xfId="0" applyFont="1" applyFill="1"/>
    <xf numFmtId="0" fontId="10" fillId="14" borderId="0" xfId="0" applyFont="1" applyFill="1" applyAlignment="1">
      <alignment horizontal="left" vertical="center"/>
    </xf>
    <xf numFmtId="0" fontId="10" fillId="14" borderId="0" xfId="0" applyFont="1" applyFill="1" applyAlignment="1">
      <alignment horizontal="center" vertical="center"/>
    </xf>
    <xf numFmtId="0" fontId="10" fillId="14" borderId="0" xfId="0" applyFont="1" applyFill="1"/>
    <xf numFmtId="165" fontId="6" fillId="15" borderId="0" xfId="2" applyNumberFormat="1" applyFont="1" applyFill="1"/>
    <xf numFmtId="0" fontId="7" fillId="15" borderId="0" xfId="0" applyFont="1" applyFill="1" applyAlignment="1">
      <alignment horizontal="left" vertical="center"/>
    </xf>
    <xf numFmtId="0" fontId="7" fillId="14" borderId="0" xfId="0" applyFont="1" applyFill="1"/>
    <xf numFmtId="0" fontId="13" fillId="14" borderId="0" xfId="0" applyFont="1" applyFill="1"/>
    <xf numFmtId="0" fontId="13" fillId="15" borderId="0" xfId="0" applyFont="1" applyFill="1" applyAlignment="1">
      <alignment horizontal="left" vertical="center"/>
    </xf>
    <xf numFmtId="0" fontId="5" fillId="14" borderId="0" xfId="0" applyFont="1" applyFill="1"/>
    <xf numFmtId="0" fontId="24" fillId="16" borderId="0" xfId="0" applyFont="1" applyFill="1"/>
    <xf numFmtId="0" fontId="0" fillId="14" borderId="0" xfId="0" applyFill="1"/>
    <xf numFmtId="0" fontId="6" fillId="15" borderId="0" xfId="0" applyFont="1" applyFill="1"/>
    <xf numFmtId="164" fontId="7" fillId="15" borderId="0" xfId="0" applyNumberFormat="1" applyFont="1" applyFill="1" applyAlignment="1">
      <alignment horizontal="left" vertical="center"/>
    </xf>
    <xf numFmtId="0" fontId="6" fillId="14" borderId="0" xfId="0" applyFont="1" applyFill="1"/>
    <xf numFmtId="176" fontId="41" fillId="0" borderId="0" xfId="7" applyAlignment="1">
      <alignment horizontal="right" vertical="center"/>
    </xf>
    <xf numFmtId="0" fontId="3" fillId="5" borderId="30" xfId="0" applyFont="1" applyFill="1" applyBorder="1" applyAlignment="1">
      <alignment horizontal="center" vertical="center" wrapText="1"/>
    </xf>
    <xf numFmtId="0" fontId="0" fillId="5" borderId="0" xfId="0" applyFill="1" applyAlignment="1">
      <alignment horizontal="center" vertical="center" wrapText="1"/>
    </xf>
    <xf numFmtId="0" fontId="0" fillId="5" borderId="33" xfId="0" applyFill="1" applyBorder="1" applyAlignment="1">
      <alignment horizontal="center" vertical="center" wrapText="1"/>
    </xf>
    <xf numFmtId="0" fontId="3" fillId="5" borderId="39"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0" fillId="5" borderId="40" xfId="0" applyFill="1" applyBorder="1" applyAlignment="1">
      <alignment horizontal="center" vertical="center" wrapText="1"/>
    </xf>
    <xf numFmtId="0" fontId="0" fillId="5" borderId="36" xfId="0" applyFill="1" applyBorder="1" applyAlignment="1">
      <alignment horizontal="center" vertical="center" wrapText="1"/>
    </xf>
    <xf numFmtId="0" fontId="0" fillId="5" borderId="41" xfId="0" applyFill="1" applyBorder="1" applyAlignment="1">
      <alignment horizontal="center" vertical="center" wrapText="1"/>
    </xf>
    <xf numFmtId="0" fontId="0" fillId="5" borderId="37" xfId="0" applyFill="1" applyBorder="1" applyAlignment="1">
      <alignment horizontal="center" vertical="center" wrapText="1"/>
    </xf>
    <xf numFmtId="0" fontId="0" fillId="0" borderId="0" xfId="0" applyAlignment="1">
      <alignment horizontal="left" indent="3"/>
    </xf>
    <xf numFmtId="169" fontId="18" fillId="0" borderId="0" xfId="0" applyNumberFormat="1" applyFont="1"/>
    <xf numFmtId="173" fontId="30" fillId="4" borderId="2" xfId="2" applyNumberFormat="1" applyFont="1" applyFill="1" applyBorder="1" applyAlignment="1">
      <alignment horizontal="right"/>
    </xf>
    <xf numFmtId="167" fontId="17" fillId="4" borderId="42" xfId="0" applyNumberFormat="1" applyFont="1" applyFill="1" applyBorder="1" applyAlignment="1">
      <alignment horizontal="right"/>
    </xf>
    <xf numFmtId="176" fontId="41" fillId="14" borderId="0" xfId="7" applyFill="1">
      <alignment horizontal="center" vertical="center"/>
    </xf>
    <xf numFmtId="0" fontId="43" fillId="15" borderId="0" xfId="0" applyFont="1" applyFill="1"/>
    <xf numFmtId="0" fontId="44" fillId="0" borderId="0" xfId="0" applyFont="1"/>
    <xf numFmtId="0" fontId="15" fillId="2" borderId="0" xfId="0" applyFont="1" applyFill="1" applyAlignment="1">
      <alignment horizontal="left" vertical="center"/>
    </xf>
    <xf numFmtId="0" fontId="42" fillId="0" borderId="0" xfId="0" applyFont="1" applyAlignment="1">
      <alignment horizontal="left"/>
    </xf>
    <xf numFmtId="0" fontId="45" fillId="0" borderId="0" xfId="0" applyFont="1"/>
    <xf numFmtId="0" fontId="46" fillId="0" borderId="0" xfId="0" applyFont="1"/>
    <xf numFmtId="0" fontId="47" fillId="0" borderId="0" xfId="0" applyFont="1" applyAlignment="1">
      <alignment horizontal="left" vertical="center" indent="1"/>
    </xf>
    <xf numFmtId="0" fontId="0" fillId="2" borderId="0" xfId="0" applyFill="1"/>
    <xf numFmtId="0" fontId="26" fillId="2" borderId="0" xfId="0" applyFont="1" applyFill="1"/>
    <xf numFmtId="0" fontId="6" fillId="14" borderId="0" xfId="0" applyFont="1" applyFill="1" applyAlignment="1">
      <alignment horizontal="left"/>
    </xf>
    <xf numFmtId="0" fontId="48" fillId="15" borderId="0" xfId="0" applyFont="1" applyFill="1"/>
    <xf numFmtId="0" fontId="48" fillId="16" borderId="0" xfId="0" applyFont="1" applyFill="1" applyAlignment="1">
      <alignment horizontal="left"/>
    </xf>
    <xf numFmtId="0" fontId="49" fillId="0" borderId="0" xfId="0" applyFont="1" applyAlignment="1">
      <alignment horizontal="left"/>
    </xf>
    <xf numFmtId="0" fontId="50" fillId="0" borderId="0" xfId="0" applyFont="1"/>
    <xf numFmtId="0" fontId="50" fillId="0" borderId="0" xfId="0" applyFont="1" applyAlignment="1">
      <alignment horizontal="right"/>
    </xf>
    <xf numFmtId="0" fontId="51" fillId="0" borderId="0" xfId="0" applyFont="1" applyAlignment="1">
      <alignment horizontal="right"/>
    </xf>
    <xf numFmtId="0" fontId="52" fillId="0" borderId="0" xfId="0" applyFont="1" applyAlignment="1">
      <alignment vertical="center"/>
    </xf>
    <xf numFmtId="0" fontId="53" fillId="0" borderId="0" xfId="0" applyFont="1" applyAlignment="1">
      <alignment horizontal="left" vertical="center" indent="1"/>
    </xf>
    <xf numFmtId="0" fontId="24" fillId="17" borderId="0" xfId="0" applyFont="1" applyFill="1" applyAlignment="1">
      <alignment vertical="center"/>
    </xf>
    <xf numFmtId="0" fontId="54" fillId="17" borderId="0" xfId="0" applyFont="1" applyFill="1" applyAlignment="1">
      <alignment vertical="center"/>
    </xf>
    <xf numFmtId="0" fontId="4" fillId="12" borderId="0" xfId="9" applyFont="1" applyFill="1"/>
    <xf numFmtId="0" fontId="55" fillId="0" borderId="0" xfId="0" applyFont="1" applyAlignment="1">
      <alignment vertical="center"/>
    </xf>
    <xf numFmtId="0" fontId="55" fillId="0" borderId="0" xfId="0" applyFont="1" applyAlignment="1">
      <alignment vertical="center" wrapText="1"/>
    </xf>
    <xf numFmtId="0" fontId="55" fillId="0" borderId="0" xfId="0" applyFont="1" applyAlignment="1">
      <alignment wrapText="1"/>
    </xf>
    <xf numFmtId="0" fontId="53" fillId="0" borderId="0" xfId="0" applyFont="1" applyAlignment="1">
      <alignment wrapText="1"/>
    </xf>
    <xf numFmtId="0" fontId="55" fillId="18" borderId="0" xfId="0" applyFont="1" applyFill="1" applyAlignment="1">
      <alignment vertical="center"/>
    </xf>
    <xf numFmtId="0" fontId="55" fillId="19" borderId="0" xfId="0" applyFont="1" applyFill="1" applyAlignment="1">
      <alignment vertical="center"/>
    </xf>
    <xf numFmtId="0" fontId="56" fillId="20" borderId="0" xfId="0" applyFont="1" applyFill="1"/>
    <xf numFmtId="0" fontId="57" fillId="0" borderId="0" xfId="0" applyFont="1" applyAlignment="1">
      <alignment horizontal="left"/>
    </xf>
    <xf numFmtId="0" fontId="51" fillId="0" borderId="0" xfId="0" applyFont="1" applyAlignment="1">
      <alignment horizontal="left"/>
    </xf>
    <xf numFmtId="0" fontId="53" fillId="0" borderId="0" xfId="0" applyFont="1"/>
    <xf numFmtId="0" fontId="27" fillId="0" borderId="0" xfId="9" applyFont="1"/>
    <xf numFmtId="0" fontId="4" fillId="0" borderId="0" xfId="9" applyFont="1"/>
    <xf numFmtId="0" fontId="1" fillId="0" borderId="0" xfId="9"/>
    <xf numFmtId="0" fontId="24" fillId="17" borderId="0" xfId="0" applyFont="1" applyFill="1" applyAlignment="1">
      <alignment horizontal="left" vertical="center"/>
    </xf>
    <xf numFmtId="0" fontId="54" fillId="17" borderId="0" xfId="0" applyFont="1" applyFill="1" applyAlignment="1">
      <alignment horizontal="left" vertical="center"/>
    </xf>
    <xf numFmtId="49" fontId="18" fillId="4" borderId="43" xfId="9" applyNumberFormat="1" applyFont="1" applyFill="1" applyBorder="1"/>
    <xf numFmtId="49" fontId="18" fillId="4" borderId="44" xfId="9" applyNumberFormat="1" applyFont="1" applyFill="1" applyBorder="1"/>
    <xf numFmtId="49" fontId="18" fillId="4" borderId="45" xfId="9" applyNumberFormat="1" applyFont="1" applyFill="1" applyBorder="1"/>
    <xf numFmtId="0" fontId="17" fillId="0" borderId="0" xfId="9" applyFont="1"/>
    <xf numFmtId="0" fontId="23" fillId="0" borderId="0" xfId="9" applyFont="1"/>
    <xf numFmtId="0" fontId="22" fillId="0" borderId="0" xfId="9" applyFont="1"/>
    <xf numFmtId="0" fontId="4" fillId="13" borderId="31" xfId="9" applyFont="1" applyFill="1" applyBorder="1"/>
    <xf numFmtId="0" fontId="4" fillId="13" borderId="0" xfId="9" applyFont="1" applyFill="1"/>
    <xf numFmtId="0" fontId="12" fillId="3" borderId="0" xfId="0" applyFont="1" applyFill="1" applyAlignment="1">
      <alignment horizontal="left"/>
    </xf>
    <xf numFmtId="0" fontId="0" fillId="0" borderId="0" xfId="0" applyAlignment="1">
      <alignment horizontal="left"/>
    </xf>
    <xf numFmtId="0" fontId="38" fillId="0" borderId="0" xfId="6" applyFont="1"/>
    <xf numFmtId="0" fontId="4" fillId="5" borderId="0" xfId="0" applyFont="1" applyFill="1"/>
    <xf numFmtId="170" fontId="18" fillId="4" borderId="2" xfId="4" applyNumberFormat="1" applyFont="1" applyFill="1" applyBorder="1" applyAlignment="1">
      <alignment horizontal="right"/>
    </xf>
    <xf numFmtId="170" fontId="23" fillId="0" borderId="0" xfId="4" applyNumberFormat="1" applyFont="1" applyAlignment="1">
      <alignment horizontal="right"/>
    </xf>
    <xf numFmtId="170" fontId="23" fillId="0" borderId="46" xfId="4" applyNumberFormat="1" applyFont="1" applyBorder="1" applyAlignment="1">
      <alignment horizontal="right"/>
    </xf>
    <xf numFmtId="170" fontId="23" fillId="0" borderId="47" xfId="4" applyNumberFormat="1" applyFont="1" applyBorder="1" applyAlignment="1">
      <alignment horizontal="right"/>
    </xf>
    <xf numFmtId="170" fontId="23" fillId="0" borderId="48" xfId="4" applyNumberFormat="1" applyFont="1" applyBorder="1" applyAlignment="1">
      <alignment horizontal="right"/>
    </xf>
    <xf numFmtId="10" fontId="18" fillId="4" borderId="2" xfId="5" applyNumberFormat="1" applyFont="1" applyFill="1" applyBorder="1" applyAlignment="1">
      <alignment horizontal="right"/>
    </xf>
    <xf numFmtId="10" fontId="23" fillId="0" borderId="0" xfId="5" applyNumberFormat="1" applyFont="1" applyAlignment="1">
      <alignment horizontal="right"/>
    </xf>
    <xf numFmtId="170" fontId="18" fillId="0" borderId="0" xfId="4" applyNumberFormat="1" applyFont="1" applyAlignment="1">
      <alignment horizontal="right"/>
    </xf>
    <xf numFmtId="169" fontId="23" fillId="0" borderId="0" xfId="0" applyNumberFormat="1" applyFont="1" applyAlignment="1">
      <alignment horizontal="right"/>
    </xf>
    <xf numFmtId="170" fontId="23" fillId="5" borderId="0" xfId="4" applyNumberFormat="1" applyFont="1" applyFill="1" applyAlignment="1">
      <alignment horizontal="right"/>
    </xf>
    <xf numFmtId="0" fontId="58" fillId="0" borderId="0" xfId="0" applyFont="1" applyAlignment="1">
      <alignment horizontal="left" indent="1"/>
    </xf>
    <xf numFmtId="169" fontId="13" fillId="14" borderId="0" xfId="0" applyNumberFormat="1" applyFont="1" applyFill="1" applyAlignment="1">
      <alignment horizontal="center" vertical="center" wrapText="1"/>
    </xf>
    <xf numFmtId="0" fontId="18" fillId="0" borderId="0" xfId="0" applyFont="1"/>
    <xf numFmtId="0" fontId="59" fillId="5" borderId="52" xfId="0" applyFont="1" applyFill="1" applyBorder="1" applyAlignment="1">
      <alignment horizontal="center" vertical="center" wrapText="1"/>
    </xf>
    <xf numFmtId="0" fontId="60" fillId="5" borderId="52" xfId="0" applyFont="1" applyFill="1" applyBorder="1" applyAlignment="1">
      <alignment horizontal="center" vertical="center" wrapText="1"/>
    </xf>
    <xf numFmtId="0" fontId="59" fillId="5" borderId="0" xfId="0" applyFont="1" applyFill="1" applyAlignment="1">
      <alignment horizontal="center" vertical="center" wrapText="1"/>
    </xf>
    <xf numFmtId="0" fontId="4" fillId="0" borderId="3" xfId="0" applyFont="1" applyBorder="1" applyAlignment="1">
      <alignment horizontal="center"/>
    </xf>
    <xf numFmtId="0" fontId="4" fillId="0" borderId="3" xfId="0" applyFont="1" applyBorder="1" applyAlignment="1">
      <alignment horizontal="left"/>
    </xf>
    <xf numFmtId="165" fontId="23" fillId="0" borderId="0" xfId="2" applyNumberFormat="1" applyFont="1"/>
    <xf numFmtId="0" fontId="59" fillId="5" borderId="23" xfId="0" applyFont="1" applyFill="1" applyBorder="1" applyAlignment="1">
      <alignment horizontal="center" vertical="center" wrapText="1"/>
    </xf>
    <xf numFmtId="0" fontId="59" fillId="5" borderId="53" xfId="0" applyFont="1" applyFill="1" applyBorder="1" applyAlignment="1">
      <alignment horizontal="center" vertical="center" wrapText="1"/>
    </xf>
    <xf numFmtId="0" fontId="59" fillId="5" borderId="37" xfId="0" applyFont="1" applyFill="1" applyBorder="1" applyAlignment="1">
      <alignment horizontal="center" vertical="center" wrapText="1"/>
    </xf>
    <xf numFmtId="168" fontId="22" fillId="4" borderId="2" xfId="2" applyNumberFormat="1" applyFont="1" applyFill="1" applyBorder="1" applyAlignment="1">
      <alignment horizontal="right"/>
    </xf>
    <xf numFmtId="0" fontId="4" fillId="0" borderId="0" xfId="0" applyFont="1" applyAlignment="1">
      <alignment horizontal="left" wrapText="1" indent="1"/>
    </xf>
    <xf numFmtId="170" fontId="23" fillId="23" borderId="0" xfId="0" applyNumberFormat="1" applyFont="1" applyFill="1" applyAlignment="1">
      <alignment horizontal="right"/>
    </xf>
    <xf numFmtId="170" fontId="32" fillId="5" borderId="0" xfId="0" applyNumberFormat="1" applyFont="1" applyFill="1" applyAlignment="1">
      <alignment horizontal="center"/>
    </xf>
    <xf numFmtId="0" fontId="21" fillId="5" borderId="0" xfId="0" applyFont="1" applyFill="1" applyAlignment="1">
      <alignment horizontal="center"/>
    </xf>
    <xf numFmtId="170" fontId="17" fillId="4" borderId="2" xfId="4" applyNumberFormat="1" applyFont="1" applyFill="1" applyBorder="1" applyAlignment="1">
      <alignment horizontal="right"/>
    </xf>
    <xf numFmtId="173" fontId="17" fillId="4" borderId="42" xfId="2" applyNumberFormat="1" applyFont="1" applyFill="1" applyBorder="1" applyAlignment="1">
      <alignment horizontal="right"/>
    </xf>
    <xf numFmtId="172" fontId="18" fillId="0" borderId="0" xfId="4" applyNumberFormat="1" applyFont="1" applyAlignment="1">
      <alignment horizontal="right"/>
    </xf>
    <xf numFmtId="8" fontId="4" fillId="0" borderId="0" xfId="0" applyNumberFormat="1" applyFont="1"/>
    <xf numFmtId="165" fontId="23" fillId="0" borderId="0" xfId="0" applyNumberFormat="1" applyFont="1"/>
    <xf numFmtId="0" fontId="3" fillId="5" borderId="4"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3" xfId="0" applyFill="1" applyBorder="1" applyAlignment="1">
      <alignment horizontal="center" vertical="center" wrapText="1"/>
    </xf>
    <xf numFmtId="0" fontId="3" fillId="5" borderId="10" xfId="0" applyFont="1" applyFill="1" applyBorder="1" applyAlignment="1">
      <alignment horizontal="center" vertical="center" wrapText="1"/>
    </xf>
    <xf numFmtId="170" fontId="17" fillId="0" borderId="0" xfId="0" applyNumberFormat="1" applyFont="1" applyAlignment="1">
      <alignment horizontal="right"/>
    </xf>
    <xf numFmtId="177" fontId="18" fillId="0" borderId="0" xfId="0" applyNumberFormat="1" applyFont="1"/>
    <xf numFmtId="170" fontId="17" fillId="0" borderId="0" xfId="0" applyNumberFormat="1" applyFont="1" applyAlignment="1"/>
    <xf numFmtId="170" fontId="23" fillId="0" borderId="0" xfId="0" applyNumberFormat="1" applyFont="1" applyFill="1" applyAlignment="1">
      <alignment horizontal="right"/>
    </xf>
    <xf numFmtId="169" fontId="15" fillId="0" borderId="0" xfId="0" applyNumberFormat="1" applyFont="1" applyFill="1"/>
    <xf numFmtId="0" fontId="17" fillId="0" borderId="0" xfId="9" applyFont="1" applyFill="1"/>
    <xf numFmtId="10" fontId="23" fillId="0" borderId="0" xfId="5" applyNumberFormat="1" applyFont="1" applyFill="1" applyAlignment="1">
      <alignment horizontal="right"/>
    </xf>
    <xf numFmtId="0" fontId="40" fillId="14" borderId="0" xfId="0" applyFont="1" applyFill="1"/>
    <xf numFmtId="10" fontId="22" fillId="4" borderId="2" xfId="5" applyNumberFormat="1" applyFont="1" applyFill="1" applyBorder="1" applyAlignment="1">
      <alignment horizontal="right"/>
    </xf>
    <xf numFmtId="170" fontId="22" fillId="4" borderId="2" xfId="4" applyNumberFormat="1" applyFont="1" applyFill="1" applyBorder="1" applyAlignment="1">
      <alignment horizontal="right"/>
    </xf>
    <xf numFmtId="0" fontId="6" fillId="7" borderId="54" xfId="1" applyFont="1" applyFill="1" applyBorder="1"/>
    <xf numFmtId="0" fontId="6" fillId="7" borderId="55" xfId="1" applyFont="1" applyFill="1" applyBorder="1"/>
    <xf numFmtId="0" fontId="18" fillId="22" borderId="55" xfId="1" applyFont="1" applyFill="1" applyBorder="1"/>
    <xf numFmtId="0" fontId="18" fillId="21" borderId="55" xfId="1" applyFont="1" applyFill="1" applyBorder="1"/>
    <xf numFmtId="0" fontId="18" fillId="2" borderId="55" xfId="1" applyFont="1" applyFill="1" applyBorder="1"/>
    <xf numFmtId="0" fontId="27" fillId="0" borderId="0" xfId="6" applyFont="1" applyAlignment="1">
      <alignment horizontal="left" vertical="top" wrapText="1"/>
    </xf>
    <xf numFmtId="0" fontId="3" fillId="5" borderId="4"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28" fillId="14" borderId="7" xfId="0" applyFont="1" applyFill="1" applyBorder="1" applyAlignment="1">
      <alignment horizontal="center" vertical="center" wrapText="1"/>
    </xf>
    <xf numFmtId="0" fontId="28" fillId="14" borderId="8" xfId="0" applyFont="1" applyFill="1" applyBorder="1" applyAlignment="1">
      <alignment horizontal="center" vertical="center" wrapText="1"/>
    </xf>
    <xf numFmtId="0" fontId="28" fillId="14" borderId="9" xfId="0" applyFont="1" applyFill="1" applyBorder="1" applyAlignment="1">
      <alignment horizontal="center" vertical="center" wrapText="1"/>
    </xf>
    <xf numFmtId="0" fontId="28" fillId="14" borderId="17" xfId="0" applyFont="1" applyFill="1" applyBorder="1" applyAlignment="1">
      <alignment horizontal="center" vertical="center" wrapText="1"/>
    </xf>
    <xf numFmtId="0" fontId="0" fillId="5" borderId="10" xfId="0" applyFill="1" applyBorder="1" applyAlignment="1">
      <alignment horizontal="center" vertical="center" wrapText="1"/>
    </xf>
    <xf numFmtId="0" fontId="0" fillId="5" borderId="12" xfId="0"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0" fillId="5" borderId="4" xfId="0" applyFill="1" applyBorder="1" applyAlignment="1">
      <alignment horizontal="center" vertical="center" wrapText="1"/>
    </xf>
    <xf numFmtId="0" fontId="0" fillId="5" borderId="13" xfId="0" applyFill="1" applyBorder="1" applyAlignment="1">
      <alignment horizontal="center" vertical="center" wrapText="1"/>
    </xf>
    <xf numFmtId="0" fontId="0" fillId="5" borderId="5" xfId="0" applyFill="1" applyBorder="1" applyAlignment="1">
      <alignment horizontal="center" vertical="center" wrapText="1"/>
    </xf>
    <xf numFmtId="0" fontId="0" fillId="5" borderId="24" xfId="0" applyFill="1" applyBorder="1" applyAlignment="1">
      <alignment horizontal="center" vertical="center" wrapText="1"/>
    </xf>
    <xf numFmtId="0" fontId="28" fillId="14" borderId="38" xfId="0" applyFont="1" applyFill="1" applyBorder="1" applyAlignment="1">
      <alignment horizontal="center" vertical="center" wrapText="1"/>
    </xf>
    <xf numFmtId="0" fontId="28" fillId="14" borderId="20" xfId="0" applyFont="1" applyFill="1" applyBorder="1" applyAlignment="1">
      <alignment horizontal="center" vertical="center" wrapText="1"/>
    </xf>
    <xf numFmtId="0" fontId="28" fillId="14" borderId="34" xfId="0" applyFont="1" applyFill="1" applyBorder="1" applyAlignment="1">
      <alignment horizontal="center" vertical="center" wrapText="1"/>
    </xf>
    <xf numFmtId="0" fontId="31" fillId="5" borderId="26" xfId="0" applyFont="1" applyFill="1" applyBorder="1" applyAlignment="1">
      <alignment horizontal="center" vertical="center" wrapText="1"/>
    </xf>
    <xf numFmtId="0" fontId="31" fillId="5" borderId="27" xfId="0" applyFont="1" applyFill="1" applyBorder="1" applyAlignment="1">
      <alignment horizontal="center" vertical="center" wrapText="1"/>
    </xf>
    <xf numFmtId="0" fontId="31" fillId="5" borderId="28" xfId="0" applyFont="1" applyFill="1" applyBorder="1" applyAlignment="1">
      <alignment horizontal="center" vertical="center" wrapText="1"/>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0" fillId="5" borderId="15" xfId="0" applyFill="1" applyBorder="1" applyAlignment="1">
      <alignment horizontal="center" vertical="center" wrapText="1"/>
    </xf>
    <xf numFmtId="0" fontId="0" fillId="5" borderId="16" xfId="0"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29"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0" fillId="5" borderId="18" xfId="0" applyFill="1" applyBorder="1" applyAlignment="1">
      <alignment horizontal="center" vertical="center" wrapText="1"/>
    </xf>
    <xf numFmtId="0" fontId="0" fillId="5" borderId="19" xfId="0" applyFill="1" applyBorder="1" applyAlignment="1">
      <alignment horizontal="center" vertical="center" wrapText="1"/>
    </xf>
    <xf numFmtId="0" fontId="29" fillId="5" borderId="10" xfId="0" applyFont="1" applyFill="1" applyBorder="1" applyAlignment="1">
      <alignment horizontal="center" vertical="center" wrapText="1"/>
    </xf>
    <xf numFmtId="0" fontId="29" fillId="5" borderId="4" xfId="0" applyFont="1" applyFill="1" applyBorder="1" applyAlignment="1">
      <alignment horizontal="center" vertical="center" wrapText="1"/>
    </xf>
    <xf numFmtId="0" fontId="29" fillId="5" borderId="13" xfId="0" applyFont="1" applyFill="1" applyBorder="1" applyAlignment="1">
      <alignment horizontal="center" vertical="center" wrapText="1"/>
    </xf>
    <xf numFmtId="0" fontId="59" fillId="5" borderId="49" xfId="0" applyFont="1" applyFill="1" applyBorder="1" applyAlignment="1">
      <alignment horizontal="center" vertical="center" wrapText="1"/>
    </xf>
    <xf numFmtId="0" fontId="59" fillId="5" borderId="3" xfId="0" applyFont="1" applyFill="1" applyBorder="1" applyAlignment="1">
      <alignment horizontal="center" vertical="center" wrapText="1"/>
    </xf>
    <xf numFmtId="0" fontId="59" fillId="5" borderId="50" xfId="0" applyFont="1" applyFill="1" applyBorder="1" applyAlignment="1">
      <alignment horizontal="center" vertical="center" wrapText="1"/>
    </xf>
    <xf numFmtId="0" fontId="59" fillId="5" borderId="17" xfId="0" applyFont="1" applyFill="1" applyBorder="1" applyAlignment="1">
      <alignment horizontal="center" vertical="center" wrapText="1"/>
    </xf>
    <xf numFmtId="0" fontId="59" fillId="5" borderId="20" xfId="0" applyFont="1" applyFill="1" applyBorder="1" applyAlignment="1">
      <alignment horizontal="center" vertical="center" wrapText="1"/>
    </xf>
    <xf numFmtId="0" fontId="59" fillId="5" borderId="51" xfId="0" applyFont="1" applyFill="1" applyBorder="1" applyAlignment="1">
      <alignment horizontal="center" vertical="center" wrapText="1"/>
    </xf>
    <xf numFmtId="0" fontId="0" fillId="5" borderId="11" xfId="0" applyFill="1" applyBorder="1" applyAlignment="1">
      <alignment horizontal="center" vertical="center" wrapText="1"/>
    </xf>
    <xf numFmtId="0" fontId="0" fillId="5" borderId="14" xfId="0" applyFill="1" applyBorder="1" applyAlignment="1">
      <alignment horizontal="center" vertical="center" wrapText="1"/>
    </xf>
    <xf numFmtId="170" fontId="18" fillId="4" borderId="43" xfId="0" applyNumberFormat="1" applyFont="1" applyFill="1" applyBorder="1" applyAlignment="1">
      <alignment horizontal="center"/>
    </xf>
    <xf numFmtId="170" fontId="18" fillId="4" borderId="44" xfId="0" applyNumberFormat="1" applyFont="1" applyFill="1" applyBorder="1" applyAlignment="1">
      <alignment horizontal="center"/>
    </xf>
    <xf numFmtId="170" fontId="18" fillId="4" borderId="45" xfId="0" applyNumberFormat="1" applyFont="1" applyFill="1" applyBorder="1" applyAlignment="1">
      <alignment horizontal="center"/>
    </xf>
  </cellXfs>
  <cellStyles count="12">
    <cellStyle name="Check RedRedGreen" xfId="7" xr:uid="{00000000-0005-0000-0000-000000000000}"/>
    <cellStyle name="Comma" xfId="4" builtinId="3"/>
    <cellStyle name="Comma 2" xfId="2" xr:uid="{00000000-0005-0000-0000-000002000000}"/>
    <cellStyle name="Comma 2 7" xfId="8" xr:uid="{00000000-0005-0000-0000-000003000000}"/>
    <cellStyle name="Followed Hyperlink" xfId="10" builtinId="9" hidden="1"/>
    <cellStyle name="Followed Hyperlink" xfId="11" builtinId="9" hidden="1"/>
    <cellStyle name="Hyperlink" xfId="1" builtinId="8"/>
    <cellStyle name="Normal" xfId="0" builtinId="0"/>
    <cellStyle name="Normal 2" xfId="6" xr:uid="{00000000-0005-0000-0000-000008000000}"/>
    <cellStyle name="Normal 2 12" xfId="9" xr:uid="{00000000-0005-0000-0000-000009000000}"/>
    <cellStyle name="Percent" xfId="5" builtinId="5"/>
    <cellStyle name="Percent 2" xfId="3" xr:uid="{00000000-0005-0000-0000-00000B000000}"/>
  </cellStyles>
  <dxfs count="402">
    <dxf>
      <font>
        <color rgb="FFC00000"/>
      </font>
    </dxf>
    <dxf>
      <font>
        <color rgb="FFC0000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dxf>
    <dxf>
      <font>
        <color rgb="FFC00000"/>
      </font>
    </dxf>
    <dxf>
      <font>
        <color theme="0"/>
      </font>
    </dxf>
    <dxf>
      <font>
        <color theme="3" tint="0.39994506668294322"/>
      </font>
      <fill>
        <patternFill>
          <bgColor theme="3" tint="0.39994506668294322"/>
        </patternFill>
      </fill>
    </dxf>
    <dxf>
      <font>
        <color theme="0"/>
      </font>
      <fill>
        <patternFill>
          <bgColor theme="3" tint="0.39994506668294322"/>
        </patternFill>
      </fill>
    </dxf>
    <dxf>
      <font>
        <color theme="0"/>
      </font>
      <fill>
        <patternFill>
          <bgColor theme="3"/>
        </patternFill>
      </fill>
    </dxf>
    <dxf>
      <font>
        <color theme="3"/>
      </font>
      <fill>
        <patternFill>
          <bgColor theme="3"/>
        </patternFill>
      </fill>
    </dxf>
    <dxf>
      <font>
        <color theme="0"/>
      </font>
    </dxf>
    <dxf>
      <font>
        <color theme="0"/>
      </font>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dxf>
    <dxf>
      <font>
        <color rgb="FFC00000"/>
      </font>
    </dxf>
    <dxf>
      <font>
        <color theme="3" tint="0.39994506668294322"/>
      </font>
      <fill>
        <patternFill>
          <bgColor theme="3" tint="0.39994506668294322"/>
        </patternFill>
      </fill>
    </dxf>
    <dxf>
      <font>
        <color theme="0"/>
      </font>
      <fill>
        <patternFill>
          <bgColor theme="3" tint="0.39994506668294322"/>
        </patternFill>
      </fill>
    </dxf>
    <dxf>
      <font>
        <color theme="0"/>
      </font>
      <fill>
        <patternFill>
          <bgColor theme="3"/>
        </patternFill>
      </fill>
    </dxf>
    <dxf>
      <font>
        <color theme="3"/>
      </font>
      <fill>
        <patternFill>
          <bgColor theme="3"/>
        </patternFill>
      </fill>
    </dxf>
    <dxf>
      <font>
        <color theme="0"/>
      </font>
    </dxf>
    <dxf>
      <font>
        <color theme="0"/>
      </font>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dxf>
    <dxf>
      <font>
        <color theme="0"/>
      </font>
    </dxf>
    <dxf>
      <font>
        <color rgb="FFC00000"/>
      </font>
    </dxf>
    <dxf>
      <font>
        <color theme="3" tint="0.39994506668294322"/>
      </font>
      <fill>
        <patternFill>
          <bgColor theme="3" tint="0.39994506668294322"/>
        </patternFill>
      </fill>
    </dxf>
    <dxf>
      <font>
        <color theme="0"/>
      </font>
      <fill>
        <patternFill>
          <bgColor theme="3" tint="0.39994506668294322"/>
        </patternFill>
      </fill>
    </dxf>
    <dxf>
      <font>
        <color theme="0"/>
      </font>
      <fill>
        <patternFill>
          <bgColor theme="3"/>
        </patternFill>
      </fill>
    </dxf>
    <dxf>
      <font>
        <color theme="3"/>
      </font>
      <fill>
        <patternFill>
          <bgColor theme="3"/>
        </patternFill>
      </fill>
    </dxf>
    <dxf>
      <font>
        <color theme="0"/>
      </font>
    </dxf>
    <dxf>
      <font>
        <color theme="0"/>
      </font>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dxf>
    <dxf>
      <font>
        <color theme="0"/>
      </font>
      <border>
        <left/>
        <right/>
        <top/>
        <bottom/>
        <vertical/>
        <horizontal/>
      </border>
    </dxf>
    <dxf>
      <font>
        <color theme="0"/>
      </font>
    </dxf>
    <dxf>
      <font>
        <color theme="0"/>
      </font>
      <border>
        <left/>
        <right/>
        <top/>
        <bottom/>
        <vertical/>
        <horizontal/>
      </border>
    </dxf>
    <dxf>
      <font>
        <color rgb="FFC0000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dxf>
    <dxf>
      <font>
        <color theme="3" tint="0.39994506668294322"/>
      </font>
      <fill>
        <patternFill>
          <bgColor theme="3" tint="0.39994506668294322"/>
        </patternFill>
      </fill>
    </dxf>
    <dxf>
      <font>
        <color theme="0"/>
      </font>
      <fill>
        <patternFill>
          <bgColor theme="3" tint="0.39994506668294322"/>
        </patternFill>
      </fill>
    </dxf>
    <dxf>
      <font>
        <color theme="0"/>
      </font>
      <fill>
        <patternFill>
          <bgColor theme="3"/>
        </patternFill>
      </fill>
    </dxf>
    <dxf>
      <font>
        <color theme="3"/>
      </font>
      <fill>
        <patternFill>
          <bgColor theme="3"/>
        </patternFill>
      </fill>
    </dxf>
    <dxf>
      <font>
        <color theme="0"/>
      </font>
    </dxf>
    <dxf>
      <font>
        <color theme="0"/>
      </font>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C00000"/>
      </font>
    </dxf>
    <dxf>
      <font>
        <color theme="0"/>
      </font>
      <border>
        <left/>
        <right/>
        <top/>
        <bottom/>
        <vertical/>
        <horizontal/>
      </border>
    </dxf>
    <dxf>
      <font>
        <color theme="0"/>
      </font>
      <border>
        <right style="dotted">
          <color theme="0" tint="-0.24994659260841701"/>
        </right>
        <vertical/>
        <horizontal/>
      </border>
    </dxf>
    <dxf>
      <font>
        <color theme="0"/>
      </font>
      <border>
        <left style="dotted">
          <color theme="0" tint="-0.24994659260841701"/>
        </left>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dxf>
    <dxf>
      <font>
        <color theme="3" tint="0.39994506668294322"/>
      </font>
      <fill>
        <patternFill>
          <bgColor theme="3" tint="0.39994506668294322"/>
        </patternFill>
      </fill>
    </dxf>
    <dxf>
      <font>
        <color theme="0"/>
      </font>
      <fill>
        <patternFill>
          <bgColor theme="3" tint="0.39994506668294322"/>
        </patternFill>
      </fill>
    </dxf>
    <dxf>
      <font>
        <color theme="0"/>
      </font>
      <fill>
        <patternFill>
          <bgColor theme="3"/>
        </patternFill>
      </fill>
    </dxf>
    <dxf>
      <font>
        <color theme="3"/>
      </font>
      <fill>
        <patternFill>
          <bgColor theme="3"/>
        </patternFill>
      </fill>
    </dxf>
    <dxf>
      <font>
        <color theme="0"/>
      </font>
    </dxf>
    <dxf>
      <font>
        <color theme="0"/>
      </font>
      <border>
        <left/>
        <right/>
        <top/>
        <bottom/>
        <vertical/>
        <horizontal/>
      </border>
    </dxf>
    <dxf>
      <font>
        <color theme="0"/>
      </font>
    </dxf>
    <dxf>
      <font>
        <color theme="0"/>
      </font>
    </dxf>
    <dxf>
      <font>
        <color rgb="FFC0000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dxf>
    <dxf>
      <font>
        <color theme="3" tint="0.39994506668294322"/>
      </font>
      <fill>
        <patternFill>
          <bgColor theme="3" tint="0.39994506668294322"/>
        </patternFill>
      </fill>
    </dxf>
    <dxf>
      <font>
        <color theme="0"/>
      </font>
      <fill>
        <patternFill>
          <bgColor theme="3" tint="0.39994506668294322"/>
        </patternFill>
      </fill>
    </dxf>
    <dxf>
      <font>
        <color theme="0"/>
      </font>
      <fill>
        <patternFill>
          <bgColor theme="3"/>
        </patternFill>
      </fill>
    </dxf>
    <dxf>
      <font>
        <color theme="3"/>
      </font>
      <fill>
        <patternFill>
          <bgColor theme="3"/>
        </patternFill>
      </fill>
    </dxf>
    <dxf>
      <font>
        <color theme="0"/>
      </font>
    </dxf>
    <dxf>
      <font>
        <color theme="0"/>
      </font>
      <border>
        <left/>
        <right/>
        <top/>
        <bottom/>
        <vertical/>
        <horizontal/>
      </border>
    </dxf>
    <dxf>
      <font>
        <color theme="0"/>
      </font>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dxf>
    <dxf>
      <font>
        <color theme="0"/>
      </font>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dxf>
    <dxf>
      <font>
        <color theme="0"/>
      </font>
      <border>
        <left/>
        <right/>
        <top/>
        <bottom/>
        <vertical/>
        <horizontal/>
      </border>
    </dxf>
    <dxf>
      <font>
        <color theme="0"/>
      </font>
    </dxf>
    <dxf>
      <font>
        <color theme="3" tint="0.39994506668294322"/>
      </font>
      <fill>
        <patternFill>
          <bgColor theme="3" tint="0.39994506668294322"/>
        </patternFill>
      </fill>
    </dxf>
    <dxf>
      <font>
        <color theme="0"/>
      </font>
      <fill>
        <patternFill>
          <bgColor theme="3" tint="0.39994506668294322"/>
        </patternFill>
      </fill>
    </dxf>
    <dxf>
      <font>
        <color theme="0"/>
      </font>
      <fill>
        <patternFill>
          <bgColor theme="3"/>
        </patternFill>
      </fill>
    </dxf>
    <dxf>
      <font>
        <color theme="3"/>
      </font>
      <fill>
        <patternFill>
          <bgColor theme="3"/>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dxf>
    <dxf>
      <font>
        <color theme="0"/>
      </font>
      <border>
        <left/>
        <right/>
        <top/>
        <bottom/>
        <vertical/>
        <horizontal/>
      </border>
    </dxf>
    <dxf>
      <font>
        <color rgb="FFC00000"/>
      </font>
    </dxf>
    <dxf>
      <font>
        <color theme="0"/>
      </font>
    </dxf>
    <dxf>
      <font>
        <color theme="3" tint="0.39994506668294322"/>
      </font>
      <fill>
        <patternFill>
          <bgColor theme="3" tint="0.39994506668294322"/>
        </patternFill>
      </fill>
    </dxf>
    <dxf>
      <font>
        <color theme="0"/>
      </font>
      <fill>
        <patternFill>
          <bgColor theme="3" tint="0.39994506668294322"/>
        </patternFill>
      </fill>
    </dxf>
    <dxf>
      <font>
        <color theme="0"/>
      </font>
      <fill>
        <patternFill>
          <bgColor theme="3"/>
        </patternFill>
      </fill>
    </dxf>
    <dxf>
      <font>
        <color theme="3"/>
      </font>
      <fill>
        <patternFill>
          <bgColor theme="3"/>
        </patternFill>
      </fill>
    </dxf>
    <dxf>
      <font>
        <color theme="0"/>
      </font>
    </dxf>
    <dxf>
      <font>
        <color theme="0"/>
      </font>
    </dxf>
    <dxf>
      <font>
        <color rgb="FFC00000"/>
      </font>
    </dxf>
    <dxf>
      <font>
        <color rgb="FFC00000"/>
      </font>
    </dxf>
    <dxf>
      <font>
        <color rgb="FFC00000"/>
      </font>
    </dxf>
    <dxf>
      <font>
        <color rgb="FFC00000"/>
      </font>
    </dxf>
    <dxf>
      <font>
        <color rgb="FFC00000"/>
      </font>
    </dxf>
  </dxfs>
  <tableStyles count="0" defaultTableStyle="TableStyleMedium2" defaultPivotStyle="PivotStyleLight16"/>
  <colors>
    <mruColors>
      <color rgb="FFC0C0C0"/>
      <color rgb="FF0000FF"/>
      <color rgb="FF4F81BD"/>
      <color rgb="FF44546A"/>
      <color rgb="FFFFFFCC"/>
      <color rgb="FFFFFF99"/>
      <color rgb="FF1F48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Compliance!$E$17</c:f>
          <c:strCache>
            <c:ptCount val="1"/>
            <c:pt idx="0">
              <c:v> Costs and Revenue by Bundle (A$m, 2021) </c:v>
            </c:pt>
          </c:strCache>
        </c:strRef>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669569832216901"/>
          <c:y val="0.21548001198042999"/>
          <c:w val="0.82832436895864903"/>
          <c:h val="0.57130785725717903"/>
        </c:manualLayout>
      </c:layout>
      <c:barChart>
        <c:barDir val="col"/>
        <c:grouping val="clustered"/>
        <c:varyColors val="0"/>
        <c:ser>
          <c:idx val="0"/>
          <c:order val="0"/>
          <c:tx>
            <c:strRef>
              <c:f>Compliance!$G$40</c:f>
              <c:strCache>
                <c:ptCount val="1"/>
                <c:pt idx="0">
                  <c:v> Revenue (A$M) </c:v>
                </c:pt>
              </c:strCache>
            </c:strRef>
          </c:tx>
          <c:spPr>
            <a:solidFill>
              <a:schemeClr val="accent1"/>
            </a:solidFill>
            <a:ln w="19050">
              <a:solidFill>
                <a:schemeClr val="lt1"/>
              </a:solidFill>
            </a:ln>
            <a:effectLst/>
          </c:spPr>
          <c:invertIfNegative val="0"/>
          <c:cat>
            <c:strRef>
              <c:f>Compliance!$B$43:$B$49</c:f>
              <c:strCache>
                <c:ptCount val="7"/>
                <c:pt idx="0">
                  <c:v>Wharfage 
services for 
containerised 
cargo</c:v>
                </c:pt>
                <c:pt idx="1">
                  <c:v>Wharfage 
services for non-
containerised / 
general cargo</c:v>
                </c:pt>
                <c:pt idx="2">
                  <c:v>Wharfage 
services for 
motor vehicle 
cargo</c:v>
                </c:pt>
                <c:pt idx="3">
                  <c:v>Wharfage 
services for 
liquid bulk 
cargo</c:v>
                </c:pt>
                <c:pt idx="4">
                  <c:v>Wharfage 
services for 
dry bulk 
cargo</c:v>
                </c:pt>
                <c:pt idx="5">
                  <c:v>Shared 
Channel 
Services</c:v>
                </c:pt>
                <c:pt idx="6">
                  <c:v>Dedicated 
Channel 
Services</c:v>
                </c:pt>
              </c:strCache>
            </c:strRef>
          </c:cat>
          <c:val>
            <c:numRef>
              <c:f>Compliance!$G$43:$G$49</c:f>
              <c:numCache>
                <c:formatCode>_(* #,##0.0_);_(* \(#,##0.0\);_(* "-"??_);_(@_)</c:formatCode>
                <c:ptCount val="7"/>
                <c:pt idx="0">
                  <c:v>233.59994849878811</c:v>
                </c:pt>
                <c:pt idx="1">
                  <c:v>14.531368277723146</c:v>
                </c:pt>
                <c:pt idx="2">
                  <c:v>26.261908361202462</c:v>
                </c:pt>
                <c:pt idx="3">
                  <c:v>33.086013910974941</c:v>
                </c:pt>
                <c:pt idx="4">
                  <c:v>18.024902166302549</c:v>
                </c:pt>
                <c:pt idx="5">
                  <c:v>30.045672903905604</c:v>
                </c:pt>
                <c:pt idx="6">
                  <c:v>27.655590365583745</c:v>
                </c:pt>
              </c:numCache>
            </c:numRef>
          </c:val>
          <c:extLst>
            <c:ext xmlns:c16="http://schemas.microsoft.com/office/drawing/2014/chart" uri="{C3380CC4-5D6E-409C-BE32-E72D297353CC}">
              <c16:uniqueId val="{0000000A-D730-411E-8CDE-EDED7368C7B9}"/>
            </c:ext>
          </c:extLst>
        </c:ser>
        <c:dLbls>
          <c:showLegendKey val="0"/>
          <c:showVal val="0"/>
          <c:showCatName val="0"/>
          <c:showSerName val="0"/>
          <c:showPercent val="0"/>
          <c:showBubbleSize val="0"/>
        </c:dLbls>
        <c:gapWidth val="100"/>
        <c:axId val="-1771009200"/>
        <c:axId val="-1771004912"/>
      </c:barChart>
      <c:lineChart>
        <c:grouping val="standard"/>
        <c:varyColors val="0"/>
        <c:ser>
          <c:idx val="1"/>
          <c:order val="1"/>
          <c:tx>
            <c:strRef>
              <c:f>Compliance!$H$40</c:f>
              <c:strCache>
                <c:ptCount val="1"/>
                <c:pt idx="0">
                  <c:v> Stand Alone Costs (A$M) </c:v>
                </c:pt>
              </c:strCache>
            </c:strRef>
          </c:tx>
          <c:spPr>
            <a:ln w="28575" cap="rnd">
              <a:noFill/>
              <a:round/>
            </a:ln>
            <a:effectLst/>
          </c:spPr>
          <c:marker>
            <c:symbol val="circle"/>
            <c:size val="10"/>
            <c:spPr>
              <a:solidFill>
                <a:schemeClr val="accent2"/>
              </a:solidFill>
              <a:ln w="9525">
                <a:solidFill>
                  <a:schemeClr val="accent2"/>
                </a:solidFill>
              </a:ln>
              <a:effectLst/>
            </c:spPr>
          </c:marker>
          <c:cat>
            <c:strRef>
              <c:f>Compliance!$B$43:$B$49</c:f>
              <c:strCache>
                <c:ptCount val="7"/>
                <c:pt idx="0">
                  <c:v>Wharfage 
services for 
containerised 
cargo</c:v>
                </c:pt>
                <c:pt idx="1">
                  <c:v>Wharfage 
services for non-
containerised / 
general cargo</c:v>
                </c:pt>
                <c:pt idx="2">
                  <c:v>Wharfage 
services for 
motor vehicle 
cargo</c:v>
                </c:pt>
                <c:pt idx="3">
                  <c:v>Wharfage 
services for 
liquid bulk 
cargo</c:v>
                </c:pt>
                <c:pt idx="4">
                  <c:v>Wharfage 
services for 
dry bulk 
cargo</c:v>
                </c:pt>
                <c:pt idx="5">
                  <c:v>Shared 
Channel 
Services</c:v>
                </c:pt>
                <c:pt idx="6">
                  <c:v>Dedicated 
Channel 
Services</c:v>
                </c:pt>
              </c:strCache>
            </c:strRef>
          </c:cat>
          <c:val>
            <c:numRef>
              <c:f>Compliance!$H$43:$H$49</c:f>
              <c:numCache>
                <c:formatCode>_(* #,##0.0_);_(* \(#,##0.0\);_(* "-"??_);_(@_)</c:formatCode>
                <c:ptCount val="7"/>
                <c:pt idx="0">
                  <c:v>359.0726300383385</c:v>
                </c:pt>
                <c:pt idx="1">
                  <c:v>359.0726300383385</c:v>
                </c:pt>
                <c:pt idx="2">
                  <c:v>359.0726300383385</c:v>
                </c:pt>
                <c:pt idx="3">
                  <c:v>359.0726300383385</c:v>
                </c:pt>
                <c:pt idx="4">
                  <c:v>359.0726300383385</c:v>
                </c:pt>
                <c:pt idx="5">
                  <c:v>465.88996114993046</c:v>
                </c:pt>
                <c:pt idx="6">
                  <c:v>402.58381784787434</c:v>
                </c:pt>
              </c:numCache>
            </c:numRef>
          </c:val>
          <c:smooth val="0"/>
          <c:extLst>
            <c:ext xmlns:c16="http://schemas.microsoft.com/office/drawing/2014/chart" uri="{C3380CC4-5D6E-409C-BE32-E72D297353CC}">
              <c16:uniqueId val="{0000000B-D730-411E-8CDE-EDED7368C7B9}"/>
            </c:ext>
          </c:extLst>
        </c:ser>
        <c:ser>
          <c:idx val="2"/>
          <c:order val="2"/>
          <c:tx>
            <c:strRef>
              <c:f>Compliance!$I$40</c:f>
              <c:strCache>
                <c:ptCount val="1"/>
                <c:pt idx="0">
                  <c:v> Avoidable Costs (A$M) </c:v>
                </c:pt>
              </c:strCache>
            </c:strRef>
          </c:tx>
          <c:spPr>
            <a:ln w="28575" cap="rnd">
              <a:noFill/>
              <a:round/>
            </a:ln>
            <a:effectLst/>
          </c:spPr>
          <c:marker>
            <c:symbol val="circle"/>
            <c:size val="10"/>
            <c:spPr>
              <a:solidFill>
                <a:schemeClr val="accent3"/>
              </a:solidFill>
              <a:ln w="9525">
                <a:solidFill>
                  <a:schemeClr val="accent3"/>
                </a:solidFill>
              </a:ln>
              <a:effectLst/>
            </c:spPr>
          </c:marker>
          <c:cat>
            <c:strRef>
              <c:f>Compliance!$B$43:$B$49</c:f>
              <c:strCache>
                <c:ptCount val="7"/>
                <c:pt idx="0">
                  <c:v>Wharfage 
services for 
containerised 
cargo</c:v>
                </c:pt>
                <c:pt idx="1">
                  <c:v>Wharfage 
services for non-
containerised / 
general cargo</c:v>
                </c:pt>
                <c:pt idx="2">
                  <c:v>Wharfage 
services for 
motor vehicle 
cargo</c:v>
                </c:pt>
                <c:pt idx="3">
                  <c:v>Wharfage 
services for 
liquid bulk 
cargo</c:v>
                </c:pt>
                <c:pt idx="4">
                  <c:v>Wharfage 
services for 
dry bulk 
cargo</c:v>
                </c:pt>
                <c:pt idx="5">
                  <c:v>Shared 
Channel 
Services</c:v>
                </c:pt>
                <c:pt idx="6">
                  <c:v>Dedicated 
Channel 
Services</c:v>
                </c:pt>
              </c:strCache>
            </c:strRef>
          </c:cat>
          <c:val>
            <c:numRef>
              <c:f>Compliance!$I$43:$I$49</c:f>
              <c:numCache>
                <c:formatCode>_(* #,##0.0_);_(* \(#,##0.0\);_(* "-"??_);_(@_)</c:formatCode>
                <c:ptCount val="7"/>
                <c:pt idx="0">
                  <c:v>92.525751464968806</c:v>
                </c:pt>
                <c:pt idx="1">
                  <c:v>5.4492744246260845</c:v>
                </c:pt>
                <c:pt idx="2">
                  <c:v>11.296285164530612</c:v>
                </c:pt>
                <c:pt idx="3">
                  <c:v>6.8744542176285144</c:v>
                </c:pt>
                <c:pt idx="4">
                  <c:v>7.9562655218166212</c:v>
                </c:pt>
                <c:pt idx="5">
                  <c:v>10.529876066782952</c:v>
                </c:pt>
                <c:pt idx="6">
                  <c:v>5.3072624885022197</c:v>
                </c:pt>
              </c:numCache>
            </c:numRef>
          </c:val>
          <c:smooth val="0"/>
          <c:extLst>
            <c:ext xmlns:c16="http://schemas.microsoft.com/office/drawing/2014/chart" uri="{C3380CC4-5D6E-409C-BE32-E72D297353CC}">
              <c16:uniqueId val="{00000000-584B-4239-8779-1B8C893F56EE}"/>
            </c:ext>
          </c:extLst>
        </c:ser>
        <c:dLbls>
          <c:showLegendKey val="0"/>
          <c:showVal val="0"/>
          <c:showCatName val="0"/>
          <c:showSerName val="0"/>
          <c:showPercent val="0"/>
          <c:showBubbleSize val="0"/>
        </c:dLbls>
        <c:marker val="1"/>
        <c:smooth val="0"/>
        <c:axId val="-1771009200"/>
        <c:axId val="-1771004912"/>
      </c:lineChart>
      <c:catAx>
        <c:axId val="-177100920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004912"/>
        <c:crosses val="autoZero"/>
        <c:auto val="1"/>
        <c:lblAlgn val="ctr"/>
        <c:lblOffset val="100"/>
        <c:noMultiLvlLbl val="0"/>
      </c:catAx>
      <c:valAx>
        <c:axId val="-17710049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009200"/>
        <c:crosses val="autoZero"/>
        <c:crossBetween val="between"/>
        <c:majorUnit val="100"/>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Allocators!A1"/><Relationship Id="rId13" Type="http://schemas.openxmlformats.org/officeDocument/2006/relationships/hyperlink" Target="#'Regulatory Model'!A1"/><Relationship Id="rId3" Type="http://schemas.openxmlformats.org/officeDocument/2006/relationships/hyperlink" Target="#Schematic!A1"/><Relationship Id="rId7" Type="http://schemas.openxmlformats.org/officeDocument/2006/relationships/hyperlink" Target="#'Capital Base'!A1"/><Relationship Id="rId12" Type="http://schemas.openxmlformats.org/officeDocument/2006/relationships/hyperlink" Target="#'Cost Allocation Model'!A1"/><Relationship Id="rId2" Type="http://schemas.openxmlformats.org/officeDocument/2006/relationships/hyperlink" Target="#Contents!A1"/><Relationship Id="rId1" Type="http://schemas.openxmlformats.org/officeDocument/2006/relationships/hyperlink" Target="#Cover!A1"/><Relationship Id="rId6" Type="http://schemas.openxmlformats.org/officeDocument/2006/relationships/hyperlink" Target="#Assumptions!A1"/><Relationship Id="rId11" Type="http://schemas.openxmlformats.org/officeDocument/2006/relationships/hyperlink" Target="#'Stand Alone Costs'!A1"/><Relationship Id="rId5" Type="http://schemas.openxmlformats.org/officeDocument/2006/relationships/hyperlink" Target="#Compliance!A1"/><Relationship Id="rId10" Type="http://schemas.openxmlformats.org/officeDocument/2006/relationships/hyperlink" Target="#Mapping!A1"/><Relationship Id="rId4" Type="http://schemas.openxmlformats.org/officeDocument/2006/relationships/hyperlink" Target="#Checks!A1"/><Relationship Id="rId9" Type="http://schemas.openxmlformats.org/officeDocument/2006/relationships/hyperlink" Target="#'Avoidable Costs'!A1"/><Relationship Id="rId14" Type="http://schemas.openxmlformats.org/officeDocument/2006/relationships/hyperlink" Target="#Revenue!A1"/></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504825</xdr:colOff>
      <xdr:row>0</xdr:row>
      <xdr:rowOff>74575</xdr:rowOff>
    </xdr:from>
    <xdr:to>
      <xdr:col>9</xdr:col>
      <xdr:colOff>590061</xdr:colOff>
      <xdr:row>3</xdr:row>
      <xdr:rowOff>9311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434013" y="74575"/>
          <a:ext cx="1552086" cy="6443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12</xdr:col>
      <xdr:colOff>693249</xdr:colOff>
      <xdr:row>3</xdr:row>
      <xdr:rowOff>45331</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6826250" y="0"/>
          <a:ext cx="1545736" cy="6438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14</xdr:row>
      <xdr:rowOff>0</xdr:rowOff>
    </xdr:from>
    <xdr:to>
      <xdr:col>1</xdr:col>
      <xdr:colOff>991658</xdr:colOff>
      <xdr:row>16</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flipH="1">
          <a:off x="514350" y="2381250"/>
          <a:ext cx="991658" cy="342900"/>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Cover</a:t>
          </a:r>
        </a:p>
      </xdr:txBody>
    </xdr:sp>
    <xdr:clientData/>
  </xdr:twoCellAnchor>
  <xdr:twoCellAnchor>
    <xdr:from>
      <xdr:col>0</xdr:col>
      <xdr:colOff>515938</xdr:colOff>
      <xdr:row>16</xdr:row>
      <xdr:rowOff>169333</xdr:rowOff>
    </xdr:from>
    <xdr:to>
      <xdr:col>1</xdr:col>
      <xdr:colOff>994833</xdr:colOff>
      <xdr:row>19</xdr:row>
      <xdr:rowOff>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flipH="1">
          <a:off x="515938" y="2893483"/>
          <a:ext cx="998007" cy="345017"/>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Contents</a:t>
          </a:r>
        </a:p>
      </xdr:txBody>
    </xdr:sp>
    <xdr:clientData/>
  </xdr:twoCellAnchor>
  <xdr:twoCellAnchor>
    <xdr:from>
      <xdr:col>1</xdr:col>
      <xdr:colOff>0</xdr:colOff>
      <xdr:row>19</xdr:row>
      <xdr:rowOff>169333</xdr:rowOff>
    </xdr:from>
    <xdr:to>
      <xdr:col>1</xdr:col>
      <xdr:colOff>992716</xdr:colOff>
      <xdr:row>22</xdr:row>
      <xdr:rowOff>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200-000004000000}"/>
            </a:ext>
          </a:extLst>
        </xdr:cNvPr>
        <xdr:cNvSpPr/>
      </xdr:nvSpPr>
      <xdr:spPr>
        <a:xfrm flipH="1">
          <a:off x="514350" y="3407833"/>
          <a:ext cx="992716" cy="345017"/>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Schematic</a:t>
          </a:r>
        </a:p>
      </xdr:txBody>
    </xdr:sp>
    <xdr:clientData/>
  </xdr:twoCellAnchor>
  <xdr:twoCellAnchor>
    <xdr:from>
      <xdr:col>1</xdr:col>
      <xdr:colOff>0</xdr:colOff>
      <xdr:row>23</xdr:row>
      <xdr:rowOff>0</xdr:rowOff>
    </xdr:from>
    <xdr:to>
      <xdr:col>1</xdr:col>
      <xdr:colOff>1015471</xdr:colOff>
      <xdr:row>25</xdr:row>
      <xdr:rowOff>0</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00000000-0008-0000-0200-000006000000}"/>
            </a:ext>
          </a:extLst>
        </xdr:cNvPr>
        <xdr:cNvSpPr/>
      </xdr:nvSpPr>
      <xdr:spPr>
        <a:xfrm flipH="1">
          <a:off x="519113" y="4000500"/>
          <a:ext cx="1015471" cy="333375"/>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Checks</a:t>
          </a:r>
        </a:p>
      </xdr:txBody>
    </xdr:sp>
    <xdr:clientData/>
  </xdr:twoCellAnchor>
  <xdr:twoCellAnchor>
    <xdr:from>
      <xdr:col>1</xdr:col>
      <xdr:colOff>0</xdr:colOff>
      <xdr:row>10</xdr:row>
      <xdr:rowOff>0</xdr:rowOff>
    </xdr:from>
    <xdr:to>
      <xdr:col>1</xdr:col>
      <xdr:colOff>992716</xdr:colOff>
      <xdr:row>12</xdr:row>
      <xdr:rowOff>0</xdr:rowOff>
    </xdr:to>
    <xdr:sp macro="" textlink="">
      <xdr:nvSpPr>
        <xdr:cNvPr id="7" name="Rectangle 6">
          <a:extLst>
            <a:ext uri="{FF2B5EF4-FFF2-40B4-BE49-F238E27FC236}">
              <a16:creationId xmlns:a16="http://schemas.microsoft.com/office/drawing/2014/main" id="{00000000-0008-0000-0200-000007000000}"/>
            </a:ext>
          </a:extLst>
        </xdr:cNvPr>
        <xdr:cNvSpPr/>
      </xdr:nvSpPr>
      <xdr:spPr>
        <a:xfrm flipH="1">
          <a:off x="514350" y="1695450"/>
          <a:ext cx="992716" cy="342900"/>
        </a:xfrm>
        <a:prstGeom prst="rect">
          <a:avLst/>
        </a:prstGeom>
        <a:solidFill>
          <a:schemeClr val="bg1">
            <a:lumMod val="5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System</a:t>
          </a:r>
        </a:p>
      </xdr:txBody>
    </xdr:sp>
    <xdr:clientData/>
  </xdr:twoCellAnchor>
  <xdr:twoCellAnchor>
    <xdr:from>
      <xdr:col>3</xdr:col>
      <xdr:colOff>0</xdr:colOff>
      <xdr:row>10</xdr:row>
      <xdr:rowOff>0</xdr:rowOff>
    </xdr:from>
    <xdr:to>
      <xdr:col>6</xdr:col>
      <xdr:colOff>0</xdr:colOff>
      <xdr:row>12</xdr:row>
      <xdr:rowOff>0</xdr:rowOff>
    </xdr:to>
    <xdr:sp macro="" textlink="">
      <xdr:nvSpPr>
        <xdr:cNvPr id="8" name="Rectangle 7">
          <a:extLst>
            <a:ext uri="{FF2B5EF4-FFF2-40B4-BE49-F238E27FC236}">
              <a16:creationId xmlns:a16="http://schemas.microsoft.com/office/drawing/2014/main" id="{00000000-0008-0000-0200-000008000000}"/>
            </a:ext>
          </a:extLst>
        </xdr:cNvPr>
        <xdr:cNvSpPr/>
      </xdr:nvSpPr>
      <xdr:spPr>
        <a:xfrm flipH="1">
          <a:off x="2314575" y="1695450"/>
          <a:ext cx="1485900" cy="342900"/>
        </a:xfrm>
        <a:prstGeom prst="rect">
          <a:avLst/>
        </a:prstGeom>
        <a:solidFill>
          <a:schemeClr val="bg1">
            <a:lumMod val="5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Inputs</a:t>
          </a:r>
        </a:p>
      </xdr:txBody>
    </xdr:sp>
    <xdr:clientData/>
  </xdr:twoCellAnchor>
  <xdr:twoCellAnchor>
    <xdr:from>
      <xdr:col>8</xdr:col>
      <xdr:colOff>0</xdr:colOff>
      <xdr:row>10</xdr:row>
      <xdr:rowOff>0</xdr:rowOff>
    </xdr:from>
    <xdr:to>
      <xdr:col>15</xdr:col>
      <xdr:colOff>133350</xdr:colOff>
      <xdr:row>12</xdr:row>
      <xdr:rowOff>0</xdr:rowOff>
    </xdr:to>
    <xdr:sp macro="" textlink="">
      <xdr:nvSpPr>
        <xdr:cNvPr id="9" name="Rectangle 8">
          <a:extLst>
            <a:ext uri="{FF2B5EF4-FFF2-40B4-BE49-F238E27FC236}">
              <a16:creationId xmlns:a16="http://schemas.microsoft.com/office/drawing/2014/main" id="{00000000-0008-0000-0200-000009000000}"/>
            </a:ext>
          </a:extLst>
        </xdr:cNvPr>
        <xdr:cNvSpPr/>
      </xdr:nvSpPr>
      <xdr:spPr>
        <a:xfrm flipH="1">
          <a:off x="4795838" y="1833563"/>
          <a:ext cx="3600450" cy="333375"/>
        </a:xfrm>
        <a:prstGeom prst="rect">
          <a:avLst/>
        </a:prstGeom>
        <a:solidFill>
          <a:schemeClr val="bg1">
            <a:lumMod val="5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Calculations</a:t>
          </a:r>
        </a:p>
      </xdr:txBody>
    </xdr:sp>
    <xdr:clientData/>
  </xdr:twoCellAnchor>
  <xdr:twoCellAnchor>
    <xdr:from>
      <xdr:col>18</xdr:col>
      <xdr:colOff>0</xdr:colOff>
      <xdr:row>10</xdr:row>
      <xdr:rowOff>0</xdr:rowOff>
    </xdr:from>
    <xdr:to>
      <xdr:col>21</xdr:col>
      <xdr:colOff>0</xdr:colOff>
      <xdr:row>12</xdr:row>
      <xdr:rowOff>0</xdr:rowOff>
    </xdr:to>
    <xdr:sp macro="" textlink="">
      <xdr:nvSpPr>
        <xdr:cNvPr id="10" name="Rectangle 9">
          <a:extLst>
            <a:ext uri="{FF2B5EF4-FFF2-40B4-BE49-F238E27FC236}">
              <a16:creationId xmlns:a16="http://schemas.microsoft.com/office/drawing/2014/main" id="{00000000-0008-0000-0200-00000A000000}"/>
            </a:ext>
          </a:extLst>
        </xdr:cNvPr>
        <xdr:cNvSpPr/>
      </xdr:nvSpPr>
      <xdr:spPr>
        <a:xfrm flipH="1">
          <a:off x="7267575" y="1695450"/>
          <a:ext cx="1485900" cy="342900"/>
        </a:xfrm>
        <a:prstGeom prst="rect">
          <a:avLst/>
        </a:prstGeom>
        <a:solidFill>
          <a:schemeClr val="bg1">
            <a:lumMod val="5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Outputs</a:t>
          </a:r>
        </a:p>
      </xdr:txBody>
    </xdr:sp>
    <xdr:clientData/>
  </xdr:twoCellAnchor>
  <xdr:twoCellAnchor>
    <xdr:from>
      <xdr:col>18</xdr:col>
      <xdr:colOff>8819</xdr:colOff>
      <xdr:row>19</xdr:row>
      <xdr:rowOff>79375</xdr:rowOff>
    </xdr:from>
    <xdr:to>
      <xdr:col>21</xdr:col>
      <xdr:colOff>8819</xdr:colOff>
      <xdr:row>21</xdr:row>
      <xdr:rowOff>79374</xdr:rowOff>
    </xdr:to>
    <xdr:sp macro="" textlink="">
      <xdr:nvSpPr>
        <xdr:cNvPr id="18" name="Rectangle 17">
          <a:hlinkClick xmlns:r="http://schemas.openxmlformats.org/officeDocument/2006/relationships" r:id="rId5"/>
          <a:extLst>
            <a:ext uri="{FF2B5EF4-FFF2-40B4-BE49-F238E27FC236}">
              <a16:creationId xmlns:a16="http://schemas.microsoft.com/office/drawing/2014/main" id="{00000000-0008-0000-0200-000012000000}"/>
            </a:ext>
          </a:extLst>
        </xdr:cNvPr>
        <xdr:cNvSpPr/>
      </xdr:nvSpPr>
      <xdr:spPr>
        <a:xfrm flipH="1">
          <a:off x="9787819" y="3455458"/>
          <a:ext cx="1492250" cy="338666"/>
        </a:xfrm>
        <a:prstGeom prst="rect">
          <a:avLst/>
        </a:prstGeom>
        <a:solidFill>
          <a:srgbClr val="92D050"/>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Compliance</a:t>
          </a:r>
        </a:p>
      </xdr:txBody>
    </xdr:sp>
    <xdr:clientData/>
  </xdr:twoCellAnchor>
  <xdr:twoCellAnchor>
    <xdr:from>
      <xdr:col>2</xdr:col>
      <xdr:colOff>0</xdr:colOff>
      <xdr:row>10</xdr:row>
      <xdr:rowOff>0</xdr:rowOff>
    </xdr:from>
    <xdr:to>
      <xdr:col>2</xdr:col>
      <xdr:colOff>0</xdr:colOff>
      <xdr:row>32</xdr:row>
      <xdr:rowOff>0</xdr:rowOff>
    </xdr:to>
    <xdr:cxnSp macro="">
      <xdr:nvCxnSpPr>
        <xdr:cNvPr id="21" name="Straight Connector 20">
          <a:extLst>
            <a:ext uri="{FF2B5EF4-FFF2-40B4-BE49-F238E27FC236}">
              <a16:creationId xmlns:a16="http://schemas.microsoft.com/office/drawing/2014/main" id="{00000000-0008-0000-0200-000015000000}"/>
            </a:ext>
          </a:extLst>
        </xdr:cNvPr>
        <xdr:cNvCxnSpPr/>
      </xdr:nvCxnSpPr>
      <xdr:spPr>
        <a:xfrm>
          <a:off x="1952625" y="1695450"/>
          <a:ext cx="0" cy="3771900"/>
        </a:xfrm>
        <a:prstGeom prst="line">
          <a:avLst/>
        </a:prstGeom>
        <a:ln w="285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358422</xdr:colOff>
      <xdr:row>14</xdr:row>
      <xdr:rowOff>0</xdr:rowOff>
    </xdr:from>
    <xdr:to>
      <xdr:col>5</xdr:col>
      <xdr:colOff>485422</xdr:colOff>
      <xdr:row>16</xdr:row>
      <xdr:rowOff>0</xdr:rowOff>
    </xdr:to>
    <xdr:sp macro="" textlink="">
      <xdr:nvSpPr>
        <xdr:cNvPr id="39" name="Rectangle 38">
          <a:hlinkClick xmlns:r="http://schemas.openxmlformats.org/officeDocument/2006/relationships" r:id="rId6"/>
          <a:extLst>
            <a:ext uri="{FF2B5EF4-FFF2-40B4-BE49-F238E27FC236}">
              <a16:creationId xmlns:a16="http://schemas.microsoft.com/office/drawing/2014/main" id="{00000000-0008-0000-0200-000027000000}"/>
            </a:ext>
          </a:extLst>
        </xdr:cNvPr>
        <xdr:cNvSpPr/>
      </xdr:nvSpPr>
      <xdr:spPr>
        <a:xfrm flipH="1">
          <a:off x="2315810" y="2500313"/>
          <a:ext cx="1479550" cy="333375"/>
        </a:xfrm>
        <a:prstGeom prst="rect">
          <a:avLst/>
        </a:prstGeom>
        <a:solidFill>
          <a:srgbClr val="FFFF99"/>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Assumptions</a:t>
          </a:r>
        </a:p>
      </xdr:txBody>
    </xdr:sp>
    <xdr:clientData/>
  </xdr:twoCellAnchor>
  <xdr:twoCellAnchor>
    <xdr:from>
      <xdr:col>6</xdr:col>
      <xdr:colOff>0</xdr:colOff>
      <xdr:row>14</xdr:row>
      <xdr:rowOff>166951</xdr:rowOff>
    </xdr:from>
    <xdr:to>
      <xdr:col>8</xdr:col>
      <xdr:colOff>0</xdr:colOff>
      <xdr:row>18</xdr:row>
      <xdr:rowOff>0</xdr:rowOff>
    </xdr:to>
    <xdr:cxnSp macro="">
      <xdr:nvCxnSpPr>
        <xdr:cNvPr id="37" name="Connector: Elbow 21">
          <a:extLst>
            <a:ext uri="{FF2B5EF4-FFF2-40B4-BE49-F238E27FC236}">
              <a16:creationId xmlns:a16="http://schemas.microsoft.com/office/drawing/2014/main" id="{00000000-0008-0000-0200-000025000000}"/>
            </a:ext>
          </a:extLst>
        </xdr:cNvPr>
        <xdr:cNvCxnSpPr>
          <a:stCxn id="41" idx="1"/>
          <a:endCxn id="45" idx="3"/>
        </xdr:cNvCxnSpPr>
      </xdr:nvCxnSpPr>
      <xdr:spPr>
        <a:xfrm flipV="1">
          <a:off x="3810000" y="2696368"/>
          <a:ext cx="994833" cy="510382"/>
        </a:xfrm>
        <a:prstGeom prst="bentConnector3">
          <a:avLst>
            <a:gd name="adj1" fmla="val 50000"/>
          </a:avLst>
        </a:prstGeom>
        <a:ln w="19050">
          <a:solidFill>
            <a:schemeClr val="bg1">
              <a:lumMod val="65000"/>
            </a:schemeClr>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16</xdr:row>
      <xdr:rowOff>164571</xdr:rowOff>
    </xdr:from>
    <xdr:to>
      <xdr:col>11</xdr:col>
      <xdr:colOff>0</xdr:colOff>
      <xdr:row>19</xdr:row>
      <xdr:rowOff>32279</xdr:rowOff>
    </xdr:to>
    <xdr:sp macro="" textlink="">
      <xdr:nvSpPr>
        <xdr:cNvPr id="59" name="Rectangle 58">
          <a:hlinkClick xmlns:r="http://schemas.openxmlformats.org/officeDocument/2006/relationships" r:id="rId7"/>
          <a:extLst>
            <a:ext uri="{FF2B5EF4-FFF2-40B4-BE49-F238E27FC236}">
              <a16:creationId xmlns:a16="http://schemas.microsoft.com/office/drawing/2014/main" id="{00000000-0008-0000-0200-00003B000000}"/>
            </a:ext>
          </a:extLst>
        </xdr:cNvPr>
        <xdr:cNvSpPr/>
      </xdr:nvSpPr>
      <xdr:spPr>
        <a:xfrm flipH="1">
          <a:off x="4804833" y="3032654"/>
          <a:ext cx="1492250" cy="375708"/>
        </a:xfrm>
        <a:prstGeom prst="rect">
          <a:avLst/>
        </a:prstGeom>
        <a:solidFill>
          <a:srgbClr val="0070C0"/>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chemeClr val="bg1"/>
              </a:solidFill>
            </a:rPr>
            <a:t>Capital Base</a:t>
          </a:r>
        </a:p>
      </xdr:txBody>
    </xdr:sp>
    <xdr:clientData/>
  </xdr:twoCellAnchor>
  <xdr:twoCellAnchor>
    <xdr:from>
      <xdr:col>3</xdr:col>
      <xdr:colOff>6350</xdr:colOff>
      <xdr:row>17</xdr:row>
      <xdr:rowOff>0</xdr:rowOff>
    </xdr:from>
    <xdr:to>
      <xdr:col>6</xdr:col>
      <xdr:colOff>0</xdr:colOff>
      <xdr:row>19</xdr:row>
      <xdr:rowOff>0</xdr:rowOff>
    </xdr:to>
    <xdr:sp macro="" textlink="">
      <xdr:nvSpPr>
        <xdr:cNvPr id="41" name="Rectangle 40">
          <a:hlinkClick xmlns:r="http://schemas.openxmlformats.org/officeDocument/2006/relationships" r:id="rId8"/>
          <a:extLst>
            <a:ext uri="{FF2B5EF4-FFF2-40B4-BE49-F238E27FC236}">
              <a16:creationId xmlns:a16="http://schemas.microsoft.com/office/drawing/2014/main" id="{00000000-0008-0000-0200-000029000000}"/>
            </a:ext>
          </a:extLst>
        </xdr:cNvPr>
        <xdr:cNvSpPr/>
      </xdr:nvSpPr>
      <xdr:spPr>
        <a:xfrm flipH="1">
          <a:off x="2325688" y="3000375"/>
          <a:ext cx="1479550" cy="333375"/>
        </a:xfrm>
        <a:prstGeom prst="rect">
          <a:avLst/>
        </a:prstGeom>
        <a:solidFill>
          <a:srgbClr val="FFFF99"/>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Allocators</a:t>
          </a:r>
        </a:p>
      </xdr:txBody>
    </xdr:sp>
    <xdr:clientData/>
  </xdr:twoCellAnchor>
  <xdr:twoCellAnchor>
    <xdr:from>
      <xdr:col>12</xdr:col>
      <xdr:colOff>153459</xdr:colOff>
      <xdr:row>25</xdr:row>
      <xdr:rowOff>49386</xdr:rowOff>
    </xdr:from>
    <xdr:to>
      <xdr:col>15</xdr:col>
      <xdr:colOff>153459</xdr:colOff>
      <xdr:row>27</xdr:row>
      <xdr:rowOff>49386</xdr:rowOff>
    </xdr:to>
    <xdr:sp macro="" textlink="">
      <xdr:nvSpPr>
        <xdr:cNvPr id="44" name="Rectangle 43">
          <a:hlinkClick xmlns:r="http://schemas.openxmlformats.org/officeDocument/2006/relationships" r:id="rId9"/>
          <a:extLst>
            <a:ext uri="{FF2B5EF4-FFF2-40B4-BE49-F238E27FC236}">
              <a16:creationId xmlns:a16="http://schemas.microsoft.com/office/drawing/2014/main" id="{00000000-0008-0000-0200-00002C000000}"/>
            </a:ext>
          </a:extLst>
        </xdr:cNvPr>
        <xdr:cNvSpPr/>
      </xdr:nvSpPr>
      <xdr:spPr>
        <a:xfrm flipH="1">
          <a:off x="6947959" y="4441469"/>
          <a:ext cx="1492250" cy="338667"/>
        </a:xfrm>
        <a:prstGeom prst="rect">
          <a:avLst/>
        </a:prstGeom>
        <a:solidFill>
          <a:srgbClr val="0070C0"/>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chemeClr val="bg1"/>
              </a:solidFill>
            </a:rPr>
            <a:t>Avoidable Costs</a:t>
          </a:r>
        </a:p>
      </xdr:txBody>
    </xdr:sp>
    <xdr:clientData/>
  </xdr:twoCellAnchor>
  <xdr:twoCellAnchor>
    <xdr:from>
      <xdr:col>8</xdr:col>
      <xdr:colOff>0</xdr:colOff>
      <xdr:row>13</xdr:row>
      <xdr:rowOff>169331</xdr:rowOff>
    </xdr:from>
    <xdr:to>
      <xdr:col>11</xdr:col>
      <xdr:colOff>0</xdr:colOff>
      <xdr:row>16</xdr:row>
      <xdr:rowOff>0</xdr:rowOff>
    </xdr:to>
    <xdr:sp macro="" textlink="">
      <xdr:nvSpPr>
        <xdr:cNvPr id="45" name="Rectangle 44">
          <a:hlinkClick xmlns:r="http://schemas.openxmlformats.org/officeDocument/2006/relationships" r:id="rId10"/>
          <a:extLst>
            <a:ext uri="{FF2B5EF4-FFF2-40B4-BE49-F238E27FC236}">
              <a16:creationId xmlns:a16="http://schemas.microsoft.com/office/drawing/2014/main" id="{00000000-0008-0000-0200-00002D000000}"/>
            </a:ext>
          </a:extLst>
        </xdr:cNvPr>
        <xdr:cNvSpPr/>
      </xdr:nvSpPr>
      <xdr:spPr>
        <a:xfrm flipH="1">
          <a:off x="4804833" y="2529414"/>
          <a:ext cx="1492250" cy="338669"/>
        </a:xfrm>
        <a:prstGeom prst="rect">
          <a:avLst/>
        </a:prstGeom>
        <a:solidFill>
          <a:srgbClr val="0070C0"/>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chemeClr val="bg1"/>
              </a:solidFill>
            </a:rPr>
            <a:t>Mapping</a:t>
          </a:r>
        </a:p>
      </xdr:txBody>
    </xdr:sp>
    <xdr:clientData/>
  </xdr:twoCellAnchor>
  <xdr:twoCellAnchor>
    <xdr:from>
      <xdr:col>12</xdr:col>
      <xdr:colOff>153459</xdr:colOff>
      <xdr:row>22</xdr:row>
      <xdr:rowOff>42334</xdr:rowOff>
    </xdr:from>
    <xdr:to>
      <xdr:col>15</xdr:col>
      <xdr:colOff>153459</xdr:colOff>
      <xdr:row>24</xdr:row>
      <xdr:rowOff>69322</xdr:rowOff>
    </xdr:to>
    <xdr:sp macro="" textlink="">
      <xdr:nvSpPr>
        <xdr:cNvPr id="46" name="Rectangle 45">
          <a:hlinkClick xmlns:r="http://schemas.openxmlformats.org/officeDocument/2006/relationships" r:id="rId11"/>
          <a:extLst>
            <a:ext uri="{FF2B5EF4-FFF2-40B4-BE49-F238E27FC236}">
              <a16:creationId xmlns:a16="http://schemas.microsoft.com/office/drawing/2014/main" id="{00000000-0008-0000-0200-00002E000000}"/>
            </a:ext>
          </a:extLst>
        </xdr:cNvPr>
        <xdr:cNvSpPr/>
      </xdr:nvSpPr>
      <xdr:spPr>
        <a:xfrm flipH="1">
          <a:off x="6947959" y="3926417"/>
          <a:ext cx="1492250" cy="365655"/>
        </a:xfrm>
        <a:prstGeom prst="rect">
          <a:avLst/>
        </a:prstGeom>
        <a:solidFill>
          <a:srgbClr val="0070C0"/>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chemeClr val="bg1"/>
              </a:solidFill>
            </a:rPr>
            <a:t>Standalone</a:t>
          </a:r>
          <a:r>
            <a:rPr lang="en-AU" sz="1100" baseline="0">
              <a:solidFill>
                <a:schemeClr val="bg1"/>
              </a:solidFill>
            </a:rPr>
            <a:t> Costs</a:t>
          </a:r>
          <a:endParaRPr lang="en-AU" sz="1100">
            <a:solidFill>
              <a:schemeClr val="bg1"/>
            </a:solidFill>
          </a:endParaRPr>
        </a:p>
      </xdr:txBody>
    </xdr:sp>
    <xdr:clientData/>
  </xdr:twoCellAnchor>
  <xdr:twoCellAnchor>
    <xdr:from>
      <xdr:col>3</xdr:col>
      <xdr:colOff>6350</xdr:colOff>
      <xdr:row>20</xdr:row>
      <xdr:rowOff>9170</xdr:rowOff>
    </xdr:from>
    <xdr:to>
      <xdr:col>6</xdr:col>
      <xdr:colOff>6350</xdr:colOff>
      <xdr:row>22</xdr:row>
      <xdr:rowOff>9171</xdr:rowOff>
    </xdr:to>
    <xdr:sp macro="" textlink="">
      <xdr:nvSpPr>
        <xdr:cNvPr id="49" name="Rectangle 48">
          <a:hlinkClick xmlns:r="http://schemas.openxmlformats.org/officeDocument/2006/relationships" r:id="rId12"/>
          <a:extLst>
            <a:ext uri="{FF2B5EF4-FFF2-40B4-BE49-F238E27FC236}">
              <a16:creationId xmlns:a16="http://schemas.microsoft.com/office/drawing/2014/main" id="{00000000-0008-0000-0200-000031000000}"/>
            </a:ext>
          </a:extLst>
        </xdr:cNvPr>
        <xdr:cNvSpPr/>
      </xdr:nvSpPr>
      <xdr:spPr>
        <a:xfrm flipH="1">
          <a:off x="2324100" y="3554587"/>
          <a:ext cx="1492250" cy="338667"/>
        </a:xfrm>
        <a:prstGeom prst="rect">
          <a:avLst/>
        </a:prstGeom>
        <a:solidFill>
          <a:srgbClr val="FFFF99"/>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Cost Allocation Model</a:t>
          </a:r>
        </a:p>
      </xdr:txBody>
    </xdr:sp>
    <xdr:clientData/>
  </xdr:twoCellAnchor>
  <xdr:twoCellAnchor>
    <xdr:from>
      <xdr:col>2</xdr:col>
      <xdr:colOff>358422</xdr:colOff>
      <xdr:row>23</xdr:row>
      <xdr:rowOff>5293</xdr:rowOff>
    </xdr:from>
    <xdr:to>
      <xdr:col>5</xdr:col>
      <xdr:colOff>489656</xdr:colOff>
      <xdr:row>25</xdr:row>
      <xdr:rowOff>5293</xdr:rowOff>
    </xdr:to>
    <xdr:sp macro="" textlink="">
      <xdr:nvSpPr>
        <xdr:cNvPr id="50" name="Rectangle 49">
          <a:hlinkClick xmlns:r="http://schemas.openxmlformats.org/officeDocument/2006/relationships" r:id="rId13"/>
          <a:extLst>
            <a:ext uri="{FF2B5EF4-FFF2-40B4-BE49-F238E27FC236}">
              <a16:creationId xmlns:a16="http://schemas.microsoft.com/office/drawing/2014/main" id="{00000000-0008-0000-0200-000032000000}"/>
            </a:ext>
          </a:extLst>
        </xdr:cNvPr>
        <xdr:cNvSpPr/>
      </xdr:nvSpPr>
      <xdr:spPr>
        <a:xfrm flipH="1">
          <a:off x="2316339" y="4058710"/>
          <a:ext cx="1485900" cy="338666"/>
        </a:xfrm>
        <a:prstGeom prst="rect">
          <a:avLst/>
        </a:prstGeom>
        <a:solidFill>
          <a:srgbClr val="FFFF99"/>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Regulatory Model</a:t>
          </a:r>
        </a:p>
      </xdr:txBody>
    </xdr:sp>
    <xdr:clientData/>
  </xdr:twoCellAnchor>
  <xdr:twoCellAnchor>
    <xdr:from>
      <xdr:col>5</xdr:col>
      <xdr:colOff>489656</xdr:colOff>
      <xdr:row>19</xdr:row>
      <xdr:rowOff>32279</xdr:rowOff>
    </xdr:from>
    <xdr:to>
      <xdr:col>9</xdr:col>
      <xdr:colOff>248708</xdr:colOff>
      <xdr:row>24</xdr:row>
      <xdr:rowOff>5293</xdr:rowOff>
    </xdr:to>
    <xdr:cxnSp macro="">
      <xdr:nvCxnSpPr>
        <xdr:cNvPr id="55" name="Connector: Elbow 21">
          <a:extLst>
            <a:ext uri="{FF2B5EF4-FFF2-40B4-BE49-F238E27FC236}">
              <a16:creationId xmlns:a16="http://schemas.microsoft.com/office/drawing/2014/main" id="{00000000-0008-0000-0200-000037000000}"/>
            </a:ext>
          </a:extLst>
        </xdr:cNvPr>
        <xdr:cNvCxnSpPr>
          <a:stCxn id="50" idx="1"/>
          <a:endCxn id="59" idx="2"/>
        </xdr:cNvCxnSpPr>
      </xdr:nvCxnSpPr>
      <xdr:spPr>
        <a:xfrm flipV="1">
          <a:off x="3802239" y="3408362"/>
          <a:ext cx="1748719" cy="819681"/>
        </a:xfrm>
        <a:prstGeom prst="bentConnector2">
          <a:avLst/>
        </a:prstGeom>
        <a:ln w="19050">
          <a:solidFill>
            <a:schemeClr val="bg1">
              <a:lumMod val="65000"/>
            </a:schemeClr>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158751</xdr:colOff>
      <xdr:row>20</xdr:row>
      <xdr:rowOff>79374</xdr:rowOff>
    </xdr:from>
    <xdr:to>
      <xdr:col>18</xdr:col>
      <xdr:colOff>8819</xdr:colOff>
      <xdr:row>29</xdr:row>
      <xdr:rowOff>70553</xdr:rowOff>
    </xdr:to>
    <xdr:cxnSp macro="">
      <xdr:nvCxnSpPr>
        <xdr:cNvPr id="78" name="Connector: Elbow 31">
          <a:extLst>
            <a:ext uri="{FF2B5EF4-FFF2-40B4-BE49-F238E27FC236}">
              <a16:creationId xmlns:a16="http://schemas.microsoft.com/office/drawing/2014/main" id="{00000000-0008-0000-0200-00004E000000}"/>
            </a:ext>
          </a:extLst>
        </xdr:cNvPr>
        <xdr:cNvCxnSpPr>
          <a:stCxn id="58" idx="1"/>
          <a:endCxn id="18" idx="3"/>
        </xdr:cNvCxnSpPr>
      </xdr:nvCxnSpPr>
      <xdr:spPr>
        <a:xfrm flipV="1">
          <a:off x="8445501" y="3624791"/>
          <a:ext cx="1342318" cy="1515179"/>
        </a:xfrm>
        <a:prstGeom prst="bentConnector3">
          <a:avLst>
            <a:gd name="adj1" fmla="val 50000"/>
          </a:avLst>
        </a:prstGeom>
        <a:ln w="19050">
          <a:solidFill>
            <a:srgbClr val="92D05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158751</xdr:colOff>
      <xdr:row>28</xdr:row>
      <xdr:rowOff>70553</xdr:rowOff>
    </xdr:from>
    <xdr:to>
      <xdr:col>15</xdr:col>
      <xdr:colOff>158751</xdr:colOff>
      <xdr:row>30</xdr:row>
      <xdr:rowOff>70554</xdr:rowOff>
    </xdr:to>
    <xdr:sp macro="" textlink="">
      <xdr:nvSpPr>
        <xdr:cNvPr id="58" name="Rectangle 57">
          <a:hlinkClick xmlns:r="http://schemas.openxmlformats.org/officeDocument/2006/relationships" r:id="rId14"/>
          <a:extLst>
            <a:ext uri="{FF2B5EF4-FFF2-40B4-BE49-F238E27FC236}">
              <a16:creationId xmlns:a16="http://schemas.microsoft.com/office/drawing/2014/main" id="{00000000-0008-0000-0200-00003A000000}"/>
            </a:ext>
          </a:extLst>
        </xdr:cNvPr>
        <xdr:cNvSpPr/>
      </xdr:nvSpPr>
      <xdr:spPr>
        <a:xfrm flipH="1">
          <a:off x="6953251" y="4970636"/>
          <a:ext cx="1492250" cy="338668"/>
        </a:xfrm>
        <a:prstGeom prst="rect">
          <a:avLst/>
        </a:prstGeom>
        <a:solidFill>
          <a:srgbClr val="0070C0"/>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chemeClr val="bg1"/>
              </a:solidFill>
            </a:rPr>
            <a:t>Revenue</a:t>
          </a:r>
        </a:p>
      </xdr:txBody>
    </xdr:sp>
    <xdr:clientData/>
  </xdr:twoCellAnchor>
  <xdr:twoCellAnchor>
    <xdr:from>
      <xdr:col>15</xdr:col>
      <xdr:colOff>153459</xdr:colOff>
      <xdr:row>20</xdr:row>
      <xdr:rowOff>79374</xdr:rowOff>
    </xdr:from>
    <xdr:to>
      <xdr:col>18</xdr:col>
      <xdr:colOff>8819</xdr:colOff>
      <xdr:row>23</xdr:row>
      <xdr:rowOff>55828</xdr:rowOff>
    </xdr:to>
    <xdr:cxnSp macro="">
      <xdr:nvCxnSpPr>
        <xdr:cNvPr id="68" name="Connector: Elbow 31">
          <a:extLst>
            <a:ext uri="{FF2B5EF4-FFF2-40B4-BE49-F238E27FC236}">
              <a16:creationId xmlns:a16="http://schemas.microsoft.com/office/drawing/2014/main" id="{00000000-0008-0000-0200-000044000000}"/>
            </a:ext>
          </a:extLst>
        </xdr:cNvPr>
        <xdr:cNvCxnSpPr>
          <a:stCxn id="46" idx="1"/>
          <a:endCxn id="18" idx="3"/>
        </xdr:cNvCxnSpPr>
      </xdr:nvCxnSpPr>
      <xdr:spPr>
        <a:xfrm flipV="1">
          <a:off x="8440209" y="3624791"/>
          <a:ext cx="1347610" cy="484454"/>
        </a:xfrm>
        <a:prstGeom prst="bentConnector3">
          <a:avLst>
            <a:gd name="adj1" fmla="val 50000"/>
          </a:avLst>
        </a:prstGeom>
        <a:ln w="19050">
          <a:solidFill>
            <a:srgbClr val="92D05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153459</xdr:colOff>
      <xdr:row>20</xdr:row>
      <xdr:rowOff>79374</xdr:rowOff>
    </xdr:from>
    <xdr:to>
      <xdr:col>18</xdr:col>
      <xdr:colOff>8819</xdr:colOff>
      <xdr:row>26</xdr:row>
      <xdr:rowOff>49386</xdr:rowOff>
    </xdr:to>
    <xdr:cxnSp macro="">
      <xdr:nvCxnSpPr>
        <xdr:cNvPr id="72" name="Connector: Elbow 31">
          <a:extLst>
            <a:ext uri="{FF2B5EF4-FFF2-40B4-BE49-F238E27FC236}">
              <a16:creationId xmlns:a16="http://schemas.microsoft.com/office/drawing/2014/main" id="{00000000-0008-0000-0200-000048000000}"/>
            </a:ext>
          </a:extLst>
        </xdr:cNvPr>
        <xdr:cNvCxnSpPr>
          <a:stCxn id="44" idx="1"/>
          <a:endCxn id="18" idx="3"/>
        </xdr:cNvCxnSpPr>
      </xdr:nvCxnSpPr>
      <xdr:spPr>
        <a:xfrm flipV="1">
          <a:off x="8440209" y="3624791"/>
          <a:ext cx="1347610" cy="986012"/>
        </a:xfrm>
        <a:prstGeom prst="bentConnector3">
          <a:avLst>
            <a:gd name="adj1" fmla="val 50000"/>
          </a:avLst>
        </a:prstGeom>
        <a:ln w="19050">
          <a:solidFill>
            <a:srgbClr val="92D05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244121</xdr:colOff>
      <xdr:row>25</xdr:row>
      <xdr:rowOff>5293</xdr:rowOff>
    </xdr:from>
    <xdr:to>
      <xdr:col>13</xdr:col>
      <xdr:colOff>407458</xdr:colOff>
      <xdr:row>30</xdr:row>
      <xdr:rowOff>70554</xdr:rowOff>
    </xdr:to>
    <xdr:cxnSp macro="">
      <xdr:nvCxnSpPr>
        <xdr:cNvPr id="79" name="Connector: Elbow 21">
          <a:extLst>
            <a:ext uri="{FF2B5EF4-FFF2-40B4-BE49-F238E27FC236}">
              <a16:creationId xmlns:a16="http://schemas.microsoft.com/office/drawing/2014/main" id="{D9562B23-A659-4419-AF25-36E789093808}"/>
            </a:ext>
          </a:extLst>
        </xdr:cNvPr>
        <xdr:cNvCxnSpPr>
          <a:stCxn id="50" idx="2"/>
          <a:endCxn id="58" idx="2"/>
        </xdr:cNvCxnSpPr>
      </xdr:nvCxnSpPr>
      <xdr:spPr>
        <a:xfrm rot="16200000" flipH="1">
          <a:off x="4923368" y="2533296"/>
          <a:ext cx="911928" cy="4640087"/>
        </a:xfrm>
        <a:prstGeom prst="bentConnector3">
          <a:avLst>
            <a:gd name="adj1" fmla="val 125068"/>
          </a:avLst>
        </a:prstGeom>
        <a:ln w="19050">
          <a:solidFill>
            <a:schemeClr val="bg1">
              <a:lumMod val="65000"/>
            </a:schemeClr>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14</xdr:row>
      <xdr:rowOff>166951</xdr:rowOff>
    </xdr:from>
    <xdr:to>
      <xdr:col>12</xdr:col>
      <xdr:colOff>153459</xdr:colOff>
      <xdr:row>23</xdr:row>
      <xdr:rowOff>55828</xdr:rowOff>
    </xdr:to>
    <xdr:cxnSp macro="">
      <xdr:nvCxnSpPr>
        <xdr:cNvPr id="81" name="Connector: Elbow 21">
          <a:extLst>
            <a:ext uri="{FF2B5EF4-FFF2-40B4-BE49-F238E27FC236}">
              <a16:creationId xmlns:a16="http://schemas.microsoft.com/office/drawing/2014/main" id="{D041DE37-BE4F-4E41-8EAD-39E2B2AE80DF}"/>
            </a:ext>
          </a:extLst>
        </xdr:cNvPr>
        <xdr:cNvCxnSpPr>
          <a:stCxn id="45" idx="1"/>
          <a:endCxn id="46" idx="3"/>
        </xdr:cNvCxnSpPr>
      </xdr:nvCxnSpPr>
      <xdr:spPr>
        <a:xfrm>
          <a:off x="6297083" y="2696368"/>
          <a:ext cx="650876" cy="1412877"/>
        </a:xfrm>
        <a:prstGeom prst="bentConnector3">
          <a:avLst>
            <a:gd name="adj1" fmla="val 50000"/>
          </a:avLst>
        </a:prstGeom>
        <a:ln w="190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14</xdr:row>
      <xdr:rowOff>166951</xdr:rowOff>
    </xdr:from>
    <xdr:to>
      <xdr:col>12</xdr:col>
      <xdr:colOff>153459</xdr:colOff>
      <xdr:row>26</xdr:row>
      <xdr:rowOff>49386</xdr:rowOff>
    </xdr:to>
    <xdr:cxnSp macro="">
      <xdr:nvCxnSpPr>
        <xdr:cNvPr id="84" name="Connector: Elbow 21">
          <a:extLst>
            <a:ext uri="{FF2B5EF4-FFF2-40B4-BE49-F238E27FC236}">
              <a16:creationId xmlns:a16="http://schemas.microsoft.com/office/drawing/2014/main" id="{A2AB2574-CCE9-4C81-B848-1F786C085DED}"/>
            </a:ext>
          </a:extLst>
        </xdr:cNvPr>
        <xdr:cNvCxnSpPr>
          <a:stCxn id="45" idx="1"/>
          <a:endCxn id="44" idx="3"/>
        </xdr:cNvCxnSpPr>
      </xdr:nvCxnSpPr>
      <xdr:spPr>
        <a:xfrm>
          <a:off x="6297083" y="2696368"/>
          <a:ext cx="650876" cy="1914435"/>
        </a:xfrm>
        <a:prstGeom prst="bentConnector3">
          <a:avLst>
            <a:gd name="adj1" fmla="val 50000"/>
          </a:avLst>
        </a:prstGeom>
        <a:ln w="190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14</xdr:row>
      <xdr:rowOff>166951</xdr:rowOff>
    </xdr:from>
    <xdr:to>
      <xdr:col>12</xdr:col>
      <xdr:colOff>158751</xdr:colOff>
      <xdr:row>29</xdr:row>
      <xdr:rowOff>70553</xdr:rowOff>
    </xdr:to>
    <xdr:cxnSp macro="">
      <xdr:nvCxnSpPr>
        <xdr:cNvPr id="87" name="Connector: Elbow 21">
          <a:extLst>
            <a:ext uri="{FF2B5EF4-FFF2-40B4-BE49-F238E27FC236}">
              <a16:creationId xmlns:a16="http://schemas.microsoft.com/office/drawing/2014/main" id="{45D51A85-AD00-4985-AF4F-72357A22C2AE}"/>
            </a:ext>
          </a:extLst>
        </xdr:cNvPr>
        <xdr:cNvCxnSpPr>
          <a:stCxn id="45" idx="1"/>
          <a:endCxn id="58" idx="3"/>
        </xdr:cNvCxnSpPr>
      </xdr:nvCxnSpPr>
      <xdr:spPr>
        <a:xfrm>
          <a:off x="6297083" y="2696368"/>
          <a:ext cx="656168" cy="2443602"/>
        </a:xfrm>
        <a:prstGeom prst="bentConnector3">
          <a:avLst>
            <a:gd name="adj1" fmla="val 50000"/>
          </a:avLst>
        </a:prstGeom>
        <a:ln w="190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18</xdr:row>
      <xdr:rowOff>13758</xdr:rowOff>
    </xdr:from>
    <xdr:to>
      <xdr:col>13</xdr:col>
      <xdr:colOff>402167</xdr:colOff>
      <xdr:row>22</xdr:row>
      <xdr:rowOff>42334</xdr:rowOff>
    </xdr:to>
    <xdr:cxnSp macro="">
      <xdr:nvCxnSpPr>
        <xdr:cNvPr id="93" name="Connector: Elbow 21">
          <a:extLst>
            <a:ext uri="{FF2B5EF4-FFF2-40B4-BE49-F238E27FC236}">
              <a16:creationId xmlns:a16="http://schemas.microsoft.com/office/drawing/2014/main" id="{BA2FA3E2-6796-4C08-932B-317D929DBFF5}"/>
            </a:ext>
          </a:extLst>
        </xdr:cNvPr>
        <xdr:cNvCxnSpPr>
          <a:stCxn id="59" idx="1"/>
          <a:endCxn id="46" idx="0"/>
        </xdr:cNvCxnSpPr>
      </xdr:nvCxnSpPr>
      <xdr:spPr>
        <a:xfrm>
          <a:off x="6297083" y="3220508"/>
          <a:ext cx="1397001" cy="705909"/>
        </a:xfrm>
        <a:prstGeom prst="bentConnector2">
          <a:avLst/>
        </a:prstGeom>
        <a:ln w="190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6350</xdr:colOff>
      <xdr:row>21</xdr:row>
      <xdr:rowOff>9171</xdr:rowOff>
    </xdr:from>
    <xdr:to>
      <xdr:col>12</xdr:col>
      <xdr:colOff>153459</xdr:colOff>
      <xdr:row>22</xdr:row>
      <xdr:rowOff>105834</xdr:rowOff>
    </xdr:to>
    <xdr:cxnSp macro="">
      <xdr:nvCxnSpPr>
        <xdr:cNvPr id="123" name="Connector: Elbow 21">
          <a:extLst>
            <a:ext uri="{FF2B5EF4-FFF2-40B4-BE49-F238E27FC236}">
              <a16:creationId xmlns:a16="http://schemas.microsoft.com/office/drawing/2014/main" id="{A68B4972-D2F7-4355-8521-1090D1D23DDF}"/>
            </a:ext>
          </a:extLst>
        </xdr:cNvPr>
        <xdr:cNvCxnSpPr>
          <a:stCxn id="49" idx="1"/>
        </xdr:cNvCxnSpPr>
      </xdr:nvCxnSpPr>
      <xdr:spPr>
        <a:xfrm>
          <a:off x="3816350" y="3723921"/>
          <a:ext cx="3131609" cy="265996"/>
        </a:xfrm>
        <a:prstGeom prst="bentConnector3">
          <a:avLst>
            <a:gd name="adj1" fmla="val 80585"/>
          </a:avLst>
        </a:prstGeom>
        <a:ln w="19050">
          <a:solidFill>
            <a:schemeClr val="bg1">
              <a:lumMod val="65000"/>
            </a:schemeClr>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6350</xdr:colOff>
      <xdr:row>21</xdr:row>
      <xdr:rowOff>9171</xdr:rowOff>
    </xdr:from>
    <xdr:to>
      <xdr:col>12</xdr:col>
      <xdr:colOff>153459</xdr:colOff>
      <xdr:row>25</xdr:row>
      <xdr:rowOff>49386</xdr:rowOff>
    </xdr:to>
    <xdr:cxnSp macro="">
      <xdr:nvCxnSpPr>
        <xdr:cNvPr id="127" name="Connector: Elbow 21">
          <a:extLst>
            <a:ext uri="{FF2B5EF4-FFF2-40B4-BE49-F238E27FC236}">
              <a16:creationId xmlns:a16="http://schemas.microsoft.com/office/drawing/2014/main" id="{7DA8E1E7-D6E2-4DE8-9E37-D778CD8BEE46}"/>
            </a:ext>
          </a:extLst>
        </xdr:cNvPr>
        <xdr:cNvCxnSpPr>
          <a:stCxn id="49" idx="1"/>
        </xdr:cNvCxnSpPr>
      </xdr:nvCxnSpPr>
      <xdr:spPr>
        <a:xfrm>
          <a:off x="3816350" y="3723921"/>
          <a:ext cx="3131609" cy="717548"/>
        </a:xfrm>
        <a:prstGeom prst="bentConnector3">
          <a:avLst>
            <a:gd name="adj1" fmla="val 80585"/>
          </a:avLst>
        </a:prstGeom>
        <a:ln w="19050">
          <a:solidFill>
            <a:schemeClr val="bg1">
              <a:lumMod val="65000"/>
            </a:schemeClr>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6350</xdr:colOff>
      <xdr:row>21</xdr:row>
      <xdr:rowOff>9171</xdr:rowOff>
    </xdr:from>
    <xdr:to>
      <xdr:col>12</xdr:col>
      <xdr:colOff>153459</xdr:colOff>
      <xdr:row>28</xdr:row>
      <xdr:rowOff>70553</xdr:rowOff>
    </xdr:to>
    <xdr:cxnSp macro="">
      <xdr:nvCxnSpPr>
        <xdr:cNvPr id="134" name="Connector: Elbow 21">
          <a:extLst>
            <a:ext uri="{FF2B5EF4-FFF2-40B4-BE49-F238E27FC236}">
              <a16:creationId xmlns:a16="http://schemas.microsoft.com/office/drawing/2014/main" id="{3113D926-3775-46B3-8842-34CEA914AD5E}"/>
            </a:ext>
          </a:extLst>
        </xdr:cNvPr>
        <xdr:cNvCxnSpPr>
          <a:stCxn id="49" idx="1"/>
        </xdr:cNvCxnSpPr>
      </xdr:nvCxnSpPr>
      <xdr:spPr>
        <a:xfrm>
          <a:off x="3816350" y="3723921"/>
          <a:ext cx="3131609" cy="1246715"/>
        </a:xfrm>
        <a:prstGeom prst="bentConnector3">
          <a:avLst>
            <a:gd name="adj1" fmla="val 80585"/>
          </a:avLst>
        </a:prstGeom>
        <a:ln w="19050">
          <a:solidFill>
            <a:schemeClr val="bg1">
              <a:lumMod val="65000"/>
            </a:schemeClr>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1088359</xdr:colOff>
      <xdr:row>3</xdr:row>
      <xdr:rowOff>77081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5842000" y="0"/>
          <a:ext cx="1545736" cy="6438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6</xdr:col>
      <xdr:colOff>343998</xdr:colOff>
      <xdr:row>3</xdr:row>
      <xdr:rowOff>77081</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6362700" y="0"/>
          <a:ext cx="1486998" cy="6739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7</xdr:col>
      <xdr:colOff>343998</xdr:colOff>
      <xdr:row>3</xdr:row>
      <xdr:rowOff>77081</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7302500" y="0"/>
          <a:ext cx="1545736" cy="6438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7</xdr:col>
      <xdr:colOff>262356</xdr:colOff>
      <xdr:row>3</xdr:row>
      <xdr:rowOff>77081</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6934200" y="0"/>
          <a:ext cx="1486998" cy="67398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5</xdr:col>
      <xdr:colOff>739109</xdr:colOff>
      <xdr:row>3</xdr:row>
      <xdr:rowOff>77081</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6362700" y="0"/>
          <a:ext cx="1486998" cy="67398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7</xdr:col>
      <xdr:colOff>343998</xdr:colOff>
      <xdr:row>3</xdr:row>
      <xdr:rowOff>77081</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6934200" y="0"/>
          <a:ext cx="1486998" cy="67398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7</xdr:col>
      <xdr:colOff>343998</xdr:colOff>
      <xdr:row>3</xdr:row>
      <xdr:rowOff>77081</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7329488" y="0"/>
          <a:ext cx="1544148" cy="63905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7</xdr:col>
      <xdr:colOff>343998</xdr:colOff>
      <xdr:row>3</xdr:row>
      <xdr:rowOff>77081</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6934200" y="0"/>
          <a:ext cx="1486998" cy="67398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7</xdr:col>
      <xdr:colOff>343998</xdr:colOff>
      <xdr:row>3</xdr:row>
      <xdr:rowOff>77081</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6934200" y="0"/>
          <a:ext cx="1486998" cy="67398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11</xdr:col>
      <xdr:colOff>169902</xdr:colOff>
      <xdr:row>3</xdr:row>
      <xdr:rowOff>77081</xdr:rowOff>
    </xdr:to>
    <xdr:pic>
      <xdr:nvPicPr>
        <xdr:cNvPr id="8" name="Picture 7">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a:stretch>
          <a:fillRect/>
        </a:stretch>
      </xdr:blipFill>
      <xdr:spPr>
        <a:xfrm>
          <a:off x="10297583" y="0"/>
          <a:ext cx="1545736" cy="643819"/>
        </a:xfrm>
        <a:prstGeom prst="rect">
          <a:avLst/>
        </a:prstGeom>
      </xdr:spPr>
    </xdr:pic>
    <xdr:clientData/>
  </xdr:twoCellAnchor>
  <xdr:twoCellAnchor>
    <xdr:from>
      <xdr:col>0</xdr:col>
      <xdr:colOff>190500</xdr:colOff>
      <xdr:row>13</xdr:row>
      <xdr:rowOff>84667</xdr:rowOff>
    </xdr:from>
    <xdr:to>
      <xdr:col>8</xdr:col>
      <xdr:colOff>74083</xdr:colOff>
      <xdr:row>35</xdr:row>
      <xdr:rowOff>1940</xdr:rowOff>
    </xdr:to>
    <xdr:graphicFrame macro="">
      <xdr:nvGraphicFramePr>
        <xdr:cNvPr id="9" name="Chart 8">
          <a:extLst>
            <a:ext uri="{FF2B5EF4-FFF2-40B4-BE49-F238E27FC236}">
              <a16:creationId xmlns:a16="http://schemas.microsoft.com/office/drawing/2014/main" id="{00000000-0008-0000-0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Projects%20&amp;%20Taxes\1.%20General\Controlling\Financial%20Controlling%20Tool\fc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arrierswier.sharepoint.com/Findata/50%20Year%20Corporate%20Plan/4.%20Regulatory/2.%20NC%20depreciation%20reconciliation%20work/Draft%20Appendix%20B%20-%20Regulatory%20Model-%206%20April%202018,%204pm%20-%20NC%20COPY.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Input"/>
      <sheetName val="Eingaben"/>
      <sheetName val="Bilanz Erfolg"/>
      <sheetName val="Graphdata2"/>
      <sheetName val="Graphdata"/>
      <sheetName val="Dialog1"/>
      <sheetName val="Dialog2"/>
      <sheetName val="ABLA"/>
      <sheetName val="Cockpit"/>
      <sheetName val="2Perioden"/>
      <sheetName val="3Perioden"/>
      <sheetName val="4Perioden"/>
      <sheetName val="5Perioden"/>
      <sheetName val="6Perioden"/>
      <sheetName val="Graphdata_CF"/>
      <sheetName val="Cash Flow"/>
      <sheetName val="Kennzahlen"/>
      <sheetName val="Kennz.Details"/>
      <sheetName val="zusammenfassung"/>
      <sheetName val="fct.x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Schematic"/>
      <sheetName val="User_Notes"/>
      <sheetName val="Data_Log"/>
      <sheetName val="Input_A"/>
      <sheetName val="Main_C"/>
      <sheetName val="Revenue_C"/>
      <sheetName val="Capital_Base"/>
      <sheetName val="Depreciation_C"/>
      <sheetName val="Flags_C"/>
      <sheetName val="Check_C"/>
    </sheetNames>
    <sheetDataSet>
      <sheetData sheetId="0"/>
      <sheetData sheetId="1"/>
      <sheetData sheetId="2"/>
      <sheetData sheetId="3"/>
      <sheetData sheetId="4"/>
      <sheetData sheetId="5">
        <row r="17">
          <cell r="D17" t="str">
            <v>Appendix B: PoM Regulatory Model (Commercial in Confidence)</v>
          </cell>
        </row>
        <row r="93">
          <cell r="D93">
            <v>100</v>
          </cell>
        </row>
        <row r="94">
          <cell r="D94">
            <v>1</v>
          </cell>
        </row>
        <row r="96">
          <cell r="D96">
            <v>1</v>
          </cell>
        </row>
      </sheetData>
      <sheetData sheetId="6"/>
      <sheetData sheetId="7"/>
      <sheetData sheetId="8"/>
      <sheetData sheetId="9"/>
      <sheetData sheetId="10"/>
      <sheetData sheetId="11">
        <row r="8">
          <cell r="B8" t="str">
            <v>Error check breaches: 0. Active error alerts: 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tabColor theme="1"/>
  </sheetPr>
  <dimension ref="A1:BO14"/>
  <sheetViews>
    <sheetView showGridLines="0" tabSelected="1" zoomScaleNormal="100" zoomScalePageLayoutView="130" workbookViewId="0">
      <pane ySplit="5" topLeftCell="A6" activePane="bottomLeft" state="frozen"/>
      <selection pane="bottomLeft" activeCell="E10" sqref="E10"/>
    </sheetView>
  </sheetViews>
  <sheetFormatPr defaultColWidth="0" defaultRowHeight="15" outlineLevelRow="1" x14ac:dyDescent="0.25"/>
  <cols>
    <col min="1" max="1" width="4.5703125" style="81" customWidth="1"/>
    <col min="2" max="2" width="4.42578125" style="81" customWidth="1"/>
    <col min="3" max="3" width="4" style="81" customWidth="1"/>
    <col min="4" max="4" width="27.7109375" style="81" customWidth="1"/>
    <col min="5" max="8" width="11" style="81" customWidth="1"/>
    <col min="9" max="11" width="11" style="83" customWidth="1"/>
    <col min="12" max="59" width="11" style="81" hidden="1" customWidth="1"/>
    <col min="60" max="63" width="9.42578125" style="81" hidden="1" customWidth="1"/>
    <col min="64" max="67" width="0" style="81" hidden="1" customWidth="1"/>
    <col min="68" max="16384" width="9.42578125" style="81" hidden="1"/>
  </cols>
  <sheetData>
    <row r="1" spans="1:59" ht="21" x14ac:dyDescent="0.35">
      <c r="A1" s="77" t="s">
        <v>0</v>
      </c>
      <c r="B1" s="77"/>
      <c r="C1" s="77"/>
      <c r="D1" s="78"/>
      <c r="E1" s="78"/>
      <c r="F1" s="78"/>
      <c r="G1" s="79"/>
      <c r="H1" s="78"/>
      <c r="I1" s="78"/>
      <c r="J1" s="78"/>
      <c r="K1" s="80"/>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row>
    <row r="2" spans="1:59" ht="21" x14ac:dyDescent="0.35">
      <c r="A2" s="79" t="s">
        <v>324</v>
      </c>
      <c r="B2" s="77"/>
      <c r="C2" s="77"/>
      <c r="D2" s="78"/>
      <c r="E2" s="78"/>
      <c r="F2" s="79"/>
      <c r="G2" s="79"/>
      <c r="H2" s="78"/>
      <c r="I2" s="78"/>
      <c r="J2" s="78"/>
      <c r="K2" s="80"/>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row>
    <row r="3" spans="1:59" ht="14.25" customHeight="1" x14ac:dyDescent="0.35">
      <c r="A3" s="126" t="str">
        <f>Error_Message</f>
        <v>No errors identified</v>
      </c>
      <c r="B3" s="77"/>
      <c r="C3" s="77"/>
      <c r="D3" s="78"/>
      <c r="E3" s="78"/>
      <c r="F3" s="79"/>
      <c r="G3" s="79"/>
      <c r="H3" s="78"/>
      <c r="I3" s="78"/>
      <c r="J3" s="78"/>
      <c r="K3" s="80"/>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row>
    <row r="4" spans="1:59" ht="14.25" customHeight="1" x14ac:dyDescent="0.35">
      <c r="A4" s="79"/>
      <c r="B4" s="77"/>
      <c r="C4" s="77"/>
      <c r="D4" s="78"/>
      <c r="E4" s="78"/>
      <c r="F4" s="79"/>
      <c r="G4" s="79"/>
      <c r="H4" s="78"/>
      <c r="I4" s="78"/>
      <c r="J4" s="78"/>
      <c r="K4" s="80"/>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row>
    <row r="5" spans="1:59" ht="14.25" customHeight="1" x14ac:dyDescent="0.25">
      <c r="D5" s="82"/>
      <c r="I5" s="81"/>
      <c r="J5" s="81"/>
    </row>
    <row r="6" spans="1:59" ht="14.25" customHeight="1" x14ac:dyDescent="0.2">
      <c r="A6" s="84">
        <f>MAX($A$1:A5)+1</f>
        <v>1</v>
      </c>
      <c r="B6" s="85" t="s">
        <v>1</v>
      </c>
      <c r="C6" s="85"/>
      <c r="D6" s="85"/>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row>
    <row r="7" spans="1:59" ht="14.25" customHeight="1" outlineLevel="1" x14ac:dyDescent="0.25">
      <c r="D7" s="82"/>
      <c r="I7" s="81"/>
      <c r="J7" s="81"/>
    </row>
    <row r="8" spans="1:59" outlineLevel="1" x14ac:dyDescent="0.25">
      <c r="B8" s="87">
        <f>MAX($A$1:B7)+0.1</f>
        <v>1.1000000000000001</v>
      </c>
      <c r="C8" s="172" t="s">
        <v>2</v>
      </c>
    </row>
    <row r="9" spans="1:59" ht="55.5" customHeight="1" outlineLevel="1" x14ac:dyDescent="0.25">
      <c r="C9" s="225" t="s">
        <v>325</v>
      </c>
      <c r="D9" s="225"/>
      <c r="E9" s="225"/>
      <c r="F9" s="225"/>
      <c r="G9" s="225"/>
      <c r="H9" s="225"/>
      <c r="I9" s="225"/>
      <c r="J9" s="225"/>
    </row>
    <row r="10" spans="1:59" outlineLevel="1" x14ac:dyDescent="0.25"/>
    <row r="11" spans="1:59" outlineLevel="1" x14ac:dyDescent="0.25">
      <c r="B11" s="87">
        <f>MAX($A$1:B10)+0.1</f>
        <v>1.2000000000000002</v>
      </c>
      <c r="C11" s="172" t="s">
        <v>3</v>
      </c>
    </row>
    <row r="12" spans="1:59" ht="21.75" customHeight="1" outlineLevel="1" x14ac:dyDescent="0.25">
      <c r="C12" s="225" t="s">
        <v>4</v>
      </c>
      <c r="D12" s="225"/>
      <c r="E12" s="225"/>
      <c r="F12" s="225"/>
      <c r="G12" s="225"/>
      <c r="H12" s="225"/>
      <c r="I12" s="225"/>
      <c r="J12" s="225"/>
    </row>
    <row r="13" spans="1:59" x14ac:dyDescent="0.25">
      <c r="C13" s="88"/>
    </row>
    <row r="14" spans="1:59" ht="14.25" customHeight="1" x14ac:dyDescent="0.2">
      <c r="A14" s="85" t="s">
        <v>5</v>
      </c>
      <c r="B14" s="85"/>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row>
  </sheetData>
  <mergeCells count="2">
    <mergeCell ref="C9:J9"/>
    <mergeCell ref="C12:J12"/>
  </mergeCells>
  <conditionalFormatting sqref="A3">
    <cfRule type="expression" dxfId="401" priority="1">
      <formula>$B$3="The model contains one or more errors"</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O22"/>
  <sheetViews>
    <sheetView showGridLines="0" zoomScaleNormal="100" zoomScaleSheetLayoutView="100" zoomScalePageLayoutView="90" workbookViewId="0">
      <pane ySplit="4" topLeftCell="A5" activePane="bottomLeft" state="frozen"/>
      <selection activeCell="F29" sqref="F29"/>
      <selection pane="bottomLeft" activeCell="D37" sqref="D37"/>
    </sheetView>
  </sheetViews>
  <sheetFormatPr defaultColWidth="0" defaultRowHeight="12.75" outlineLevelRow="1" x14ac:dyDescent="0.2"/>
  <cols>
    <col min="1" max="1" width="4" customWidth="1"/>
    <col min="2" max="2" width="7.140625" customWidth="1"/>
    <col min="3" max="3" width="2.140625" customWidth="1"/>
    <col min="4" max="4" width="26.7109375" bestFit="1" customWidth="1"/>
    <col min="5" max="6" width="2.7109375" customWidth="1"/>
    <col min="7" max="14" width="12.7109375" customWidth="1"/>
    <col min="15" max="15" width="4.140625" customWidth="1"/>
    <col min="16" max="16384" width="9.140625" hidden="1"/>
  </cols>
  <sheetData>
    <row r="1" spans="1:14" ht="21" x14ac:dyDescent="0.35">
      <c r="A1" s="96" t="str">
        <f>Model_Name</f>
        <v>Efficient Cost Bounds Model</v>
      </c>
      <c r="B1" s="105"/>
      <c r="C1" s="106"/>
      <c r="D1" s="106"/>
      <c r="E1" s="106"/>
      <c r="F1" s="107"/>
      <c r="G1" s="107"/>
      <c r="H1" s="107"/>
      <c r="I1" s="107"/>
      <c r="J1" s="107"/>
      <c r="K1" s="107"/>
      <c r="L1" s="107"/>
      <c r="M1" s="107"/>
      <c r="N1" s="107"/>
    </row>
    <row r="2" spans="1:14" x14ac:dyDescent="0.2">
      <c r="A2" s="108">
        <v>1</v>
      </c>
      <c r="B2" s="109" t="str">
        <f>MID(CELL("filename",A1),FIND("]",CELL("filename",A1))+1,255)</f>
        <v>Contents</v>
      </c>
      <c r="C2" s="106"/>
      <c r="D2" s="106"/>
      <c r="E2" s="106"/>
      <c r="F2" s="107"/>
      <c r="G2" s="107"/>
      <c r="H2" s="107"/>
      <c r="I2" s="107"/>
      <c r="J2" s="107"/>
      <c r="K2" s="107"/>
      <c r="L2" s="107"/>
      <c r="M2" s="107"/>
      <c r="N2" s="107"/>
    </row>
    <row r="3" spans="1:14" x14ac:dyDescent="0.2">
      <c r="A3" s="110"/>
      <c r="B3" s="126" t="str">
        <f>Error_Message</f>
        <v>No errors identified</v>
      </c>
      <c r="C3" s="106"/>
      <c r="D3" s="106"/>
      <c r="E3" s="106"/>
      <c r="F3" s="107"/>
      <c r="G3" s="107"/>
      <c r="H3" s="107"/>
      <c r="I3" s="107"/>
      <c r="J3" s="107"/>
      <c r="K3" s="107"/>
      <c r="L3" s="107"/>
      <c r="M3" s="107"/>
      <c r="N3" s="107"/>
    </row>
    <row r="4" spans="1:14" x14ac:dyDescent="0.2">
      <c r="A4" s="107"/>
      <c r="B4" s="107"/>
      <c r="C4" s="107"/>
      <c r="D4" s="107"/>
      <c r="E4" s="107"/>
      <c r="F4" s="107"/>
      <c r="G4" s="107"/>
      <c r="H4" s="107"/>
      <c r="I4" s="107"/>
      <c r="J4" s="107"/>
      <c r="K4" s="107"/>
      <c r="L4" s="107"/>
      <c r="M4" s="107"/>
      <c r="N4" s="107"/>
    </row>
    <row r="6" spans="1:14" outlineLevel="1" x14ac:dyDescent="0.2">
      <c r="A6" s="33"/>
      <c r="B6" s="34" t="s">
        <v>6</v>
      </c>
      <c r="C6" s="35"/>
      <c r="D6" s="35" t="s">
        <v>7</v>
      </c>
      <c r="E6" s="35"/>
      <c r="F6" s="35"/>
      <c r="G6" s="35" t="s">
        <v>8</v>
      </c>
      <c r="H6" s="35"/>
      <c r="I6" s="35"/>
      <c r="J6" s="35"/>
      <c r="K6" s="35"/>
      <c r="L6" s="35"/>
      <c r="M6" s="35"/>
      <c r="N6" s="69"/>
    </row>
    <row r="7" spans="1:14" outlineLevel="1" x14ac:dyDescent="0.2">
      <c r="A7" s="36"/>
      <c r="B7" s="37"/>
      <c r="C7" s="36"/>
      <c r="D7" s="36"/>
      <c r="E7" s="36"/>
      <c r="F7" s="36"/>
      <c r="G7" s="36"/>
      <c r="H7" s="36"/>
      <c r="I7" s="36"/>
      <c r="J7" s="36"/>
      <c r="K7" s="36"/>
      <c r="L7" s="36"/>
      <c r="M7" s="36"/>
      <c r="N7" s="36"/>
    </row>
    <row r="8" spans="1:14" outlineLevel="1" x14ac:dyDescent="0.2">
      <c r="A8" s="38"/>
      <c r="B8" s="39">
        <f>B7+1</f>
        <v>1</v>
      </c>
      <c r="C8" s="38"/>
      <c r="D8" s="220" t="s">
        <v>9</v>
      </c>
      <c r="E8" s="38"/>
      <c r="F8" s="38"/>
      <c r="G8" s="186" t="s">
        <v>10</v>
      </c>
      <c r="H8" s="186"/>
      <c r="I8" s="186"/>
      <c r="J8" s="186"/>
      <c r="K8" s="186"/>
      <c r="L8" s="186"/>
    </row>
    <row r="9" spans="1:14" outlineLevel="1" x14ac:dyDescent="0.2">
      <c r="A9" s="38"/>
      <c r="B9" s="39">
        <f t="shared" ref="B9:B20" si="0">B8+1</f>
        <v>2</v>
      </c>
      <c r="C9" s="38"/>
      <c r="D9" s="221" t="str">
        <f>Schematic!$B$2</f>
        <v>Schematic</v>
      </c>
      <c r="E9" s="38"/>
      <c r="F9" s="38"/>
      <c r="G9" s="186" t="s">
        <v>11</v>
      </c>
      <c r="H9" s="186"/>
      <c r="I9" s="186"/>
      <c r="J9" s="186"/>
      <c r="K9" s="186"/>
      <c r="L9" s="186"/>
    </row>
    <row r="10" spans="1:14" outlineLevel="1" x14ac:dyDescent="0.2">
      <c r="A10" s="38"/>
      <c r="B10" s="39">
        <f t="shared" si="0"/>
        <v>3</v>
      </c>
      <c r="C10" s="38"/>
      <c r="D10" s="222" t="str">
        <f>Assumptions!$B$2</f>
        <v>Assumptions</v>
      </c>
      <c r="E10" s="38"/>
      <c r="F10" s="38"/>
      <c r="G10" s="186" t="s">
        <v>12</v>
      </c>
      <c r="H10" s="186"/>
      <c r="I10" s="186"/>
      <c r="J10" s="186"/>
      <c r="K10" s="186"/>
      <c r="L10" s="186"/>
    </row>
    <row r="11" spans="1:14" outlineLevel="1" x14ac:dyDescent="0.2">
      <c r="A11" s="40"/>
      <c r="B11" s="39">
        <f t="shared" si="0"/>
        <v>4</v>
      </c>
      <c r="C11" s="38"/>
      <c r="D11" s="222" t="str">
        <f>Allocators!$B$2</f>
        <v>Allocators</v>
      </c>
      <c r="E11" s="38"/>
      <c r="F11" s="38"/>
      <c r="G11" s="186" t="s">
        <v>13</v>
      </c>
      <c r="H11" s="186"/>
      <c r="I11" s="186"/>
      <c r="J11" s="186"/>
      <c r="K11" s="186"/>
      <c r="L11" s="186"/>
      <c r="M11" s="186"/>
      <c r="N11" s="38"/>
    </row>
    <row r="12" spans="1:14" outlineLevel="1" x14ac:dyDescent="0.2">
      <c r="A12" s="38"/>
      <c r="B12" s="39">
        <f t="shared" si="0"/>
        <v>5</v>
      </c>
      <c r="C12" s="38"/>
      <c r="D12" s="222" t="str">
        <f>'Cost Allocation Model'!$B$2</f>
        <v>Cost Allocation Model</v>
      </c>
      <c r="E12" s="38"/>
      <c r="F12" s="38"/>
      <c r="G12" s="186" t="s">
        <v>14</v>
      </c>
      <c r="H12" s="186"/>
      <c r="I12" s="186"/>
      <c r="J12" s="186"/>
      <c r="K12" s="186"/>
      <c r="L12" s="186"/>
      <c r="M12" s="186"/>
      <c r="N12" s="38"/>
    </row>
    <row r="13" spans="1:14" outlineLevel="1" x14ac:dyDescent="0.2">
      <c r="A13" s="38"/>
      <c r="B13" s="39">
        <f t="shared" si="0"/>
        <v>6</v>
      </c>
      <c r="C13" s="38"/>
      <c r="D13" s="222" t="str">
        <f>'Regulatory Model'!B2</f>
        <v>Regulatory Model</v>
      </c>
      <c r="E13" s="38"/>
      <c r="F13" s="38"/>
      <c r="G13" s="186" t="s">
        <v>15</v>
      </c>
      <c r="H13" s="186"/>
      <c r="I13" s="186"/>
      <c r="J13" s="186"/>
      <c r="K13" s="186"/>
      <c r="L13" s="186"/>
      <c r="M13" s="186"/>
      <c r="N13" s="38"/>
    </row>
    <row r="14" spans="1:14" outlineLevel="1" x14ac:dyDescent="0.2">
      <c r="A14" s="38"/>
      <c r="B14" s="39">
        <f t="shared" si="0"/>
        <v>7</v>
      </c>
      <c r="C14" s="38"/>
      <c r="D14" s="223" t="str">
        <f>Mapping!$B$2</f>
        <v>Mapping</v>
      </c>
      <c r="E14" s="38"/>
      <c r="F14" s="38"/>
      <c r="G14" s="186" t="s">
        <v>16</v>
      </c>
      <c r="H14" s="186"/>
      <c r="I14" s="186"/>
      <c r="J14" s="186"/>
      <c r="K14" s="186"/>
      <c r="L14" s="186"/>
      <c r="M14" s="186"/>
      <c r="N14" s="38"/>
    </row>
    <row r="15" spans="1:14" outlineLevel="1" x14ac:dyDescent="0.2">
      <c r="A15" s="38"/>
      <c r="B15" s="39">
        <f t="shared" si="0"/>
        <v>8</v>
      </c>
      <c r="C15" s="38"/>
      <c r="D15" s="223" t="str">
        <f>'Capital Base'!B2</f>
        <v>Capital Base</v>
      </c>
      <c r="E15" s="38"/>
      <c r="F15" s="38"/>
      <c r="G15" s="186" t="s">
        <v>17</v>
      </c>
      <c r="H15" s="186"/>
      <c r="I15" s="186"/>
      <c r="J15" s="186"/>
      <c r="K15" s="186"/>
      <c r="L15" s="186"/>
      <c r="M15" s="186"/>
      <c r="N15" s="38"/>
    </row>
    <row r="16" spans="1:14" outlineLevel="1" x14ac:dyDescent="0.2">
      <c r="A16" s="38"/>
      <c r="B16" s="39">
        <f t="shared" si="0"/>
        <v>9</v>
      </c>
      <c r="C16" s="38"/>
      <c r="D16" s="223" t="str">
        <f>'Standalone Costs'!$B$2</f>
        <v>Standalone Costs</v>
      </c>
      <c r="G16" s="186" t="s">
        <v>18</v>
      </c>
      <c r="J16" s="186"/>
      <c r="K16" s="186"/>
      <c r="L16" s="186"/>
      <c r="M16" s="186"/>
      <c r="N16" s="38"/>
    </row>
    <row r="17" spans="1:14" outlineLevel="1" x14ac:dyDescent="0.2">
      <c r="A17" s="38"/>
      <c r="B17" s="39">
        <f t="shared" si="0"/>
        <v>10</v>
      </c>
      <c r="C17" s="38"/>
      <c r="D17" s="223" t="str">
        <f>'Avoidable Costs'!B2</f>
        <v>Avoidable Costs</v>
      </c>
      <c r="E17" s="38"/>
      <c r="F17" s="38"/>
      <c r="G17" s="186" t="s">
        <v>19</v>
      </c>
      <c r="H17" s="186"/>
      <c r="I17" s="186"/>
      <c r="J17" s="186"/>
      <c r="K17" s="186"/>
      <c r="L17" s="186"/>
      <c r="M17" s="186"/>
      <c r="N17" s="38"/>
    </row>
    <row r="18" spans="1:14" outlineLevel="1" x14ac:dyDescent="0.2">
      <c r="A18" s="38"/>
      <c r="B18" s="39">
        <f t="shared" si="0"/>
        <v>11</v>
      </c>
      <c r="C18" s="38"/>
      <c r="D18" s="223" t="str">
        <f>Revenue!B2</f>
        <v>Revenue</v>
      </c>
      <c r="E18" s="38"/>
      <c r="F18" s="38"/>
      <c r="G18" s="186" t="s">
        <v>20</v>
      </c>
      <c r="H18" s="186"/>
      <c r="I18" s="186"/>
      <c r="J18" s="186"/>
      <c r="K18" s="186"/>
      <c r="L18" s="186"/>
      <c r="M18" s="186"/>
      <c r="N18" s="38"/>
    </row>
    <row r="19" spans="1:14" outlineLevel="1" x14ac:dyDescent="0.2">
      <c r="A19" s="38"/>
      <c r="B19" s="39">
        <f t="shared" si="0"/>
        <v>12</v>
      </c>
      <c r="C19" s="38"/>
      <c r="D19" s="224" t="str">
        <f>Compliance!$B$2</f>
        <v>Compliance</v>
      </c>
      <c r="E19" s="41"/>
      <c r="F19" s="38"/>
      <c r="G19" s="186" t="s">
        <v>21</v>
      </c>
      <c r="H19" s="186"/>
      <c r="I19" s="186"/>
      <c r="J19" s="186"/>
      <c r="K19" s="186"/>
      <c r="L19" s="186"/>
      <c r="M19" s="186"/>
      <c r="N19" s="38"/>
    </row>
    <row r="20" spans="1:14" outlineLevel="1" x14ac:dyDescent="0.2">
      <c r="A20" s="40"/>
      <c r="B20" s="39">
        <f t="shared" si="0"/>
        <v>13</v>
      </c>
      <c r="C20" s="38"/>
      <c r="D20" s="221" t="str">
        <f>Checks!$B$2</f>
        <v>Checks</v>
      </c>
      <c r="E20" s="38"/>
      <c r="F20" s="38"/>
      <c r="G20" s="186" t="s">
        <v>22</v>
      </c>
      <c r="H20" s="186"/>
      <c r="I20" s="186"/>
      <c r="J20" s="186"/>
      <c r="K20" s="186"/>
      <c r="L20" s="186"/>
      <c r="M20" s="186"/>
      <c r="N20" s="38"/>
    </row>
    <row r="21" spans="1:14" outlineLevel="1" x14ac:dyDescent="0.2">
      <c r="A21" s="42"/>
      <c r="B21" s="42"/>
      <c r="C21" s="42"/>
      <c r="D21" s="42"/>
      <c r="E21" s="42"/>
      <c r="F21" s="42"/>
      <c r="G21" s="42"/>
      <c r="H21" s="42"/>
      <c r="I21" s="42"/>
      <c r="J21" s="42"/>
      <c r="K21" s="42"/>
      <c r="L21" s="42"/>
      <c r="M21" s="42"/>
      <c r="N21" s="42"/>
    </row>
    <row r="22" spans="1:14" x14ac:dyDescent="0.2">
      <c r="A22" s="30" t="s">
        <v>23</v>
      </c>
      <c r="B22" s="31"/>
      <c r="C22" s="32"/>
      <c r="D22" s="31"/>
      <c r="E22" s="31"/>
      <c r="F22" s="31"/>
      <c r="G22" s="31"/>
      <c r="H22" s="31"/>
      <c r="I22" s="31"/>
      <c r="J22" s="31"/>
      <c r="K22" s="31"/>
      <c r="L22" s="31"/>
      <c r="M22" s="31"/>
      <c r="N22" s="31"/>
    </row>
  </sheetData>
  <conditionalFormatting sqref="B3">
    <cfRule type="expression" dxfId="400" priority="1">
      <formula>$B$3="The model contains one or more errors"</formula>
    </cfRule>
  </conditionalFormatting>
  <hyperlinks>
    <hyperlink ref="D8" location="Contents!A1" display="Contents" xr:uid="{00000000-0004-0000-0100-000000000000}"/>
    <hyperlink ref="D11" location="'Capital Allocator'!A1" display="'Capital Allocator'!A1" xr:uid="{00000000-0004-0000-0100-000001000000}"/>
    <hyperlink ref="D12" location="'Cost Allocation Model'!A1" display="'Cost Allocation Model'!A1" xr:uid="{00000000-0004-0000-0100-000002000000}"/>
    <hyperlink ref="D10" location="Assumptions!A1" display="Assumptions!A1" xr:uid="{00000000-0004-0000-0100-000003000000}"/>
    <hyperlink ref="D20" location="Checks!A1" display="Checks!A1" xr:uid="{00000000-0004-0000-0100-000004000000}"/>
    <hyperlink ref="D9" location="Schematic!A1" display="Schematic!A1" xr:uid="{00000000-0004-0000-0100-000005000000}"/>
    <hyperlink ref="D17" location="'Opex by Service'!A1" display="'Opex by Service'!A1" xr:uid="{00000000-0004-0000-0100-000006000000}"/>
    <hyperlink ref="D13" location="'Regulatory Model'!A1" display="'Regulatory Model'!A1" xr:uid="{00000000-0004-0000-0100-000007000000}"/>
    <hyperlink ref="D15" location="'Capital Base'!A1" display="'Capital Base'!A1" xr:uid="{00000000-0004-0000-0100-000008000000}"/>
    <hyperlink ref="D16" location="'Capital by Service'!A1" display="'Capital by Service'!A1" xr:uid="{00000000-0004-0000-0100-000009000000}"/>
    <hyperlink ref="D14" location="'Capital Base'!A1" display="'Capital Base'!A1" xr:uid="{00000000-0004-0000-0100-00000A000000}"/>
    <hyperlink ref="D18" location="'Costs by Service'!A1" display="'Costs by Service'!A1" xr:uid="{00000000-0004-0000-0100-00000B000000}"/>
    <hyperlink ref="D19" location="Compliance!A1" display="Compliance!A1" xr:uid="{00000000-0004-0000-0100-00000C000000}"/>
  </hyperlinks>
  <pageMargins left="0.7" right="0.7" top="0.75" bottom="0.75" header="0.3" footer="0.3"/>
  <pageSetup paperSize="9"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outlinePr summaryBelow="0" summaryRight="0"/>
    <pageSetUpPr autoPageBreaks="0"/>
  </sheetPr>
  <dimension ref="A1:W60"/>
  <sheetViews>
    <sheetView showGridLines="0" zoomScaleNormal="100" zoomScaleSheetLayoutView="100" zoomScalePageLayoutView="90" workbookViewId="0">
      <pane ySplit="5" topLeftCell="A48" activePane="bottomLeft" state="frozen"/>
      <selection activeCell="F29" sqref="F29"/>
      <selection pane="bottomLeft" activeCell="F29" sqref="F29"/>
    </sheetView>
  </sheetViews>
  <sheetFormatPr defaultColWidth="0" defaultRowHeight="12.75" outlineLevelRow="1" x14ac:dyDescent="0.2"/>
  <cols>
    <col min="1" max="1" width="7.7109375" style="171" customWidth="1"/>
    <col min="2" max="2" width="21.5703125" customWidth="1"/>
    <col min="3" max="3" width="5.42578125" customWidth="1"/>
    <col min="4" max="22" width="7.42578125" customWidth="1"/>
    <col min="23" max="23" width="5.5703125" customWidth="1"/>
    <col min="24" max="16384" width="9.140625" hidden="1"/>
  </cols>
  <sheetData>
    <row r="1" spans="1:22" ht="21" x14ac:dyDescent="0.35">
      <c r="A1" s="96" t="str">
        <f>Model_Name</f>
        <v>Efficient Cost Bounds Model</v>
      </c>
      <c r="B1" s="105"/>
      <c r="C1" s="105"/>
      <c r="D1" s="106"/>
      <c r="E1" s="106"/>
      <c r="F1" s="106"/>
      <c r="G1" s="106"/>
      <c r="H1" s="106"/>
      <c r="I1" s="106"/>
      <c r="J1" s="106"/>
      <c r="K1" s="106"/>
      <c r="L1" s="106"/>
      <c r="M1" s="106"/>
      <c r="N1" s="106"/>
      <c r="O1" s="106"/>
      <c r="P1" s="106"/>
      <c r="Q1" s="106"/>
      <c r="R1" s="106"/>
      <c r="S1" s="106"/>
      <c r="T1" s="106"/>
      <c r="U1" s="106"/>
      <c r="V1" s="106"/>
    </row>
    <row r="2" spans="1:22" x14ac:dyDescent="0.2">
      <c r="A2" s="100">
        <f>MATCH(B2,Contents!$D$8:$D$21,0)</f>
        <v>2</v>
      </c>
      <c r="B2" s="109" t="str">
        <f>MID(CELL("filename",A1),FIND("]",CELL("filename",A1))+1,255)</f>
        <v>Schematic</v>
      </c>
      <c r="C2" s="109"/>
      <c r="D2" s="106"/>
      <c r="E2" s="106"/>
      <c r="F2" s="106"/>
      <c r="G2" s="106"/>
      <c r="H2" s="106"/>
      <c r="I2" s="106"/>
      <c r="J2" s="106"/>
      <c r="K2" s="106"/>
      <c r="L2" s="106"/>
      <c r="M2" s="106"/>
      <c r="N2" s="106"/>
      <c r="O2" s="106"/>
      <c r="P2" s="106"/>
      <c r="Q2" s="106"/>
      <c r="R2" s="106"/>
      <c r="S2" s="106"/>
      <c r="T2" s="106"/>
      <c r="U2" s="106"/>
      <c r="V2" s="106"/>
    </row>
    <row r="3" spans="1:22" ht="15.75" x14ac:dyDescent="0.25">
      <c r="A3" s="135"/>
      <c r="B3" s="126" t="str">
        <f>Error_Message</f>
        <v>No errors identified</v>
      </c>
      <c r="C3" s="126"/>
      <c r="D3" s="106"/>
      <c r="E3" s="106"/>
      <c r="F3" s="106"/>
      <c r="G3" s="106"/>
      <c r="H3" s="106"/>
      <c r="I3" s="136"/>
      <c r="J3" s="106"/>
      <c r="K3" s="106"/>
      <c r="L3" s="106"/>
      <c r="M3" s="106"/>
      <c r="N3" s="106"/>
      <c r="O3" s="106"/>
      <c r="P3" s="106"/>
      <c r="Q3" s="106"/>
      <c r="R3" s="106"/>
      <c r="S3" s="106"/>
      <c r="T3" s="106"/>
      <c r="U3" s="106"/>
      <c r="V3" s="106"/>
    </row>
    <row r="4" spans="1:22" ht="15.75" x14ac:dyDescent="0.25">
      <c r="A4" s="137"/>
      <c r="B4" s="136"/>
      <c r="C4" s="136"/>
      <c r="D4" s="106"/>
      <c r="E4" s="106"/>
      <c r="F4" s="106"/>
      <c r="G4" s="106"/>
      <c r="H4" s="106"/>
      <c r="I4" s="136"/>
      <c r="J4" s="106"/>
      <c r="K4" s="106"/>
      <c r="L4" s="106"/>
      <c r="M4" s="106"/>
      <c r="N4" s="106"/>
      <c r="O4" s="106"/>
      <c r="P4" s="106"/>
      <c r="Q4" s="106"/>
      <c r="R4" s="106"/>
      <c r="S4" s="106"/>
      <c r="T4" s="106"/>
      <c r="U4" s="106"/>
      <c r="V4" s="106"/>
    </row>
    <row r="5" spans="1:22" x14ac:dyDescent="0.2">
      <c r="A5" s="138"/>
      <c r="B5" t="s">
        <v>24</v>
      </c>
      <c r="D5" s="139"/>
      <c r="E5" s="139"/>
      <c r="F5" s="139"/>
      <c r="G5" s="139"/>
      <c r="H5" s="139"/>
      <c r="I5" s="139"/>
      <c r="J5" s="139"/>
      <c r="K5" s="139"/>
      <c r="L5" s="139"/>
      <c r="M5" s="139"/>
      <c r="N5" s="139"/>
      <c r="O5" s="139"/>
      <c r="P5" s="139"/>
      <c r="Q5" s="139"/>
      <c r="R5" s="139"/>
      <c r="S5" s="139"/>
      <c r="T5" s="139"/>
      <c r="U5" s="139"/>
      <c r="V5" s="139"/>
    </row>
    <row r="6" spans="1:22" x14ac:dyDescent="0.2">
      <c r="A6" s="6">
        <f>MAX($A$1:A5)+subsection</f>
        <v>2.0099999999999998</v>
      </c>
      <c r="B6" s="6" t="s">
        <v>25</v>
      </c>
      <c r="C6" s="6"/>
      <c r="D6" s="7"/>
      <c r="E6" s="8"/>
      <c r="F6" s="8"/>
      <c r="G6" s="8"/>
      <c r="H6" s="8"/>
      <c r="I6" s="8"/>
      <c r="J6" s="6"/>
      <c r="K6" s="6"/>
      <c r="L6" s="7"/>
      <c r="M6" s="7"/>
      <c r="N6" s="7"/>
      <c r="O6" s="7"/>
      <c r="P6" s="7"/>
      <c r="Q6" s="7"/>
      <c r="R6" s="7"/>
      <c r="S6" s="8"/>
      <c r="T6" s="8"/>
      <c r="U6" s="8"/>
      <c r="V6" s="6"/>
    </row>
    <row r="7" spans="1:22" x14ac:dyDescent="0.2">
      <c r="A7" s="140"/>
      <c r="B7" s="139"/>
      <c r="C7" s="139"/>
      <c r="D7" s="139"/>
      <c r="E7" s="139"/>
      <c r="F7" s="139"/>
      <c r="G7" s="139"/>
      <c r="H7" s="139"/>
      <c r="I7" s="139"/>
      <c r="J7" s="139"/>
      <c r="K7" s="139"/>
      <c r="L7" s="139"/>
      <c r="M7" s="139"/>
      <c r="N7" s="139"/>
      <c r="O7" s="139"/>
      <c r="P7" s="139"/>
      <c r="Q7" s="139"/>
      <c r="R7" s="139"/>
      <c r="S7" s="139"/>
      <c r="T7" s="139"/>
      <c r="U7" s="139"/>
    </row>
    <row r="8" spans="1:22" x14ac:dyDescent="0.2">
      <c r="A8" s="140"/>
      <c r="B8" s="139"/>
      <c r="C8" s="139"/>
      <c r="D8" s="139"/>
      <c r="E8" s="139"/>
      <c r="F8" s="139"/>
      <c r="G8" s="139"/>
      <c r="H8" s="139"/>
      <c r="I8" s="139"/>
      <c r="J8" s="139"/>
      <c r="K8" s="139"/>
      <c r="L8" s="139"/>
      <c r="M8" s="139"/>
      <c r="N8" s="139"/>
      <c r="O8" s="139"/>
      <c r="P8" s="139"/>
      <c r="Q8" s="139"/>
      <c r="R8" s="139"/>
      <c r="S8" s="139"/>
      <c r="T8" s="139"/>
      <c r="U8" s="139"/>
    </row>
    <row r="9" spans="1:22" outlineLevel="1" x14ac:dyDescent="0.2">
      <c r="A9" s="140"/>
      <c r="B9" s="139"/>
      <c r="C9" s="139"/>
      <c r="D9" s="139"/>
      <c r="E9" s="139"/>
      <c r="F9" s="139"/>
      <c r="G9" s="139"/>
      <c r="H9" s="139"/>
      <c r="I9" s="139"/>
      <c r="J9" s="139"/>
      <c r="K9" s="139"/>
      <c r="L9" s="139"/>
      <c r="M9" s="139"/>
      <c r="N9" s="139"/>
      <c r="O9" s="139"/>
      <c r="P9" s="139"/>
      <c r="Q9" s="139"/>
      <c r="R9" s="139"/>
      <c r="S9" s="139"/>
      <c r="T9" s="139"/>
      <c r="U9" s="139"/>
    </row>
    <row r="10" spans="1:22" outlineLevel="1" x14ac:dyDescent="0.2">
      <c r="A10" s="140"/>
      <c r="B10" s="139"/>
      <c r="C10" s="139"/>
      <c r="D10" s="139"/>
      <c r="E10" s="139"/>
      <c r="F10" s="139"/>
      <c r="G10" s="139"/>
      <c r="H10" s="139"/>
      <c r="I10" s="139"/>
      <c r="J10" s="139"/>
      <c r="K10" s="139"/>
      <c r="L10" s="139"/>
      <c r="M10" s="139"/>
      <c r="N10" s="139"/>
      <c r="O10" s="139"/>
      <c r="P10" s="139"/>
      <c r="Q10" s="139"/>
      <c r="R10" s="139"/>
      <c r="S10" s="139"/>
      <c r="T10" s="139"/>
      <c r="U10" s="139"/>
    </row>
    <row r="11" spans="1:22" outlineLevel="1" x14ac:dyDescent="0.2">
      <c r="A11" s="140"/>
      <c r="B11" s="139"/>
      <c r="C11" s="139"/>
      <c r="D11" s="139"/>
      <c r="E11" s="139"/>
      <c r="F11" s="139"/>
      <c r="G11" s="139"/>
      <c r="H11" s="139"/>
      <c r="I11" s="139"/>
      <c r="J11" s="139"/>
      <c r="K11" s="139"/>
      <c r="L11" s="139"/>
      <c r="M11" s="139"/>
      <c r="N11" s="139"/>
      <c r="O11" s="139"/>
      <c r="P11" s="139"/>
      <c r="Q11" s="139"/>
      <c r="R11" s="139"/>
      <c r="S11" s="139"/>
      <c r="T11" s="139"/>
      <c r="U11" s="139"/>
    </row>
    <row r="12" spans="1:22" outlineLevel="1" x14ac:dyDescent="0.2">
      <c r="A12" s="140"/>
      <c r="B12" s="139"/>
      <c r="C12" s="139"/>
      <c r="D12" s="139"/>
      <c r="E12" s="139"/>
      <c r="F12" s="139"/>
      <c r="G12" s="139"/>
      <c r="H12" s="139"/>
      <c r="I12" s="139"/>
      <c r="J12" s="139"/>
      <c r="K12" s="139"/>
      <c r="L12" s="139"/>
      <c r="M12" s="139"/>
      <c r="N12" s="139"/>
      <c r="O12" s="139"/>
      <c r="P12" s="139"/>
      <c r="Q12" s="139"/>
      <c r="R12" s="139"/>
      <c r="S12" s="139"/>
      <c r="T12" s="139"/>
      <c r="U12" s="139"/>
    </row>
    <row r="13" spans="1:22" outlineLevel="1" x14ac:dyDescent="0.2">
      <c r="A13" s="140"/>
      <c r="B13" s="139"/>
      <c r="C13" s="139"/>
      <c r="D13" s="139"/>
      <c r="E13" s="139"/>
      <c r="F13" s="139"/>
      <c r="G13" s="139"/>
      <c r="H13" s="139"/>
      <c r="I13" s="139"/>
      <c r="J13" s="139"/>
      <c r="K13" s="139"/>
      <c r="L13" s="139"/>
      <c r="M13" s="139"/>
      <c r="N13" s="139"/>
      <c r="O13" s="139"/>
      <c r="P13" s="139"/>
      <c r="Q13" s="139"/>
      <c r="R13" s="139"/>
      <c r="S13" s="139"/>
      <c r="T13" s="139"/>
      <c r="U13" s="139"/>
    </row>
    <row r="14" spans="1:22" outlineLevel="1" x14ac:dyDescent="0.2">
      <c r="A14" s="140"/>
      <c r="B14" s="139"/>
      <c r="C14" s="139"/>
      <c r="D14" s="139"/>
      <c r="E14" s="139"/>
      <c r="F14" s="139"/>
      <c r="G14" s="139"/>
      <c r="H14" s="139"/>
      <c r="I14" s="139"/>
      <c r="J14" s="139"/>
      <c r="K14" s="139"/>
      <c r="L14" s="139"/>
      <c r="M14" s="139"/>
      <c r="N14" s="139"/>
      <c r="O14" s="139"/>
      <c r="P14" s="139"/>
      <c r="Q14" s="139"/>
      <c r="R14" s="139"/>
      <c r="S14" s="139"/>
      <c r="T14" s="139"/>
      <c r="U14" s="139"/>
    </row>
    <row r="15" spans="1:22" outlineLevel="1" x14ac:dyDescent="0.2">
      <c r="A15" s="140"/>
      <c r="B15" s="139"/>
      <c r="C15" s="139"/>
      <c r="D15" s="139"/>
      <c r="E15" s="139"/>
      <c r="F15" s="139"/>
      <c r="G15" s="139"/>
      <c r="H15" s="139"/>
      <c r="I15" s="139"/>
      <c r="J15" s="139"/>
      <c r="K15" s="139"/>
      <c r="L15" s="139"/>
      <c r="M15" s="139"/>
      <c r="N15" s="139"/>
      <c r="O15" s="139"/>
      <c r="P15" s="139"/>
      <c r="Q15" s="139"/>
      <c r="R15" s="139"/>
      <c r="S15" s="139"/>
      <c r="T15" s="139"/>
      <c r="U15" s="139"/>
    </row>
    <row r="16" spans="1:22" outlineLevel="1" x14ac:dyDescent="0.2">
      <c r="A16" s="140"/>
      <c r="B16" s="139"/>
      <c r="C16" s="139"/>
      <c r="D16" s="139"/>
      <c r="E16" s="139"/>
      <c r="F16" s="139"/>
      <c r="G16" s="139"/>
      <c r="H16" s="139"/>
      <c r="I16" s="139"/>
      <c r="J16" s="139"/>
      <c r="K16" s="139"/>
      <c r="L16" s="139"/>
      <c r="M16" s="139"/>
      <c r="N16" s="139"/>
      <c r="O16" s="139"/>
      <c r="P16" s="139"/>
      <c r="Q16" s="139"/>
      <c r="R16" s="139"/>
      <c r="S16" s="139"/>
      <c r="T16" s="139"/>
      <c r="U16" s="139"/>
    </row>
    <row r="17" spans="1:21" outlineLevel="1" x14ac:dyDescent="0.2">
      <c r="A17" s="140"/>
      <c r="B17" s="139"/>
      <c r="C17" s="139"/>
      <c r="D17" s="139"/>
      <c r="E17" s="139"/>
      <c r="F17" s="139"/>
      <c r="G17" s="139"/>
      <c r="H17" s="139"/>
      <c r="I17" s="139"/>
      <c r="J17" s="139"/>
      <c r="K17" s="139"/>
      <c r="L17" s="139"/>
      <c r="M17" s="139"/>
      <c r="N17" s="139"/>
      <c r="O17" s="139"/>
      <c r="P17" s="139"/>
      <c r="Q17" s="139"/>
      <c r="R17" s="139"/>
      <c r="S17" s="139"/>
      <c r="T17" s="139"/>
      <c r="U17" s="139"/>
    </row>
    <row r="18" spans="1:21" outlineLevel="1" x14ac:dyDescent="0.2">
      <c r="A18" s="140"/>
      <c r="B18" s="139"/>
      <c r="C18" s="139"/>
      <c r="D18" s="139"/>
      <c r="E18" s="139"/>
      <c r="F18" s="139"/>
      <c r="G18" s="139"/>
      <c r="H18" s="139"/>
      <c r="I18" s="139"/>
      <c r="J18" s="139"/>
      <c r="K18" s="139"/>
      <c r="L18" s="139"/>
      <c r="M18" s="139"/>
      <c r="N18" s="139"/>
      <c r="O18" s="139"/>
      <c r="P18" s="139"/>
      <c r="Q18" s="139"/>
      <c r="R18" s="139"/>
      <c r="S18" s="139"/>
      <c r="T18" s="139"/>
      <c r="U18" s="139"/>
    </row>
    <row r="19" spans="1:21" outlineLevel="1" x14ac:dyDescent="0.2">
      <c r="A19" s="140"/>
      <c r="B19" s="139"/>
      <c r="C19" s="139"/>
      <c r="D19" s="139"/>
      <c r="E19" s="139"/>
      <c r="F19" s="139"/>
      <c r="G19" s="139"/>
      <c r="H19" s="139"/>
      <c r="I19" s="139"/>
      <c r="J19" s="139"/>
      <c r="K19" s="139"/>
      <c r="L19" s="139"/>
      <c r="M19" s="139"/>
      <c r="N19" s="139"/>
      <c r="O19" s="139"/>
      <c r="P19" s="139"/>
      <c r="Q19" s="139"/>
      <c r="R19" s="139"/>
      <c r="S19" s="139"/>
      <c r="T19" s="139"/>
      <c r="U19" s="139"/>
    </row>
    <row r="20" spans="1:21" outlineLevel="1" x14ac:dyDescent="0.2">
      <c r="A20" s="140"/>
      <c r="B20" s="139"/>
      <c r="C20" s="139"/>
      <c r="D20" s="139"/>
      <c r="E20" s="139"/>
      <c r="F20" s="139"/>
      <c r="G20" s="139"/>
      <c r="H20" s="139"/>
      <c r="I20" s="139"/>
      <c r="J20" s="139"/>
      <c r="K20" s="139"/>
      <c r="L20" s="139"/>
      <c r="M20" s="139"/>
      <c r="N20" s="139"/>
      <c r="O20" s="139"/>
      <c r="P20" s="139"/>
      <c r="Q20" s="139"/>
      <c r="R20" s="139"/>
      <c r="S20" s="139"/>
      <c r="T20" s="139"/>
      <c r="U20" s="139"/>
    </row>
    <row r="21" spans="1:21" outlineLevel="1" x14ac:dyDescent="0.2">
      <c r="A21" s="140"/>
      <c r="B21" s="139"/>
      <c r="C21" s="139"/>
      <c r="D21" s="139"/>
      <c r="E21" s="139"/>
      <c r="F21" s="139"/>
      <c r="G21" s="139"/>
      <c r="H21" s="139"/>
      <c r="I21" s="139"/>
      <c r="J21" s="139"/>
      <c r="K21" s="139"/>
      <c r="L21" s="139"/>
      <c r="M21" s="139"/>
      <c r="N21" s="139"/>
      <c r="O21" s="139"/>
      <c r="P21" s="139"/>
      <c r="Q21" s="139"/>
      <c r="R21" s="139"/>
      <c r="S21" s="139"/>
      <c r="T21" s="139"/>
      <c r="U21" s="139"/>
    </row>
    <row r="22" spans="1:21" outlineLevel="1" x14ac:dyDescent="0.2">
      <c r="A22" s="140"/>
      <c r="B22" s="139"/>
      <c r="C22" s="139"/>
      <c r="D22" s="139"/>
      <c r="E22" s="139"/>
      <c r="F22" s="139"/>
      <c r="G22" s="139"/>
      <c r="H22" s="139"/>
      <c r="I22" s="139"/>
      <c r="J22" s="139"/>
      <c r="K22" s="139"/>
      <c r="L22" s="139"/>
      <c r="M22" s="139"/>
      <c r="N22" s="139"/>
      <c r="O22" s="139"/>
      <c r="P22" s="139"/>
      <c r="Q22" s="139"/>
      <c r="R22" s="139"/>
      <c r="S22" s="139"/>
      <c r="T22" s="139"/>
      <c r="U22" s="139"/>
    </row>
    <row r="23" spans="1:21" outlineLevel="1" x14ac:dyDescent="0.2">
      <c r="A23" s="140"/>
      <c r="B23" s="139"/>
      <c r="C23" s="139"/>
      <c r="D23" s="139"/>
      <c r="E23" s="139"/>
      <c r="F23" s="139"/>
      <c r="G23" s="139"/>
      <c r="H23" s="139"/>
      <c r="I23" s="139"/>
      <c r="J23" s="139"/>
      <c r="K23" s="139"/>
      <c r="L23" s="139"/>
      <c r="M23" s="139"/>
      <c r="N23" s="139"/>
      <c r="O23" s="139"/>
      <c r="P23" s="139"/>
      <c r="Q23" s="139"/>
      <c r="R23" s="139"/>
      <c r="S23" s="139"/>
      <c r="T23" s="139"/>
      <c r="U23" s="139"/>
    </row>
    <row r="24" spans="1:21" outlineLevel="1" x14ac:dyDescent="0.2">
      <c r="A24" s="140"/>
      <c r="B24" s="139"/>
      <c r="C24" s="139"/>
      <c r="D24" s="139"/>
      <c r="E24" s="139"/>
      <c r="F24" s="139"/>
      <c r="G24" s="139"/>
      <c r="H24" s="139"/>
      <c r="I24" s="139"/>
      <c r="J24" s="139"/>
      <c r="K24" s="139"/>
      <c r="L24" s="139"/>
      <c r="M24" s="139"/>
      <c r="N24" s="139"/>
      <c r="O24" s="139"/>
      <c r="P24" s="139"/>
      <c r="Q24" s="139"/>
      <c r="R24" s="139"/>
      <c r="S24" s="139"/>
      <c r="T24" s="139"/>
      <c r="U24" s="139"/>
    </row>
    <row r="25" spans="1:21" outlineLevel="1" x14ac:dyDescent="0.2">
      <c r="A25" s="140"/>
      <c r="B25" s="139"/>
      <c r="C25" s="139"/>
      <c r="D25" s="139"/>
      <c r="E25" s="139"/>
      <c r="F25" s="139"/>
      <c r="G25" s="139"/>
      <c r="H25" s="139"/>
      <c r="I25" s="139"/>
      <c r="J25" s="139"/>
      <c r="K25" s="139"/>
      <c r="L25" s="139"/>
      <c r="M25" s="139"/>
      <c r="N25" s="139"/>
      <c r="O25" s="139"/>
      <c r="P25" s="139"/>
      <c r="Q25" s="139"/>
      <c r="R25" s="139"/>
      <c r="S25" s="139"/>
      <c r="T25" s="139"/>
      <c r="U25" s="139"/>
    </row>
    <row r="26" spans="1:21" outlineLevel="1" x14ac:dyDescent="0.2">
      <c r="A26" s="140"/>
      <c r="B26" s="139"/>
      <c r="C26" s="139"/>
      <c r="D26" s="139"/>
      <c r="E26" s="139"/>
      <c r="F26" s="139"/>
      <c r="G26" s="139"/>
      <c r="H26" s="139"/>
      <c r="I26" s="139"/>
      <c r="J26" s="139"/>
      <c r="K26" s="139"/>
      <c r="L26" s="139"/>
      <c r="M26" s="139"/>
      <c r="N26" s="139"/>
      <c r="O26" s="139"/>
      <c r="P26" s="139"/>
      <c r="Q26" s="139"/>
      <c r="R26" s="139"/>
      <c r="S26" s="139"/>
      <c r="T26" s="139"/>
      <c r="U26" s="139"/>
    </row>
    <row r="27" spans="1:21" outlineLevel="1" x14ac:dyDescent="0.2">
      <c r="A27" s="140"/>
      <c r="B27" s="139"/>
      <c r="C27" s="139"/>
      <c r="D27" s="139"/>
      <c r="E27" s="139"/>
      <c r="F27" s="139"/>
      <c r="G27" s="139"/>
      <c r="H27" s="139"/>
      <c r="I27" s="139"/>
      <c r="J27" s="139"/>
      <c r="K27" s="139"/>
      <c r="L27" s="139"/>
      <c r="M27" s="139"/>
      <c r="N27" s="139"/>
      <c r="O27" s="139"/>
      <c r="P27" s="139"/>
      <c r="Q27" s="139"/>
      <c r="R27" s="139"/>
      <c r="S27" s="139"/>
      <c r="T27" s="139"/>
      <c r="U27" s="139"/>
    </row>
    <row r="28" spans="1:21" outlineLevel="1" x14ac:dyDescent="0.2">
      <c r="A28" s="140"/>
      <c r="B28" s="139"/>
      <c r="C28" s="139"/>
      <c r="D28" s="139"/>
      <c r="E28" s="139"/>
      <c r="F28" s="139"/>
      <c r="G28" s="139"/>
      <c r="H28" s="139"/>
      <c r="I28" s="139"/>
      <c r="J28" s="139"/>
      <c r="K28" s="139"/>
      <c r="L28" s="139"/>
      <c r="M28" s="139"/>
      <c r="N28" s="139"/>
      <c r="O28" s="139"/>
      <c r="P28" s="139"/>
      <c r="Q28" s="139"/>
      <c r="R28" s="139"/>
      <c r="S28" s="139"/>
      <c r="T28" s="139"/>
      <c r="U28" s="139"/>
    </row>
    <row r="29" spans="1:21" outlineLevel="1" x14ac:dyDescent="0.2">
      <c r="A29" s="140"/>
      <c r="B29" s="139"/>
      <c r="C29" s="139"/>
      <c r="D29" s="139"/>
      <c r="E29" s="139"/>
      <c r="F29" s="139"/>
      <c r="G29" s="139"/>
      <c r="H29" s="139"/>
      <c r="I29" s="139"/>
      <c r="J29" s="139"/>
      <c r="K29" s="139"/>
      <c r="L29" s="139"/>
      <c r="M29" s="139"/>
      <c r="N29" s="139"/>
      <c r="O29" s="139"/>
      <c r="P29" s="139"/>
      <c r="Q29" s="139"/>
      <c r="R29" s="139"/>
      <c r="S29" s="139"/>
      <c r="T29" s="139"/>
      <c r="U29" s="139"/>
    </row>
    <row r="30" spans="1:21" outlineLevel="1" x14ac:dyDescent="0.2">
      <c r="A30" s="140"/>
      <c r="B30" s="139"/>
      <c r="C30" s="139"/>
      <c r="D30" s="139"/>
      <c r="E30" s="139"/>
      <c r="F30" s="139"/>
      <c r="G30" s="139"/>
      <c r="H30" s="139"/>
      <c r="I30" s="139"/>
      <c r="J30" s="139"/>
      <c r="K30" s="139"/>
      <c r="L30" s="139"/>
      <c r="M30" s="139"/>
      <c r="N30" s="139"/>
      <c r="O30" s="139"/>
      <c r="P30" s="139"/>
      <c r="Q30" s="139"/>
      <c r="R30" s="139"/>
      <c r="S30" s="139"/>
      <c r="T30" s="139"/>
      <c r="U30" s="139"/>
    </row>
    <row r="31" spans="1:21" outlineLevel="1" x14ac:dyDescent="0.2">
      <c r="A31" s="140"/>
      <c r="B31" s="139"/>
      <c r="C31" s="139"/>
      <c r="D31" s="139"/>
      <c r="E31" s="139"/>
      <c r="F31" s="139"/>
      <c r="G31" s="139"/>
      <c r="H31" s="139"/>
      <c r="I31" s="139"/>
      <c r="J31" s="139"/>
      <c r="K31" s="139"/>
      <c r="L31" s="139"/>
      <c r="M31" s="139"/>
      <c r="N31" s="139"/>
      <c r="O31" s="139"/>
      <c r="P31" s="139"/>
      <c r="Q31" s="139"/>
      <c r="R31" s="139"/>
      <c r="S31" s="139"/>
      <c r="T31" s="139"/>
      <c r="U31" s="139"/>
    </row>
    <row r="32" spans="1:21" outlineLevel="1" x14ac:dyDescent="0.2">
      <c r="A32" s="140"/>
      <c r="B32" s="139"/>
      <c r="C32" s="139"/>
      <c r="D32" s="139"/>
      <c r="E32" s="139"/>
      <c r="F32" s="139"/>
      <c r="G32" s="139"/>
      <c r="H32" s="139"/>
      <c r="I32" s="139"/>
      <c r="J32" s="139"/>
      <c r="K32" s="139"/>
      <c r="L32" s="139"/>
      <c r="M32" s="139"/>
      <c r="N32" s="139"/>
      <c r="O32" s="139"/>
      <c r="P32" s="139"/>
      <c r="Q32" s="139"/>
      <c r="R32" s="139"/>
      <c r="S32" s="139"/>
      <c r="T32" s="139"/>
      <c r="U32" s="139"/>
    </row>
    <row r="33" spans="1:22" outlineLevel="1" x14ac:dyDescent="0.2">
      <c r="A33" s="140"/>
      <c r="B33" s="139"/>
      <c r="C33" s="139"/>
      <c r="D33" s="139"/>
      <c r="E33" s="139"/>
      <c r="F33" s="139"/>
      <c r="G33" s="139"/>
      <c r="H33" s="139"/>
      <c r="I33" s="139"/>
      <c r="J33" s="139"/>
      <c r="K33" s="139"/>
      <c r="L33" s="139"/>
      <c r="M33" s="139"/>
      <c r="N33" s="139"/>
      <c r="O33" s="139"/>
      <c r="P33" s="139"/>
      <c r="Q33" s="139"/>
      <c r="R33" s="139"/>
      <c r="S33" s="139"/>
      <c r="T33" s="139"/>
      <c r="U33" s="139"/>
    </row>
    <row r="34" spans="1:22" outlineLevel="1" x14ac:dyDescent="0.2">
      <c r="A34" s="140"/>
      <c r="B34" s="139"/>
      <c r="C34" s="139"/>
      <c r="D34" s="139"/>
      <c r="E34" s="139"/>
      <c r="F34" s="139"/>
      <c r="G34" s="139"/>
      <c r="H34" s="139"/>
      <c r="I34" s="139"/>
      <c r="J34" s="139"/>
      <c r="K34" s="139"/>
      <c r="L34" s="139"/>
      <c r="M34" s="139"/>
      <c r="N34" s="139"/>
      <c r="O34" s="139"/>
      <c r="P34" s="139"/>
      <c r="Q34" s="139"/>
      <c r="R34" s="139"/>
      <c r="S34" s="139"/>
      <c r="T34" s="139"/>
      <c r="U34" s="139"/>
    </row>
    <row r="35" spans="1:22" x14ac:dyDescent="0.2">
      <c r="A35" s="6">
        <f>MAX($A$1:A34)+subsection</f>
        <v>2.0199999999999996</v>
      </c>
      <c r="B35" s="6" t="s">
        <v>26</v>
      </c>
      <c r="C35" s="6"/>
      <c r="D35" s="7"/>
      <c r="E35" s="8"/>
      <c r="F35" s="8"/>
      <c r="G35" s="8"/>
      <c r="H35" s="8"/>
      <c r="I35" s="8"/>
      <c r="J35" s="6"/>
      <c r="K35" s="6"/>
      <c r="L35" s="7"/>
      <c r="M35" s="7"/>
      <c r="N35" s="7"/>
      <c r="O35" s="7"/>
      <c r="P35" s="7"/>
      <c r="Q35" s="7"/>
      <c r="R35" s="7"/>
      <c r="S35" s="8"/>
      <c r="T35" s="8"/>
      <c r="U35" s="8"/>
      <c r="V35" s="6"/>
    </row>
    <row r="36" spans="1:22" x14ac:dyDescent="0.2">
      <c r="A36" s="141"/>
      <c r="B36" s="142"/>
      <c r="C36" s="142"/>
      <c r="D36" s="143"/>
      <c r="E36" s="143"/>
      <c r="F36" s="143"/>
      <c r="G36" s="143"/>
      <c r="H36" s="143"/>
      <c r="I36" s="143"/>
      <c r="J36" s="143"/>
      <c r="K36" s="143"/>
      <c r="L36" s="143"/>
      <c r="M36" s="143"/>
      <c r="N36" s="143"/>
      <c r="O36" s="143"/>
      <c r="P36" s="143"/>
      <c r="Q36" s="143"/>
      <c r="R36" s="143"/>
      <c r="S36" s="143"/>
      <c r="T36" s="143"/>
      <c r="U36" s="143"/>
      <c r="V36" s="143"/>
    </row>
    <row r="37" spans="1:22" outlineLevel="1" x14ac:dyDescent="0.2">
      <c r="A37" s="141"/>
      <c r="B37" s="144" t="s">
        <v>27</v>
      </c>
      <c r="C37" s="144"/>
      <c r="D37" s="144" t="s">
        <v>8</v>
      </c>
      <c r="E37" s="144"/>
      <c r="F37" s="144"/>
      <c r="G37" s="144"/>
      <c r="H37" s="144"/>
      <c r="I37" s="144"/>
      <c r="J37" s="144"/>
      <c r="K37" s="145"/>
      <c r="L37" s="145"/>
      <c r="M37" s="145"/>
      <c r="N37" s="145"/>
      <c r="O37" s="145"/>
      <c r="P37" s="145"/>
      <c r="Q37" s="145"/>
      <c r="R37" s="145"/>
      <c r="S37" s="145"/>
      <c r="T37" s="145"/>
      <c r="U37" s="145"/>
      <c r="V37" s="145"/>
    </row>
    <row r="38" spans="1:22" outlineLevel="1" x14ac:dyDescent="0.2">
      <c r="A38" s="141"/>
      <c r="B38" s="146" t="s">
        <v>28</v>
      </c>
      <c r="C38" s="146"/>
      <c r="D38" s="147" t="s">
        <v>29</v>
      </c>
      <c r="E38" s="148"/>
      <c r="F38" s="148"/>
      <c r="G38" s="148"/>
      <c r="H38" s="148"/>
      <c r="I38" s="149"/>
      <c r="J38" s="149"/>
      <c r="K38" s="150"/>
      <c r="L38" s="150"/>
      <c r="M38" s="150"/>
      <c r="N38" s="150"/>
      <c r="O38" s="150"/>
      <c r="P38" s="150"/>
      <c r="Q38" s="150"/>
      <c r="R38" s="150"/>
      <c r="S38" s="150"/>
      <c r="T38" s="150"/>
      <c r="U38" s="150"/>
      <c r="V38" s="150"/>
    </row>
    <row r="39" spans="1:22" outlineLevel="1" x14ac:dyDescent="0.2">
      <c r="A39" s="141"/>
      <c r="B39" s="151" t="s">
        <v>30</v>
      </c>
      <c r="C39" s="151"/>
      <c r="D39" s="147" t="s">
        <v>31</v>
      </c>
      <c r="E39" s="148"/>
      <c r="F39" s="148"/>
      <c r="G39" s="148"/>
      <c r="H39" s="148"/>
      <c r="I39" s="149"/>
      <c r="J39" s="149"/>
      <c r="K39" s="150"/>
      <c r="L39" s="150"/>
      <c r="M39" s="150"/>
      <c r="N39" s="150"/>
      <c r="O39" s="150"/>
      <c r="P39" s="150"/>
      <c r="Q39" s="150"/>
      <c r="R39" s="150"/>
      <c r="S39" s="150"/>
      <c r="T39" s="150"/>
      <c r="U39" s="150"/>
      <c r="V39" s="150"/>
    </row>
    <row r="40" spans="1:22" outlineLevel="1" x14ac:dyDescent="0.2">
      <c r="A40" s="141"/>
      <c r="B40" s="152" t="s">
        <v>32</v>
      </c>
      <c r="C40" s="152"/>
      <c r="D40" s="147" t="s">
        <v>33</v>
      </c>
      <c r="E40" s="148"/>
      <c r="F40" s="148"/>
      <c r="G40" s="148"/>
      <c r="H40" s="148"/>
      <c r="I40" s="149"/>
      <c r="J40" s="149"/>
      <c r="K40" s="150"/>
      <c r="L40" s="150"/>
      <c r="M40" s="150"/>
      <c r="N40" s="150"/>
      <c r="O40" s="150"/>
      <c r="P40" s="150"/>
      <c r="Q40" s="150"/>
      <c r="R40" s="150"/>
      <c r="S40" s="150"/>
      <c r="T40" s="150"/>
      <c r="U40" s="150"/>
      <c r="V40" s="150"/>
    </row>
    <row r="41" spans="1:22" outlineLevel="1" x14ac:dyDescent="0.2">
      <c r="A41" s="141"/>
      <c r="B41" s="153" t="s">
        <v>34</v>
      </c>
      <c r="C41" s="153"/>
      <c r="D41" s="147" t="s">
        <v>35</v>
      </c>
      <c r="E41" s="148"/>
      <c r="F41" s="148"/>
      <c r="G41" s="148"/>
      <c r="H41" s="148"/>
      <c r="I41" s="149"/>
      <c r="J41" s="149"/>
      <c r="K41" s="150"/>
      <c r="L41" s="150"/>
      <c r="M41" s="150"/>
      <c r="N41" s="150"/>
      <c r="O41" s="150"/>
      <c r="P41" s="150"/>
      <c r="Q41" s="150"/>
      <c r="R41" s="150"/>
      <c r="S41" s="150"/>
      <c r="T41" s="150"/>
      <c r="U41" s="150"/>
      <c r="V41" s="150"/>
    </row>
    <row r="42" spans="1:22" outlineLevel="1" x14ac:dyDescent="0.2">
      <c r="A42"/>
    </row>
    <row r="43" spans="1:22" outlineLevel="1" x14ac:dyDescent="0.2">
      <c r="A43" s="141"/>
      <c r="B43" s="154" t="s">
        <v>36</v>
      </c>
      <c r="C43" s="154"/>
      <c r="D43" s="149"/>
      <c r="E43" s="149"/>
      <c r="F43" s="149"/>
      <c r="G43" s="149"/>
      <c r="H43" s="149"/>
      <c r="I43" s="149"/>
      <c r="J43" s="149"/>
      <c r="K43" s="150"/>
      <c r="L43" s="150"/>
      <c r="M43" s="150"/>
      <c r="N43" s="150"/>
      <c r="O43" s="150"/>
      <c r="P43" s="150"/>
      <c r="Q43" s="150"/>
      <c r="R43" s="150"/>
      <c r="S43" s="150"/>
      <c r="T43" s="150"/>
      <c r="U43" s="150"/>
      <c r="V43" s="150"/>
    </row>
    <row r="44" spans="1:22" outlineLevel="1" x14ac:dyDescent="0.2">
      <c r="A44" s="141"/>
      <c r="B44" s="154"/>
      <c r="C44" s="154"/>
      <c r="D44" s="149"/>
      <c r="E44" s="149"/>
      <c r="F44" s="149"/>
      <c r="G44" s="149"/>
      <c r="H44" s="149"/>
      <c r="I44" s="149"/>
      <c r="J44" s="149"/>
      <c r="K44" s="150"/>
      <c r="L44" s="150"/>
      <c r="M44" s="150"/>
      <c r="N44" s="150"/>
      <c r="O44" s="150"/>
      <c r="P44" s="150"/>
      <c r="Q44" s="150"/>
      <c r="R44" s="150"/>
      <c r="S44" s="150"/>
      <c r="T44" s="150"/>
      <c r="U44" s="150"/>
      <c r="V44" s="150"/>
    </row>
    <row r="45" spans="1:22" outlineLevel="1" x14ac:dyDescent="0.2">
      <c r="A45" s="141"/>
      <c r="B45" s="150"/>
      <c r="C45" s="150"/>
      <c r="D45" s="150"/>
      <c r="E45" s="150"/>
      <c r="F45" s="150"/>
      <c r="G45" s="150"/>
      <c r="H45" s="150"/>
      <c r="I45" s="150"/>
      <c r="J45" s="150"/>
      <c r="K45" s="150"/>
      <c r="L45" s="150"/>
      <c r="M45" s="150"/>
      <c r="N45" s="150"/>
      <c r="O45" s="150"/>
      <c r="P45" s="150"/>
      <c r="Q45" s="150"/>
      <c r="R45" s="150"/>
      <c r="S45" s="150"/>
      <c r="T45" s="150"/>
      <c r="U45" s="150"/>
      <c r="V45" s="150"/>
    </row>
    <row r="46" spans="1:22" x14ac:dyDescent="0.2">
      <c r="A46" s="6">
        <f>MAX($A$1:A45)+subsection</f>
        <v>2.0299999999999994</v>
      </c>
      <c r="B46" s="6" t="s">
        <v>37</v>
      </c>
      <c r="C46" s="6"/>
      <c r="D46" s="7"/>
      <c r="E46" s="8"/>
      <c r="F46" s="8"/>
      <c r="G46" s="8"/>
      <c r="H46" s="8"/>
      <c r="I46" s="8"/>
      <c r="J46" s="6"/>
      <c r="K46" s="6"/>
      <c r="L46" s="7"/>
      <c r="M46" s="7"/>
      <c r="N46" s="7"/>
      <c r="O46" s="7"/>
      <c r="P46" s="7"/>
      <c r="Q46" s="7"/>
      <c r="R46" s="7"/>
      <c r="S46" s="8"/>
      <c r="T46" s="8"/>
      <c r="U46" s="8"/>
      <c r="V46" s="6"/>
    </row>
    <row r="47" spans="1:22" x14ac:dyDescent="0.2">
      <c r="A47" s="155"/>
      <c r="B47" s="142"/>
      <c r="C47" s="142"/>
      <c r="D47" s="156"/>
      <c r="E47" s="143"/>
      <c r="F47" s="143"/>
      <c r="G47" s="156"/>
      <c r="H47" s="156"/>
      <c r="I47" s="156"/>
      <c r="J47" s="156"/>
      <c r="K47" s="156"/>
      <c r="L47" s="156"/>
      <c r="M47" s="156"/>
      <c r="N47" s="156"/>
      <c r="O47" s="156"/>
      <c r="P47" s="156"/>
      <c r="Q47" s="156"/>
      <c r="R47" s="156"/>
      <c r="S47" s="156"/>
      <c r="T47" s="150"/>
      <c r="U47" s="150"/>
      <c r="V47" s="150"/>
    </row>
    <row r="48" spans="1:22" s="157" customFormat="1" ht="15" outlineLevel="1" x14ac:dyDescent="0.25">
      <c r="B48" s="158" t="s">
        <v>38</v>
      </c>
      <c r="L48" s="159"/>
      <c r="M48" s="159"/>
      <c r="N48" s="159"/>
      <c r="O48" s="159"/>
      <c r="P48" s="159"/>
      <c r="Q48" s="159"/>
      <c r="R48" s="159"/>
      <c r="S48" s="159"/>
      <c r="T48" s="159"/>
    </row>
    <row r="49" spans="1:22" s="157" customFormat="1" ht="15" outlineLevel="1" x14ac:dyDescent="0.25">
      <c r="L49" s="159"/>
      <c r="M49" s="159"/>
      <c r="N49" s="159"/>
      <c r="O49" s="159"/>
      <c r="P49" s="159"/>
      <c r="Q49" s="159"/>
      <c r="R49" s="159"/>
      <c r="S49" s="159"/>
      <c r="T49" s="159"/>
    </row>
    <row r="50" spans="1:22" s="157" customFormat="1" outlineLevel="1" x14ac:dyDescent="0.2">
      <c r="B50" s="160" t="s">
        <v>39</v>
      </c>
      <c r="C50" s="160"/>
      <c r="D50" s="160"/>
      <c r="E50" s="160"/>
      <c r="F50" s="160" t="s">
        <v>8</v>
      </c>
      <c r="G50" s="160"/>
      <c r="H50" s="160"/>
      <c r="I50" s="161"/>
      <c r="J50" s="161"/>
      <c r="K50" s="161"/>
      <c r="L50" s="161"/>
      <c r="M50" s="161"/>
      <c r="N50" s="161"/>
      <c r="O50" s="161"/>
      <c r="P50" s="161"/>
      <c r="Q50" s="161"/>
      <c r="R50" s="161"/>
      <c r="S50" s="161"/>
      <c r="T50" s="161"/>
    </row>
    <row r="51" spans="1:22" s="157" customFormat="1" ht="15" outlineLevel="1" x14ac:dyDescent="0.25">
      <c r="L51" s="159"/>
      <c r="M51" s="159"/>
      <c r="N51" s="159"/>
      <c r="O51" s="159"/>
      <c r="P51" s="159"/>
      <c r="Q51" s="159"/>
      <c r="R51" s="159"/>
      <c r="S51" s="159"/>
      <c r="T51" s="159"/>
    </row>
    <row r="52" spans="1:22" s="157" customFormat="1" ht="15" outlineLevel="1" x14ac:dyDescent="0.25">
      <c r="B52" s="162" t="s">
        <v>40</v>
      </c>
      <c r="C52" s="163"/>
      <c r="D52" s="164"/>
      <c r="F52" s="158" t="s">
        <v>41</v>
      </c>
      <c r="G52" s="158"/>
      <c r="L52" s="159"/>
      <c r="M52" s="159"/>
      <c r="N52" s="159"/>
      <c r="O52" s="159"/>
      <c r="P52" s="159"/>
      <c r="Q52" s="159"/>
      <c r="R52" s="159"/>
      <c r="S52" s="159"/>
      <c r="T52" s="159"/>
    </row>
    <row r="53" spans="1:22" s="157" customFormat="1" ht="15" outlineLevel="1" x14ac:dyDescent="0.25">
      <c r="B53" s="165" t="s">
        <v>42</v>
      </c>
      <c r="C53" s="165"/>
      <c r="F53" s="158" t="s">
        <v>43</v>
      </c>
      <c r="G53" s="158"/>
      <c r="L53" s="159"/>
      <c r="M53" s="159"/>
      <c r="N53" s="159"/>
      <c r="O53" s="159"/>
      <c r="P53" s="159"/>
      <c r="Q53" s="159"/>
      <c r="R53" s="159"/>
      <c r="S53" s="159"/>
      <c r="T53" s="159"/>
    </row>
    <row r="54" spans="1:22" s="157" customFormat="1" ht="15" outlineLevel="1" x14ac:dyDescent="0.25">
      <c r="B54" s="166" t="s">
        <v>44</v>
      </c>
      <c r="C54" s="166"/>
      <c r="F54" s="158" t="s">
        <v>45</v>
      </c>
      <c r="G54" s="158"/>
      <c r="L54" s="159"/>
      <c r="M54" s="159"/>
      <c r="N54" s="159"/>
      <c r="O54" s="159"/>
      <c r="P54" s="159"/>
      <c r="Q54" s="159"/>
      <c r="R54" s="159"/>
      <c r="S54" s="159"/>
      <c r="T54" s="159"/>
    </row>
    <row r="55" spans="1:22" s="157" customFormat="1" ht="15" outlineLevel="1" x14ac:dyDescent="0.25">
      <c r="B55" s="167" t="s">
        <v>46</v>
      </c>
      <c r="C55" s="167"/>
      <c r="F55" s="158" t="s">
        <v>47</v>
      </c>
      <c r="G55" s="158"/>
      <c r="L55" s="159"/>
      <c r="M55" s="159"/>
      <c r="N55" s="159"/>
      <c r="O55" s="159"/>
      <c r="P55" s="159"/>
      <c r="Q55" s="159"/>
      <c r="R55" s="159"/>
      <c r="S55" s="159"/>
      <c r="T55" s="159"/>
    </row>
    <row r="56" spans="1:22" s="157" customFormat="1" ht="15" outlineLevel="1" x14ac:dyDescent="0.25">
      <c r="B56" s="158" t="s">
        <v>48</v>
      </c>
      <c r="C56" s="158"/>
      <c r="F56" s="158" t="s">
        <v>49</v>
      </c>
      <c r="G56" s="158"/>
      <c r="L56" s="159"/>
      <c r="M56" s="159"/>
      <c r="N56" s="159"/>
      <c r="O56" s="159"/>
      <c r="P56" s="159"/>
      <c r="Q56" s="159"/>
      <c r="R56" s="159"/>
      <c r="S56" s="159"/>
      <c r="T56" s="159"/>
    </row>
    <row r="57" spans="1:22" s="157" customFormat="1" ht="15" outlineLevel="1" x14ac:dyDescent="0.25">
      <c r="B57" s="168"/>
      <c r="C57" s="169"/>
      <c r="D57" s="169"/>
      <c r="F57" s="158" t="s">
        <v>50</v>
      </c>
      <c r="G57" s="158"/>
      <c r="L57" s="159"/>
      <c r="M57" s="159"/>
      <c r="N57" s="159"/>
      <c r="O57" s="159"/>
      <c r="P57" s="159"/>
      <c r="Q57" s="159"/>
      <c r="R57" s="159"/>
      <c r="S57" s="159"/>
      <c r="T57" s="159"/>
    </row>
    <row r="58" spans="1:22" s="157" customFormat="1" ht="15" outlineLevel="1" x14ac:dyDescent="0.25">
      <c r="L58" s="159"/>
      <c r="M58" s="159"/>
      <c r="N58" s="159"/>
      <c r="O58" s="159"/>
      <c r="P58" s="159"/>
      <c r="Q58" s="159"/>
      <c r="R58" s="159"/>
      <c r="S58" s="159"/>
      <c r="T58" s="159"/>
    </row>
    <row r="59" spans="1:22" s="157" customFormat="1" ht="15" outlineLevel="1" x14ac:dyDescent="0.25">
      <c r="L59" s="159"/>
      <c r="M59" s="159"/>
      <c r="N59" s="159"/>
      <c r="O59" s="159"/>
      <c r="P59" s="159"/>
      <c r="Q59" s="159"/>
      <c r="R59" s="159"/>
      <c r="S59" s="159"/>
      <c r="T59" s="159"/>
    </row>
    <row r="60" spans="1:22" x14ac:dyDescent="0.2">
      <c r="A60" s="170" t="s">
        <v>23</v>
      </c>
      <c r="B60" s="31"/>
      <c r="C60" s="31"/>
      <c r="D60" s="32"/>
      <c r="E60" s="31"/>
      <c r="F60" s="31"/>
      <c r="G60" s="31"/>
      <c r="H60" s="31"/>
      <c r="I60" s="31"/>
      <c r="J60" s="31"/>
      <c r="K60" s="31"/>
      <c r="L60" s="31"/>
      <c r="M60" s="31"/>
      <c r="N60" s="31"/>
      <c r="O60" s="31"/>
      <c r="P60" s="31"/>
      <c r="Q60" s="31"/>
      <c r="R60" s="31"/>
      <c r="S60" s="31"/>
      <c r="T60" s="31"/>
      <c r="U60" s="31"/>
      <c r="V60" s="31"/>
    </row>
  </sheetData>
  <conditionalFormatting sqref="B3:C3">
    <cfRule type="expression" dxfId="399" priority="1">
      <formula>$B$3="The model contains one or more errors"</formula>
    </cfRule>
  </conditionalFormatting>
  <hyperlinks>
    <hyperlink ref="B5" location="Contents!A1" display="[To Contents]" xr:uid="{00000000-0004-0000-0200-000000000000}"/>
  </hyperlinks>
  <pageMargins left="0.7" right="0.7" top="0.75" bottom="0.75" header="0.3" footer="0.3"/>
  <pageSetup paperSize="9" scale="8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pageSetUpPr fitToPage="1"/>
  </sheetPr>
  <dimension ref="A1:AT38"/>
  <sheetViews>
    <sheetView showGridLines="0" zoomScaleNormal="100" zoomScaleSheetLayoutView="100" zoomScalePageLayoutView="90" workbookViewId="0">
      <pane xSplit="3" ySplit="7" topLeftCell="D8" activePane="bottomRight" state="frozen"/>
      <selection activeCell="F29" sqref="F29"/>
      <selection pane="topRight" activeCell="F29" sqref="F29"/>
      <selection pane="bottomLeft" activeCell="F29" sqref="F29"/>
      <selection pane="bottomRight" activeCell="G28" sqref="G28"/>
    </sheetView>
  </sheetViews>
  <sheetFormatPr defaultColWidth="0" defaultRowHeight="12.75" outlineLevelRow="1" x14ac:dyDescent="0.2"/>
  <cols>
    <col min="1" max="1" width="5.7109375" style="1" customWidth="1"/>
    <col min="2" max="2" width="67.7109375" style="1" customWidth="1"/>
    <col min="3" max="3" width="13.7109375" style="10" customWidth="1"/>
    <col min="4" max="4" width="6.5703125" style="1" customWidth="1"/>
    <col min="5" max="5" width="24.140625" style="1" bestFit="1" customWidth="1"/>
    <col min="6" max="6" width="11.42578125" style="1" customWidth="1"/>
    <col min="7" max="7" width="4.7109375" style="1" customWidth="1"/>
    <col min="8" max="8" width="1.5703125" style="1" customWidth="1"/>
    <col min="9" max="10" width="9.140625" style="1" hidden="1" customWidth="1"/>
    <col min="11" max="46" width="0" style="1" hidden="1" customWidth="1"/>
    <col min="47" max="16384" width="9.140625" style="1" hidden="1"/>
  </cols>
  <sheetData>
    <row r="1" spans="1:7" s="2" customFormat="1" ht="18.75" x14ac:dyDescent="0.3">
      <c r="A1" s="96" t="str">
        <f>Model_Name</f>
        <v>Efficient Cost Bounds Model</v>
      </c>
      <c r="B1" s="97"/>
      <c r="C1" s="98"/>
      <c r="D1" s="99"/>
      <c r="E1" s="99"/>
      <c r="F1" s="99"/>
      <c r="G1" s="99"/>
    </row>
    <row r="2" spans="1:7" s="3" customFormat="1" x14ac:dyDescent="0.2">
      <c r="A2" s="100">
        <f>MATCH(B2,Contents!$D$8:$D$21,0)</f>
        <v>3</v>
      </c>
      <c r="B2" s="101" t="str">
        <f>PROPER(MID(CELL("filename", A1), FIND("]", CELL("filename", A1))+1, 100))</f>
        <v>Assumptions</v>
      </c>
      <c r="C2" s="95"/>
      <c r="D2" s="102"/>
      <c r="E2" s="102"/>
      <c r="F2" s="102"/>
      <c r="G2" s="102"/>
    </row>
    <row r="3" spans="1:7" s="3" customFormat="1" x14ac:dyDescent="0.2">
      <c r="A3" s="125">
        <f>SUM(A7:A37)</f>
        <v>0</v>
      </c>
      <c r="B3" s="126" t="str">
        <f>Error_Message</f>
        <v>No errors identified</v>
      </c>
      <c r="C3" s="95"/>
      <c r="D3" s="102"/>
      <c r="E3" s="102"/>
      <c r="F3" s="102"/>
      <c r="G3" s="102"/>
    </row>
    <row r="4" spans="1:7" s="3" customFormat="1" x14ac:dyDescent="0.2">
      <c r="A4" s="103"/>
      <c r="B4" s="104"/>
      <c r="C4" s="95"/>
      <c r="D4" s="102"/>
      <c r="E4" s="102"/>
      <c r="F4" s="102"/>
      <c r="G4" s="102"/>
    </row>
    <row r="5" spans="1:7" x14ac:dyDescent="0.2">
      <c r="A5" s="4"/>
      <c r="B5" s="44" t="s">
        <v>24</v>
      </c>
      <c r="C5" s="5"/>
      <c r="D5" s="4"/>
      <c r="E5" s="4"/>
      <c r="F5" s="4"/>
      <c r="G5" s="4"/>
    </row>
    <row r="6" spans="1:7" x14ac:dyDescent="0.2">
      <c r="A6" s="6">
        <f>MAX($A$1:A5)+subsection</f>
        <v>3.01</v>
      </c>
      <c r="B6" s="6" t="s">
        <v>51</v>
      </c>
      <c r="C6" s="7"/>
      <c r="D6" s="8"/>
      <c r="E6" s="8"/>
      <c r="F6" s="50"/>
      <c r="G6" s="50"/>
    </row>
    <row r="7" spans="1:7" x14ac:dyDescent="0.2">
      <c r="A7" s="9"/>
      <c r="C7" s="13"/>
      <c r="D7" s="45"/>
    </row>
    <row r="8" spans="1:7" outlineLevel="1" x14ac:dyDescent="0.2">
      <c r="A8" s="27"/>
      <c r="C8" s="29"/>
      <c r="D8" s="25"/>
      <c r="E8" s="25"/>
      <c r="F8" s="25"/>
      <c r="G8" s="25"/>
    </row>
    <row r="9" spans="1:7" outlineLevel="1" x14ac:dyDescent="0.2">
      <c r="A9" s="27"/>
      <c r="B9" s="49" t="s">
        <v>52</v>
      </c>
      <c r="C9" s="29"/>
      <c r="D9" s="25"/>
      <c r="E9" s="25"/>
      <c r="F9" s="25"/>
      <c r="G9" s="25"/>
    </row>
    <row r="10" spans="1:7" outlineLevel="1" x14ac:dyDescent="0.2">
      <c r="A10" s="27"/>
      <c r="B10" s="28"/>
      <c r="C10" s="29"/>
      <c r="D10" s="25"/>
      <c r="E10" s="25"/>
      <c r="F10" s="25"/>
      <c r="G10" s="25"/>
    </row>
    <row r="11" spans="1:7" outlineLevel="1" x14ac:dyDescent="0.2">
      <c r="A11" s="27"/>
      <c r="B11" s="47" t="s">
        <v>53</v>
      </c>
      <c r="C11" s="29"/>
      <c r="D11" s="25"/>
      <c r="E11" s="25"/>
      <c r="F11" s="25"/>
      <c r="G11" s="25"/>
    </row>
    <row r="12" spans="1:7" outlineLevel="1" x14ac:dyDescent="0.2">
      <c r="A12" s="27"/>
      <c r="B12" s="48" t="s">
        <v>54</v>
      </c>
      <c r="C12" s="24" t="s">
        <v>55</v>
      </c>
      <c r="D12" s="25"/>
      <c r="E12" s="89">
        <v>2015</v>
      </c>
      <c r="F12" s="25"/>
      <c r="G12" s="25"/>
    </row>
    <row r="13" spans="1:7" outlineLevel="1" x14ac:dyDescent="0.2">
      <c r="A13" s="27"/>
      <c r="B13" s="48" t="s">
        <v>56</v>
      </c>
      <c r="C13" s="24" t="s">
        <v>57</v>
      </c>
      <c r="D13" s="25"/>
      <c r="E13" s="124">
        <v>41821</v>
      </c>
      <c r="F13" s="25"/>
      <c r="G13" s="25"/>
    </row>
    <row r="14" spans="1:7" outlineLevel="1" x14ac:dyDescent="0.2">
      <c r="A14" s="27"/>
      <c r="B14" s="48" t="s">
        <v>58</v>
      </c>
      <c r="C14" s="24" t="s">
        <v>57</v>
      </c>
      <c r="D14" s="25"/>
      <c r="E14" s="124">
        <v>42185</v>
      </c>
      <c r="F14" s="25"/>
      <c r="G14" s="25"/>
    </row>
    <row r="15" spans="1:7" outlineLevel="1" x14ac:dyDescent="0.2">
      <c r="A15" s="27"/>
      <c r="B15" s="28"/>
      <c r="C15" s="29"/>
      <c r="D15" s="25"/>
      <c r="E15" s="25"/>
      <c r="F15" s="25"/>
      <c r="G15" s="25"/>
    </row>
    <row r="16" spans="1:7" outlineLevel="1" x14ac:dyDescent="0.2">
      <c r="A16" s="27"/>
      <c r="B16" s="47" t="s">
        <v>59</v>
      </c>
      <c r="C16" s="29"/>
      <c r="D16" s="25"/>
      <c r="E16" s="25"/>
      <c r="F16" s="25"/>
      <c r="G16" s="25"/>
    </row>
    <row r="17" spans="1:7" outlineLevel="1" x14ac:dyDescent="0.2">
      <c r="A17" s="27"/>
      <c r="B17" s="48" t="s">
        <v>60</v>
      </c>
      <c r="C17" s="24" t="s">
        <v>55</v>
      </c>
      <c r="D17" s="25"/>
      <c r="E17" s="70">
        <v>2018</v>
      </c>
      <c r="F17" s="25"/>
      <c r="G17" s="25"/>
    </row>
    <row r="18" spans="1:7" outlineLevel="1" x14ac:dyDescent="0.2">
      <c r="A18" s="27"/>
      <c r="B18" s="48" t="s">
        <v>61</v>
      </c>
      <c r="C18" s="24" t="s">
        <v>55</v>
      </c>
      <c r="D18" s="25"/>
      <c r="E18" s="70">
        <v>2066</v>
      </c>
      <c r="F18" s="25"/>
      <c r="G18" s="25"/>
    </row>
    <row r="19" spans="1:7" outlineLevel="1" x14ac:dyDescent="0.2">
      <c r="A19" s="27"/>
      <c r="B19" s="48"/>
      <c r="C19" s="29"/>
      <c r="D19" s="25"/>
      <c r="E19" s="25"/>
      <c r="F19" s="25"/>
      <c r="G19" s="25"/>
    </row>
    <row r="20" spans="1:7" outlineLevel="1" x14ac:dyDescent="0.2">
      <c r="A20" s="27"/>
      <c r="B20" s="47" t="s">
        <v>62</v>
      </c>
      <c r="C20" s="29"/>
      <c r="D20" s="25"/>
      <c r="E20" s="25"/>
      <c r="F20" s="25"/>
      <c r="G20" s="25"/>
    </row>
    <row r="21" spans="1:7" outlineLevel="1" x14ac:dyDescent="0.2">
      <c r="A21" s="27"/>
      <c r="B21" s="48" t="s">
        <v>60</v>
      </c>
      <c r="C21" s="24" t="s">
        <v>55</v>
      </c>
      <c r="D21" s="25"/>
      <c r="E21" s="70">
        <v>2016</v>
      </c>
      <c r="F21" s="25"/>
      <c r="G21" s="25"/>
    </row>
    <row r="22" spans="1:7" outlineLevel="1" x14ac:dyDescent="0.2">
      <c r="A22" s="27"/>
      <c r="B22" s="48" t="s">
        <v>61</v>
      </c>
      <c r="C22" s="24" t="s">
        <v>55</v>
      </c>
      <c r="D22" s="25"/>
      <c r="E22" s="70">
        <v>2020</v>
      </c>
      <c r="F22" s="25"/>
      <c r="G22" s="25"/>
    </row>
    <row r="23" spans="1:7" outlineLevel="1" x14ac:dyDescent="0.2">
      <c r="A23" s="27"/>
      <c r="B23" s="48"/>
      <c r="C23" s="24"/>
      <c r="D23" s="24"/>
      <c r="E23" s="24"/>
      <c r="F23" s="25"/>
      <c r="G23" s="25"/>
    </row>
    <row r="24" spans="1:7" outlineLevel="1" x14ac:dyDescent="0.2">
      <c r="A24" s="27"/>
      <c r="B24" s="47" t="s">
        <v>63</v>
      </c>
      <c r="C24" s="1"/>
      <c r="D24" s="173"/>
      <c r="F24" s="25"/>
    </row>
    <row r="25" spans="1:7" outlineLevel="1" x14ac:dyDescent="0.2">
      <c r="A25" s="27"/>
      <c r="B25" s="71" t="s">
        <v>64</v>
      </c>
      <c r="C25" s="24" t="s">
        <v>64</v>
      </c>
      <c r="D25" s="173"/>
      <c r="E25" s="70" t="s">
        <v>65</v>
      </c>
      <c r="F25" s="184">
        <f>MATCH(E25,Depn_Methods,0)</f>
        <v>2</v>
      </c>
    </row>
    <row r="26" spans="1:7" outlineLevel="1" x14ac:dyDescent="0.2">
      <c r="A26" s="27"/>
      <c r="B26" s="52" t="s">
        <v>66</v>
      </c>
      <c r="C26" s="24" t="s">
        <v>67</v>
      </c>
      <c r="D26" s="25"/>
      <c r="E26" s="182" t="str">
        <f>Depn_Method_1</f>
        <v>Deferred Depreciation</v>
      </c>
      <c r="F26" s="25"/>
      <c r="G26" s="25"/>
    </row>
    <row r="27" spans="1:7" outlineLevel="1" x14ac:dyDescent="0.2">
      <c r="A27" s="27"/>
      <c r="B27" s="52" t="s">
        <v>68</v>
      </c>
      <c r="C27" s="24" t="s">
        <v>67</v>
      </c>
      <c r="D27" s="25"/>
      <c r="E27" s="182" t="str">
        <f>Depn_Method_2</f>
        <v>Straight Line Depreciation</v>
      </c>
      <c r="F27" s="25"/>
      <c r="G27" s="25"/>
    </row>
    <row r="28" spans="1:7" outlineLevel="1" x14ac:dyDescent="0.2">
      <c r="A28" s="27"/>
      <c r="B28" s="48"/>
      <c r="C28" s="24"/>
      <c r="D28" s="24"/>
      <c r="E28" s="24"/>
      <c r="F28" s="25"/>
      <c r="G28" s="25"/>
    </row>
    <row r="29" spans="1:7" outlineLevel="1" x14ac:dyDescent="0.2">
      <c r="A29" s="27"/>
      <c r="B29" s="47" t="s">
        <v>69</v>
      </c>
      <c r="C29" s="1"/>
      <c r="D29" s="173"/>
      <c r="F29" s="25"/>
    </row>
    <row r="30" spans="1:7" outlineLevel="1" x14ac:dyDescent="0.2">
      <c r="A30" s="27"/>
      <c r="B30" s="71" t="s">
        <v>70</v>
      </c>
      <c r="C30" s="29" t="s">
        <v>71</v>
      </c>
      <c r="D30" s="25"/>
      <c r="E30" s="22">
        <v>15</v>
      </c>
      <c r="F30" s="25"/>
      <c r="G30" s="25"/>
    </row>
    <row r="31" spans="1:7" outlineLevel="1" x14ac:dyDescent="0.2">
      <c r="A31" s="27"/>
      <c r="B31" s="48"/>
      <c r="C31" s="24"/>
      <c r="D31" s="24"/>
      <c r="E31" s="24"/>
      <c r="F31" s="25"/>
      <c r="G31" s="25"/>
    </row>
    <row r="32" spans="1:7" outlineLevel="1" x14ac:dyDescent="0.2">
      <c r="A32" s="27"/>
      <c r="B32" s="47" t="s">
        <v>72</v>
      </c>
      <c r="C32" s="29"/>
      <c r="D32" s="25"/>
      <c r="E32" s="25"/>
      <c r="F32" s="25"/>
      <c r="G32" s="25"/>
    </row>
    <row r="33" spans="1:7" outlineLevel="1" x14ac:dyDescent="0.2">
      <c r="A33" s="27"/>
      <c r="B33" s="48" t="s">
        <v>73</v>
      </c>
      <c r="C33" s="24" t="s">
        <v>74</v>
      </c>
      <c r="E33" s="22">
        <f>10^6</f>
        <v>1000000</v>
      </c>
      <c r="F33" s="25"/>
      <c r="G33" s="25"/>
    </row>
    <row r="34" spans="1:7" outlineLevel="1" x14ac:dyDescent="0.2">
      <c r="A34" s="27"/>
      <c r="B34" s="48" t="s">
        <v>75</v>
      </c>
      <c r="C34" s="24" t="s">
        <v>74</v>
      </c>
      <c r="E34" s="43">
        <v>0.01</v>
      </c>
      <c r="F34" s="25"/>
      <c r="G34" s="25"/>
    </row>
    <row r="35" spans="1:7" outlineLevel="1" x14ac:dyDescent="0.2">
      <c r="A35" s="27"/>
      <c r="B35" s="48"/>
      <c r="C35" s="29"/>
      <c r="D35" s="25"/>
      <c r="E35" s="25"/>
      <c r="F35" s="25"/>
      <c r="G35" s="25"/>
    </row>
    <row r="36" spans="1:7" outlineLevel="1" x14ac:dyDescent="0.2">
      <c r="A36" s="93">
        <f>SUM(D36:G36)</f>
        <v>0</v>
      </c>
      <c r="B36" s="48"/>
      <c r="C36" s="29"/>
      <c r="D36" s="25"/>
      <c r="E36" s="93">
        <f t="array" ref="E36">SUM(IF(ISERROR(E12:E34),1))</f>
        <v>0</v>
      </c>
      <c r="F36" s="93"/>
      <c r="G36" s="93"/>
    </row>
    <row r="37" spans="1:7" outlineLevel="1" x14ac:dyDescent="0.2">
      <c r="A37" s="27"/>
      <c r="B37" s="48"/>
      <c r="C37" s="29"/>
      <c r="D37" s="25"/>
      <c r="E37" s="25"/>
      <c r="F37" s="25"/>
      <c r="G37" s="25"/>
    </row>
    <row r="38" spans="1:7" x14ac:dyDescent="0.2">
      <c r="A38" s="30" t="s">
        <v>23</v>
      </c>
      <c r="B38" s="31"/>
      <c r="C38" s="32"/>
      <c r="D38" s="31"/>
      <c r="E38" s="31"/>
      <c r="F38" s="31"/>
      <c r="G38" s="31"/>
    </row>
  </sheetData>
  <sheetProtection formatCells="0" formatColumns="0" formatRows="0" insertColumns="0" insertRows="0" insertHyperlinks="0" deleteColumns="0" deleteRows="0" sort="0" autoFilter="0" pivotTables="0"/>
  <dataConsolidate/>
  <conditionalFormatting sqref="B3">
    <cfRule type="expression" dxfId="398" priority="1">
      <formula>$B$3="The model contains one or more errors"</formula>
    </cfRule>
  </conditionalFormatting>
  <dataValidations count="1">
    <dataValidation type="list" showInputMessage="1" showErrorMessage="1" sqref="E25" xr:uid="{00000000-0002-0000-0300-000000000000}">
      <formula1>Depn_Methods</formula1>
    </dataValidation>
  </dataValidations>
  <hyperlinks>
    <hyperlink ref="B5" location="Contents!A1" display="[To Contents]" xr:uid="{00000000-0004-0000-0300-000000000000}"/>
  </hyperlinks>
  <pageMargins left="0.39370078740157483" right="0.39370078740157483" top="0.39370078740157483" bottom="0.39370078740157483" header="0.39370078740157483" footer="0.39370078740157483"/>
  <pageSetup paperSize="8" scale="1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'Cost Allocation Model'!$E$9:$BD$9</xm:f>
          </x14:formula1>
          <xm:sqref>E12 E21:E22 E17:E18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pageSetUpPr fitToPage="1"/>
  </sheetPr>
  <dimension ref="A1:AW110"/>
  <sheetViews>
    <sheetView showGridLines="0" zoomScaleNormal="100" zoomScaleSheetLayoutView="100" zoomScalePageLayoutView="90" workbookViewId="0">
      <pane xSplit="3" ySplit="15" topLeftCell="D76" activePane="bottomRight" state="frozen"/>
      <selection activeCell="F29" sqref="F29"/>
      <selection pane="topRight" activeCell="F29" sqref="F29"/>
      <selection pane="bottomLeft" activeCell="F29" sqref="F29"/>
      <selection pane="bottomRight" activeCell="F29" sqref="F29"/>
    </sheetView>
  </sheetViews>
  <sheetFormatPr defaultColWidth="0" defaultRowHeight="12.75" outlineLevelRow="1" x14ac:dyDescent="0.2"/>
  <cols>
    <col min="1" max="1" width="5.7109375" style="1" customWidth="1"/>
    <col min="2" max="2" width="67.7109375" style="1" customWidth="1"/>
    <col min="3" max="3" width="13.7109375" style="10" customWidth="1"/>
    <col min="4" max="4" width="12.7109375" style="1" customWidth="1"/>
    <col min="5" max="7" width="9" style="1" customWidth="1"/>
    <col min="8" max="8" width="10.7109375" style="1" customWidth="1"/>
    <col min="9" max="9" width="9.7109375" style="1" customWidth="1"/>
    <col min="10" max="11" width="12.7109375" style="1" customWidth="1"/>
    <col min="12" max="12" width="8.7109375" style="1" customWidth="1"/>
    <col min="13" max="13" width="7.5703125" style="1" customWidth="1"/>
    <col min="14" max="15" width="12.7109375" style="1" customWidth="1"/>
    <col min="16" max="18" width="8" style="1" customWidth="1"/>
    <col min="19" max="22" width="12.7109375" style="1" customWidth="1"/>
    <col min="23" max="25" width="7.7109375" style="1" customWidth="1"/>
    <col min="26" max="26" width="21.42578125" style="1" customWidth="1"/>
    <col min="27" max="27" width="11.5703125" style="1" customWidth="1"/>
    <col min="28" max="28" width="8.140625" style="1" customWidth="1"/>
    <col min="29" max="29" width="17.7109375" style="1" customWidth="1"/>
    <col min="30" max="30" width="9.140625" style="1" customWidth="1"/>
    <col min="31" max="31" width="7.7109375" style="1" customWidth="1"/>
    <col min="32" max="32" width="10.140625" style="1" customWidth="1"/>
    <col min="33" max="33" width="11.42578125" style="1" customWidth="1"/>
    <col min="34" max="34" width="8.140625" style="1" customWidth="1"/>
    <col min="35" max="35" width="7.7109375" style="1" customWidth="1"/>
    <col min="36" max="36" width="7.42578125" style="1" customWidth="1"/>
    <col min="37" max="37" width="10.140625" style="1" customWidth="1"/>
    <col min="38" max="38" width="12.7109375" style="1" customWidth="1"/>
    <col min="39" max="39" width="9.7109375" style="1" customWidth="1"/>
    <col min="40" max="45" width="10.140625" style="1" customWidth="1"/>
    <col min="46" max="47" width="12.42578125" style="1" customWidth="1"/>
    <col min="48" max="48" width="10.140625" style="1" customWidth="1"/>
    <col min="49" max="49" width="2.42578125" style="1" customWidth="1"/>
    <col min="50" max="16384" width="9.140625" style="1" hidden="1"/>
  </cols>
  <sheetData>
    <row r="1" spans="1:48" s="2" customFormat="1" ht="18.75" x14ac:dyDescent="0.3">
      <c r="A1" s="96" t="str">
        <f>Model_Name</f>
        <v>Efficient Cost Bounds Model</v>
      </c>
      <c r="B1" s="97"/>
      <c r="C1" s="98"/>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row>
    <row r="2" spans="1:48" s="3" customFormat="1" x14ac:dyDescent="0.2">
      <c r="A2" s="100">
        <f>MATCH(B2,Contents!$D$8:$D$21,0)</f>
        <v>4</v>
      </c>
      <c r="B2" s="101" t="str">
        <f>PROPER(MID(CELL("filename", A1), FIND("]", CELL("filename", A1))+1, 100))</f>
        <v>Allocators</v>
      </c>
      <c r="C2" s="95"/>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row>
    <row r="3" spans="1:48" s="3" customFormat="1" x14ac:dyDescent="0.2">
      <c r="A3" s="125">
        <f>SUM(A7:A15,A17:A29,A31:A82,A84:A109)</f>
        <v>0</v>
      </c>
      <c r="B3" s="126" t="str">
        <f>Error_Message</f>
        <v>No errors identified</v>
      </c>
      <c r="C3" s="95"/>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row>
    <row r="4" spans="1:48" s="3" customFormat="1" x14ac:dyDescent="0.2">
      <c r="A4" s="103"/>
      <c r="B4" s="104"/>
      <c r="C4" s="95"/>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row>
    <row r="5" spans="1:48" x14ac:dyDescent="0.2">
      <c r="A5" s="4"/>
      <c r="B5" s="44" t="s">
        <v>24</v>
      </c>
      <c r="C5" s="5"/>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row>
    <row r="6" spans="1:48" x14ac:dyDescent="0.2">
      <c r="A6" s="6">
        <f>MAX($A$1:A5)+subsection</f>
        <v>4.01</v>
      </c>
      <c r="B6" s="6" t="s">
        <v>76</v>
      </c>
      <c r="C6" s="7"/>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50"/>
      <c r="AP6" s="50"/>
      <c r="AQ6" s="50"/>
      <c r="AR6" s="50"/>
      <c r="AS6" s="50"/>
      <c r="AT6" s="50"/>
      <c r="AU6" s="50"/>
      <c r="AV6" s="50"/>
    </row>
    <row r="7" spans="1:48" ht="13.5" thickBot="1" x14ac:dyDescent="0.25">
      <c r="A7" s="9"/>
      <c r="C7" s="13"/>
      <c r="D7" s="45"/>
    </row>
    <row r="8" spans="1:48" s="14" customFormat="1" ht="47.25" x14ac:dyDescent="0.2">
      <c r="A8" s="11"/>
      <c r="B8" s="12" t="s">
        <v>77</v>
      </c>
      <c r="C8" s="13"/>
      <c r="E8" s="228" t="s">
        <v>78</v>
      </c>
      <c r="F8" s="229"/>
      <c r="G8" s="229"/>
      <c r="H8" s="229"/>
      <c r="I8" s="229"/>
      <c r="J8" s="229"/>
      <c r="K8" s="229"/>
      <c r="L8" s="229"/>
      <c r="M8" s="229"/>
      <c r="N8" s="229"/>
      <c r="O8" s="229"/>
      <c r="P8" s="229"/>
      <c r="Q8" s="229"/>
      <c r="R8" s="230"/>
      <c r="S8" s="228" t="s">
        <v>79</v>
      </c>
      <c r="T8" s="229"/>
      <c r="U8" s="229"/>
      <c r="V8" s="229"/>
      <c r="W8" s="229"/>
      <c r="X8" s="229"/>
      <c r="Y8" s="229"/>
      <c r="Z8" s="230"/>
      <c r="AA8" s="228" t="s">
        <v>80</v>
      </c>
      <c r="AB8" s="229"/>
      <c r="AC8" s="229"/>
      <c r="AD8" s="229"/>
      <c r="AE8" s="229"/>
      <c r="AF8" s="229"/>
      <c r="AG8" s="229"/>
      <c r="AH8" s="229"/>
      <c r="AI8" s="229"/>
      <c r="AJ8" s="230"/>
      <c r="AK8" s="228" t="s">
        <v>81</v>
      </c>
      <c r="AL8" s="229"/>
      <c r="AM8" s="229"/>
      <c r="AN8" s="231"/>
      <c r="AO8" s="240" t="s">
        <v>82</v>
      </c>
      <c r="AP8" s="241"/>
      <c r="AQ8" s="241"/>
      <c r="AR8" s="241"/>
      <c r="AS8" s="242"/>
      <c r="AT8" s="51" t="s">
        <v>83</v>
      </c>
      <c r="AU8" s="51" t="s">
        <v>84</v>
      </c>
      <c r="AV8" s="1"/>
    </row>
    <row r="9" spans="1:48" s="18" customFormat="1" ht="28.5" customHeight="1" x14ac:dyDescent="0.2">
      <c r="A9" s="15"/>
      <c r="B9" s="46" t="s">
        <v>85</v>
      </c>
      <c r="C9" s="16"/>
      <c r="D9" s="17"/>
      <c r="E9" s="250" t="s">
        <v>86</v>
      </c>
      <c r="F9" s="226"/>
      <c r="G9" s="226"/>
      <c r="H9" s="226"/>
      <c r="I9" s="226"/>
      <c r="J9" s="253" t="s">
        <v>87</v>
      </c>
      <c r="K9" s="226" t="s">
        <v>322</v>
      </c>
      <c r="L9" s="226" t="s">
        <v>89</v>
      </c>
      <c r="M9" s="226" t="s">
        <v>90</v>
      </c>
      <c r="N9" s="226" t="s">
        <v>91</v>
      </c>
      <c r="O9" s="226"/>
      <c r="P9" s="226" t="s">
        <v>92</v>
      </c>
      <c r="Q9" s="226"/>
      <c r="R9" s="234"/>
      <c r="S9" s="250" t="s">
        <v>93</v>
      </c>
      <c r="T9" s="226"/>
      <c r="U9" s="226" t="s">
        <v>94</v>
      </c>
      <c r="V9" s="226"/>
      <c r="W9" s="235" t="s">
        <v>95</v>
      </c>
      <c r="X9" s="251"/>
      <c r="Y9" s="251"/>
      <c r="Z9" s="252"/>
      <c r="AA9" s="250" t="s">
        <v>96</v>
      </c>
      <c r="AB9" s="226"/>
      <c r="AC9" s="226"/>
      <c r="AD9" s="226"/>
      <c r="AE9" s="206" t="s">
        <v>97</v>
      </c>
      <c r="AF9" s="226" t="s">
        <v>98</v>
      </c>
      <c r="AG9" s="226"/>
      <c r="AH9" s="226" t="s">
        <v>99</v>
      </c>
      <c r="AI9" s="226"/>
      <c r="AJ9" s="234"/>
      <c r="AK9" s="209" t="s">
        <v>100</v>
      </c>
      <c r="AL9" s="206" t="s">
        <v>101</v>
      </c>
      <c r="AM9" s="226" t="s">
        <v>102</v>
      </c>
      <c r="AN9" s="235"/>
      <c r="AO9" s="115"/>
      <c r="AP9" s="112"/>
      <c r="AQ9" s="112"/>
      <c r="AR9" s="112"/>
      <c r="AS9" s="116"/>
      <c r="AT9" s="243" t="s">
        <v>103</v>
      </c>
      <c r="AU9" s="243" t="s">
        <v>103</v>
      </c>
      <c r="AV9" s="1"/>
    </row>
    <row r="10" spans="1:48" s="18" customFormat="1" ht="15" x14ac:dyDescent="0.2">
      <c r="A10" s="15"/>
      <c r="B10" s="46"/>
      <c r="C10" s="19"/>
      <c r="D10" s="20"/>
      <c r="E10" s="246" t="s">
        <v>104</v>
      </c>
      <c r="F10" s="248" t="s">
        <v>105</v>
      </c>
      <c r="G10" s="236" t="s">
        <v>106</v>
      </c>
      <c r="H10" s="248" t="s">
        <v>107</v>
      </c>
      <c r="I10" s="248" t="s">
        <v>108</v>
      </c>
      <c r="J10" s="254"/>
      <c r="K10" s="226"/>
      <c r="L10" s="226"/>
      <c r="M10" s="226"/>
      <c r="N10" s="236" t="s">
        <v>109</v>
      </c>
      <c r="O10" s="236" t="s">
        <v>110</v>
      </c>
      <c r="P10" s="248" t="s">
        <v>104</v>
      </c>
      <c r="Q10" s="248" t="s">
        <v>105</v>
      </c>
      <c r="R10" s="256" t="s">
        <v>111</v>
      </c>
      <c r="S10" s="232" t="s">
        <v>112</v>
      </c>
      <c r="T10" s="236" t="s">
        <v>113</v>
      </c>
      <c r="U10" s="236" t="s">
        <v>114</v>
      </c>
      <c r="V10" s="236" t="s">
        <v>115</v>
      </c>
      <c r="W10" s="248" t="s">
        <v>116</v>
      </c>
      <c r="X10" s="248" t="s">
        <v>117</v>
      </c>
      <c r="Y10" s="248" t="s">
        <v>118</v>
      </c>
      <c r="Z10" s="256" t="s">
        <v>119</v>
      </c>
      <c r="AA10" s="258" t="s">
        <v>120</v>
      </c>
      <c r="AB10" s="259"/>
      <c r="AC10" s="259"/>
      <c r="AD10" s="259" t="s">
        <v>121</v>
      </c>
      <c r="AE10" s="236" t="s">
        <v>122</v>
      </c>
      <c r="AF10" s="236" t="s">
        <v>123</v>
      </c>
      <c r="AG10" s="236" t="s">
        <v>124</v>
      </c>
      <c r="AH10" s="236" t="s">
        <v>125</v>
      </c>
      <c r="AI10" s="236" t="s">
        <v>126</v>
      </c>
      <c r="AJ10" s="267" t="s">
        <v>127</v>
      </c>
      <c r="AK10" s="232" t="s">
        <v>128</v>
      </c>
      <c r="AL10" s="236" t="s">
        <v>101</v>
      </c>
      <c r="AM10" s="236" t="s">
        <v>129</v>
      </c>
      <c r="AN10" s="238" t="s">
        <v>323</v>
      </c>
      <c r="AO10" s="117"/>
      <c r="AP10" s="113"/>
      <c r="AQ10" s="113"/>
      <c r="AR10" s="113"/>
      <c r="AS10" s="118"/>
      <c r="AT10" s="244"/>
      <c r="AU10" s="244"/>
      <c r="AV10" s="1"/>
    </row>
    <row r="11" spans="1:48" ht="51.75" thickBot="1" x14ac:dyDescent="0.25">
      <c r="A11" s="21"/>
      <c r="B11" s="46"/>
      <c r="E11" s="247"/>
      <c r="F11" s="249"/>
      <c r="G11" s="249"/>
      <c r="H11" s="249"/>
      <c r="I11" s="249"/>
      <c r="J11" s="255"/>
      <c r="K11" s="227"/>
      <c r="L11" s="227"/>
      <c r="M11" s="227"/>
      <c r="N11" s="237"/>
      <c r="O11" s="237"/>
      <c r="P11" s="249"/>
      <c r="Q11" s="249"/>
      <c r="R11" s="257"/>
      <c r="S11" s="233"/>
      <c r="T11" s="237"/>
      <c r="U11" s="237"/>
      <c r="V11" s="237"/>
      <c r="W11" s="249"/>
      <c r="X11" s="249"/>
      <c r="Y11" s="249"/>
      <c r="Z11" s="257"/>
      <c r="AA11" s="207" t="s">
        <v>131</v>
      </c>
      <c r="AB11" s="208" t="s">
        <v>132</v>
      </c>
      <c r="AC11" s="208" t="s">
        <v>133</v>
      </c>
      <c r="AD11" s="260"/>
      <c r="AE11" s="237"/>
      <c r="AF11" s="237"/>
      <c r="AG11" s="237"/>
      <c r="AH11" s="237"/>
      <c r="AI11" s="237"/>
      <c r="AJ11" s="268"/>
      <c r="AK11" s="233"/>
      <c r="AL11" s="237"/>
      <c r="AM11" s="237"/>
      <c r="AN11" s="239"/>
      <c r="AO11" s="119"/>
      <c r="AP11" s="114"/>
      <c r="AQ11" s="114"/>
      <c r="AR11" s="114"/>
      <c r="AS11" s="120"/>
      <c r="AT11" s="245"/>
      <c r="AU11" s="245"/>
    </row>
    <row r="12" spans="1:48" ht="23.25" hidden="1" outlineLevel="1" thickBot="1" x14ac:dyDescent="0.25">
      <c r="B12" t="s">
        <v>134</v>
      </c>
      <c r="E12" s="261" t="s">
        <v>135</v>
      </c>
      <c r="F12" s="262"/>
      <c r="G12" s="262"/>
      <c r="H12" s="262"/>
      <c r="I12" s="263"/>
      <c r="J12" s="261" t="s">
        <v>136</v>
      </c>
      <c r="K12" s="262"/>
      <c r="L12" s="262"/>
      <c r="M12" s="263"/>
      <c r="N12" s="261" t="s">
        <v>137</v>
      </c>
      <c r="O12" s="263"/>
      <c r="P12" s="264" t="s">
        <v>135</v>
      </c>
      <c r="Q12" s="265"/>
      <c r="R12" s="266"/>
      <c r="S12" s="261" t="s">
        <v>138</v>
      </c>
      <c r="T12" s="262"/>
      <c r="U12" s="262"/>
      <c r="V12" s="262"/>
      <c r="W12" s="262"/>
      <c r="X12" s="262"/>
      <c r="Y12" s="262"/>
      <c r="Z12" s="263"/>
      <c r="AA12" s="261" t="s">
        <v>139</v>
      </c>
      <c r="AB12" s="262"/>
      <c r="AC12" s="262"/>
      <c r="AD12" s="263"/>
      <c r="AE12" s="187" t="s">
        <v>137</v>
      </c>
      <c r="AF12" s="261" t="s">
        <v>139</v>
      </c>
      <c r="AG12" s="263"/>
      <c r="AH12" s="187" t="s">
        <v>140</v>
      </c>
      <c r="AI12" s="261" t="s">
        <v>141</v>
      </c>
      <c r="AJ12" s="263"/>
      <c r="AK12" s="187" t="s">
        <v>142</v>
      </c>
      <c r="AL12" s="187" t="s">
        <v>143</v>
      </c>
      <c r="AM12" s="261" t="s">
        <v>142</v>
      </c>
      <c r="AN12" s="262"/>
      <c r="AO12" s="193"/>
      <c r="AP12" s="194"/>
      <c r="AQ12" s="194"/>
      <c r="AR12" s="194"/>
      <c r="AS12" s="195"/>
      <c r="AT12" s="188" t="s">
        <v>144</v>
      </c>
      <c r="AU12" s="188" t="s">
        <v>144</v>
      </c>
      <c r="AV12" s="189"/>
    </row>
    <row r="13" spans="1:48" s="23" customFormat="1" hidden="1" outlineLevel="1" x14ac:dyDescent="0.2">
      <c r="C13" s="190"/>
      <c r="D13" s="191"/>
    </row>
    <row r="14" spans="1:48" hidden="1" outlineLevel="1" x14ac:dyDescent="0.2">
      <c r="B14" s="1" t="s">
        <v>145</v>
      </c>
      <c r="D14" s="9"/>
      <c r="E14" s="192">
        <f t="shared" ref="E14:AT14" si="0">D14+1</f>
        <v>1</v>
      </c>
      <c r="F14" s="192">
        <f t="shared" si="0"/>
        <v>2</v>
      </c>
      <c r="G14" s="192">
        <f t="shared" si="0"/>
        <v>3</v>
      </c>
      <c r="H14" s="192">
        <f t="shared" si="0"/>
        <v>4</v>
      </c>
      <c r="I14" s="192">
        <f t="shared" si="0"/>
        <v>5</v>
      </c>
      <c r="J14" s="192">
        <f t="shared" si="0"/>
        <v>6</v>
      </c>
      <c r="K14" s="192">
        <f t="shared" si="0"/>
        <v>7</v>
      </c>
      <c r="L14" s="192">
        <f t="shared" si="0"/>
        <v>8</v>
      </c>
      <c r="M14" s="192">
        <f t="shared" si="0"/>
        <v>9</v>
      </c>
      <c r="N14" s="192">
        <f t="shared" si="0"/>
        <v>10</v>
      </c>
      <c r="O14" s="192">
        <f t="shared" si="0"/>
        <v>11</v>
      </c>
      <c r="P14" s="192">
        <f t="shared" si="0"/>
        <v>12</v>
      </c>
      <c r="Q14" s="192">
        <f t="shared" si="0"/>
        <v>13</v>
      </c>
      <c r="R14" s="192">
        <f t="shared" si="0"/>
        <v>14</v>
      </c>
      <c r="S14" s="192">
        <f t="shared" si="0"/>
        <v>15</v>
      </c>
      <c r="T14" s="192">
        <f t="shared" si="0"/>
        <v>16</v>
      </c>
      <c r="U14" s="192">
        <f t="shared" si="0"/>
        <v>17</v>
      </c>
      <c r="V14" s="192">
        <f t="shared" si="0"/>
        <v>18</v>
      </c>
      <c r="W14" s="192">
        <f t="shared" si="0"/>
        <v>19</v>
      </c>
      <c r="X14" s="192">
        <f t="shared" si="0"/>
        <v>20</v>
      </c>
      <c r="Y14" s="192">
        <f t="shared" si="0"/>
        <v>21</v>
      </c>
      <c r="Z14" s="192">
        <f t="shared" si="0"/>
        <v>22</v>
      </c>
      <c r="AA14" s="192">
        <f t="shared" si="0"/>
        <v>23</v>
      </c>
      <c r="AB14" s="192">
        <f t="shared" si="0"/>
        <v>24</v>
      </c>
      <c r="AC14" s="192">
        <f t="shared" si="0"/>
        <v>25</v>
      </c>
      <c r="AD14" s="192">
        <f t="shared" si="0"/>
        <v>26</v>
      </c>
      <c r="AE14" s="192">
        <f t="shared" si="0"/>
        <v>27</v>
      </c>
      <c r="AF14" s="192">
        <f t="shared" si="0"/>
        <v>28</v>
      </c>
      <c r="AG14" s="192">
        <f t="shared" si="0"/>
        <v>29</v>
      </c>
      <c r="AH14" s="192">
        <f t="shared" si="0"/>
        <v>30</v>
      </c>
      <c r="AI14" s="192">
        <f t="shared" si="0"/>
        <v>31</v>
      </c>
      <c r="AJ14" s="192">
        <f t="shared" si="0"/>
        <v>32</v>
      </c>
      <c r="AK14" s="192">
        <f t="shared" si="0"/>
        <v>33</v>
      </c>
      <c r="AL14" s="192">
        <f t="shared" si="0"/>
        <v>34</v>
      </c>
      <c r="AM14" s="192">
        <f t="shared" si="0"/>
        <v>35</v>
      </c>
      <c r="AN14" s="192">
        <f t="shared" si="0"/>
        <v>36</v>
      </c>
      <c r="AO14" s="192">
        <f t="shared" si="0"/>
        <v>37</v>
      </c>
      <c r="AP14" s="192">
        <f t="shared" si="0"/>
        <v>38</v>
      </c>
      <c r="AQ14" s="192">
        <f t="shared" si="0"/>
        <v>39</v>
      </c>
      <c r="AR14" s="192">
        <f t="shared" si="0"/>
        <v>40</v>
      </c>
      <c r="AS14" s="192">
        <f t="shared" si="0"/>
        <v>41</v>
      </c>
      <c r="AT14" s="192">
        <f t="shared" si="0"/>
        <v>42</v>
      </c>
      <c r="AU14" s="192">
        <f>AS14+1</f>
        <v>42</v>
      </c>
      <c r="AV14" s="192"/>
    </row>
    <row r="15" spans="1:48" collapsed="1" x14ac:dyDescent="0.2">
      <c r="D15" s="9"/>
    </row>
    <row r="16" spans="1:48" x14ac:dyDescent="0.2">
      <c r="A16" s="6">
        <f>MAX($A$1:A15)+subsection</f>
        <v>4.0199999999999996</v>
      </c>
      <c r="B16" s="6" t="s">
        <v>146</v>
      </c>
      <c r="C16" s="7"/>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row>
    <row r="17" spans="1:48" x14ac:dyDescent="0.2">
      <c r="A17" s="9"/>
      <c r="B17" s="9"/>
      <c r="C17" s="24"/>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row>
    <row r="18" spans="1:48" x14ac:dyDescent="0.2">
      <c r="A18" s="9"/>
      <c r="B18" s="49" t="s">
        <v>147</v>
      </c>
      <c r="C18" s="24"/>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row>
    <row r="19" spans="1:48" x14ac:dyDescent="0.2">
      <c r="A19" s="9"/>
      <c r="C19" s="24"/>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row>
    <row r="20" spans="1:48" x14ac:dyDescent="0.2">
      <c r="A20" s="9"/>
      <c r="B20" s="47" t="s">
        <v>148</v>
      </c>
      <c r="C20" s="24"/>
      <c r="D20" s="53" t="s">
        <v>149</v>
      </c>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row>
    <row r="21" spans="1:48" x14ac:dyDescent="0.2">
      <c r="A21" s="9"/>
      <c r="B21" s="48" t="s">
        <v>150</v>
      </c>
      <c r="C21" s="24" t="s">
        <v>151</v>
      </c>
      <c r="D21" s="74">
        <v>1</v>
      </c>
      <c r="E21" s="22">
        <v>1</v>
      </c>
      <c r="F21" s="22">
        <v>1</v>
      </c>
      <c r="G21" s="22">
        <v>1</v>
      </c>
      <c r="H21" s="22">
        <v>1</v>
      </c>
      <c r="I21" s="22">
        <v>1</v>
      </c>
      <c r="J21" s="22"/>
      <c r="K21" s="22"/>
      <c r="L21" s="22"/>
      <c r="M21" s="22"/>
      <c r="N21" s="22"/>
      <c r="O21" s="22"/>
      <c r="P21" s="22">
        <v>1</v>
      </c>
      <c r="Q21" s="22">
        <v>1</v>
      </c>
      <c r="R21" s="22">
        <v>1</v>
      </c>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row>
    <row r="22" spans="1:48" x14ac:dyDescent="0.2">
      <c r="A22" s="9"/>
      <c r="B22" s="48" t="s">
        <v>152</v>
      </c>
      <c r="C22" s="24" t="s">
        <v>151</v>
      </c>
      <c r="D22" s="74">
        <v>2</v>
      </c>
      <c r="E22" s="22"/>
      <c r="F22" s="22"/>
      <c r="G22" s="22"/>
      <c r="H22" s="22"/>
      <c r="I22" s="22"/>
      <c r="J22" s="22">
        <v>1</v>
      </c>
      <c r="K22" s="22"/>
      <c r="L22" s="22"/>
      <c r="M22" s="22"/>
      <c r="N22" s="22"/>
      <c r="O22" s="22"/>
      <c r="P22" s="22">
        <v>1</v>
      </c>
      <c r="Q22" s="22">
        <v>1</v>
      </c>
      <c r="R22" s="22">
        <v>1</v>
      </c>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row>
    <row r="23" spans="1:48" x14ac:dyDescent="0.2">
      <c r="A23" s="9"/>
      <c r="B23" s="48" t="s">
        <v>153</v>
      </c>
      <c r="C23" s="24" t="s">
        <v>151</v>
      </c>
      <c r="D23" s="74">
        <v>3</v>
      </c>
      <c r="E23" s="22"/>
      <c r="F23" s="22"/>
      <c r="G23" s="22"/>
      <c r="H23" s="22"/>
      <c r="I23" s="22"/>
      <c r="J23" s="22"/>
      <c r="K23" s="22"/>
      <c r="L23" s="22">
        <v>1</v>
      </c>
      <c r="M23" s="22"/>
      <c r="N23" s="22"/>
      <c r="O23" s="22"/>
      <c r="P23" s="22">
        <v>1</v>
      </c>
      <c r="Q23" s="22">
        <v>1</v>
      </c>
      <c r="R23" s="22">
        <v>1</v>
      </c>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row>
    <row r="24" spans="1:48" x14ac:dyDescent="0.2">
      <c r="A24" s="9"/>
      <c r="B24" s="48" t="s">
        <v>154</v>
      </c>
      <c r="C24" s="24" t="s">
        <v>151</v>
      </c>
      <c r="D24" s="74">
        <v>4</v>
      </c>
      <c r="E24" s="22"/>
      <c r="F24" s="22"/>
      <c r="G24" s="22"/>
      <c r="H24" s="22"/>
      <c r="I24" s="22"/>
      <c r="J24" s="22"/>
      <c r="K24" s="22"/>
      <c r="L24" s="22"/>
      <c r="M24" s="22">
        <v>1</v>
      </c>
      <c r="N24" s="22"/>
      <c r="O24" s="22"/>
      <c r="P24" s="22">
        <v>1</v>
      </c>
      <c r="Q24" s="22">
        <v>1</v>
      </c>
      <c r="R24" s="22">
        <v>1</v>
      </c>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row>
    <row r="25" spans="1:48" x14ac:dyDescent="0.2">
      <c r="A25" s="9"/>
      <c r="B25" s="48" t="s">
        <v>155</v>
      </c>
      <c r="C25" s="24" t="s">
        <v>151</v>
      </c>
      <c r="D25" s="74">
        <v>5</v>
      </c>
      <c r="E25" s="22"/>
      <c r="F25" s="22"/>
      <c r="G25" s="22"/>
      <c r="H25" s="22"/>
      <c r="I25" s="22"/>
      <c r="J25" s="22"/>
      <c r="K25" s="22"/>
      <c r="L25" s="22"/>
      <c r="M25" s="22"/>
      <c r="N25" s="22">
        <v>1</v>
      </c>
      <c r="O25" s="22">
        <v>1</v>
      </c>
      <c r="P25" s="22">
        <v>1</v>
      </c>
      <c r="Q25" s="22">
        <v>1</v>
      </c>
      <c r="R25" s="22">
        <v>1</v>
      </c>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row>
    <row r="26" spans="1:48" x14ac:dyDescent="0.2">
      <c r="A26" s="9"/>
      <c r="B26" s="48" t="s">
        <v>156</v>
      </c>
      <c r="C26" s="24" t="s">
        <v>151</v>
      </c>
      <c r="D26" s="74">
        <v>6</v>
      </c>
      <c r="E26" s="22"/>
      <c r="F26" s="22"/>
      <c r="G26" s="22"/>
      <c r="H26" s="22"/>
      <c r="I26" s="22"/>
      <c r="J26" s="22"/>
      <c r="K26" s="22"/>
      <c r="L26" s="22"/>
      <c r="M26" s="22"/>
      <c r="N26" s="22"/>
      <c r="O26" s="22"/>
      <c r="P26" s="22"/>
      <c r="Q26" s="22"/>
      <c r="R26" s="22"/>
      <c r="S26" s="22">
        <v>1</v>
      </c>
      <c r="T26" s="22"/>
      <c r="U26" s="22">
        <v>1</v>
      </c>
      <c r="V26" s="22"/>
      <c r="W26" s="22">
        <v>1</v>
      </c>
      <c r="X26" s="22">
        <v>1</v>
      </c>
      <c r="Y26" s="22">
        <v>1</v>
      </c>
      <c r="Z26" s="22"/>
      <c r="AA26" s="22"/>
      <c r="AB26" s="22"/>
      <c r="AC26" s="22"/>
      <c r="AD26" s="22"/>
      <c r="AE26" s="22"/>
      <c r="AF26" s="22"/>
      <c r="AG26" s="22"/>
      <c r="AH26" s="22"/>
      <c r="AI26" s="22"/>
      <c r="AJ26" s="22"/>
      <c r="AK26" s="22"/>
      <c r="AL26" s="22"/>
      <c r="AM26" s="22"/>
      <c r="AN26" s="22"/>
      <c r="AO26" s="22"/>
      <c r="AP26" s="22"/>
      <c r="AQ26" s="22"/>
      <c r="AR26" s="22"/>
      <c r="AS26" s="22"/>
      <c r="AT26" s="22"/>
      <c r="AU26" s="22"/>
    </row>
    <row r="27" spans="1:48" x14ac:dyDescent="0.2">
      <c r="A27" s="9"/>
      <c r="B27" s="48" t="s">
        <v>157</v>
      </c>
      <c r="C27" s="24" t="s">
        <v>151</v>
      </c>
      <c r="D27" s="74">
        <v>7</v>
      </c>
      <c r="E27" s="22"/>
      <c r="F27" s="22"/>
      <c r="G27" s="22"/>
      <c r="H27" s="22"/>
      <c r="I27" s="22"/>
      <c r="J27" s="22"/>
      <c r="K27" s="22"/>
      <c r="L27" s="22"/>
      <c r="M27" s="22"/>
      <c r="N27" s="22"/>
      <c r="O27" s="22"/>
      <c r="P27" s="22"/>
      <c r="Q27" s="22"/>
      <c r="R27" s="22"/>
      <c r="S27" s="22"/>
      <c r="T27" s="22">
        <v>1</v>
      </c>
      <c r="U27" s="22"/>
      <c r="V27" s="22">
        <v>1</v>
      </c>
      <c r="W27" s="22"/>
      <c r="X27" s="22"/>
      <c r="Y27" s="22"/>
      <c r="Z27" s="22">
        <v>1</v>
      </c>
      <c r="AA27" s="22"/>
      <c r="AB27" s="22"/>
      <c r="AC27" s="22"/>
      <c r="AD27" s="22"/>
      <c r="AE27" s="22"/>
      <c r="AF27" s="22"/>
      <c r="AG27" s="22"/>
      <c r="AH27" s="22"/>
      <c r="AI27" s="22"/>
      <c r="AJ27" s="22"/>
      <c r="AK27" s="22"/>
      <c r="AL27" s="22"/>
      <c r="AM27" s="22"/>
      <c r="AN27" s="22"/>
      <c r="AO27" s="22"/>
      <c r="AP27" s="22"/>
      <c r="AQ27" s="22"/>
      <c r="AR27" s="22"/>
      <c r="AS27" s="22"/>
      <c r="AT27" s="22"/>
      <c r="AU27" s="22"/>
    </row>
    <row r="28" spans="1:48" x14ac:dyDescent="0.2">
      <c r="A28" s="9"/>
      <c r="B28" s="48" t="s">
        <v>158</v>
      </c>
      <c r="C28" s="24" t="s">
        <v>151</v>
      </c>
      <c r="D28" s="74">
        <v>8</v>
      </c>
      <c r="E28" s="22"/>
      <c r="F28" s="22"/>
      <c r="G28" s="22"/>
      <c r="H28" s="22"/>
      <c r="I28" s="22"/>
      <c r="J28" s="22"/>
      <c r="K28" s="22">
        <v>1</v>
      </c>
      <c r="L28" s="22"/>
      <c r="M28" s="22"/>
      <c r="N28" s="22"/>
      <c r="O28" s="22"/>
      <c r="P28" s="22"/>
      <c r="Q28" s="22"/>
      <c r="R28" s="22"/>
      <c r="S28" s="22"/>
      <c r="T28" s="22"/>
      <c r="U28" s="22"/>
      <c r="V28" s="22"/>
      <c r="W28" s="22"/>
      <c r="X28" s="22"/>
      <c r="Y28" s="22"/>
      <c r="Z28" s="22"/>
      <c r="AA28" s="22">
        <v>1</v>
      </c>
      <c r="AB28" s="22">
        <v>1</v>
      </c>
      <c r="AC28" s="22">
        <v>1</v>
      </c>
      <c r="AD28" s="22">
        <v>1</v>
      </c>
      <c r="AE28" s="22">
        <v>1</v>
      </c>
      <c r="AF28" s="22">
        <v>1</v>
      </c>
      <c r="AG28" s="22">
        <v>1</v>
      </c>
      <c r="AH28" s="22">
        <v>1</v>
      </c>
      <c r="AI28" s="22">
        <v>1</v>
      </c>
      <c r="AJ28" s="22">
        <v>1</v>
      </c>
      <c r="AK28" s="22">
        <v>1</v>
      </c>
      <c r="AL28" s="22">
        <v>1</v>
      </c>
      <c r="AM28" s="22">
        <v>1</v>
      </c>
      <c r="AN28" s="22">
        <v>1</v>
      </c>
      <c r="AO28" s="22">
        <v>1</v>
      </c>
      <c r="AP28" s="22">
        <v>1</v>
      </c>
      <c r="AQ28" s="22">
        <v>1</v>
      </c>
      <c r="AR28" s="22">
        <v>1</v>
      </c>
      <c r="AS28" s="22">
        <v>1</v>
      </c>
      <c r="AT28" s="22">
        <v>1</v>
      </c>
      <c r="AU28" s="22">
        <v>1</v>
      </c>
    </row>
    <row r="29" spans="1:48" x14ac:dyDescent="0.2">
      <c r="A29" s="9"/>
      <c r="C29" s="24"/>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row>
    <row r="30" spans="1:48" x14ac:dyDescent="0.2">
      <c r="A30" s="6">
        <f>MAX($A$1:A29)+subsection</f>
        <v>4.0299999999999994</v>
      </c>
      <c r="B30" s="6" t="s">
        <v>318</v>
      </c>
      <c r="C30" s="7"/>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50"/>
    </row>
    <row r="31" spans="1:48" x14ac:dyDescent="0.2">
      <c r="A31" s="27"/>
      <c r="C31" s="29"/>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row>
    <row r="32" spans="1:48" outlineLevel="1" x14ac:dyDescent="0.2">
      <c r="A32" s="27"/>
      <c r="B32" s="49" t="s">
        <v>159</v>
      </c>
      <c r="C32" s="29"/>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row>
    <row r="33" spans="1:48" outlineLevel="1" x14ac:dyDescent="0.2">
      <c r="A33" s="27"/>
      <c r="B33" s="28"/>
      <c r="C33" s="29"/>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row>
    <row r="34" spans="1:48" outlineLevel="1" x14ac:dyDescent="0.2">
      <c r="A34" s="27"/>
      <c r="B34" s="47" t="s">
        <v>160</v>
      </c>
      <c r="C34" s="29"/>
      <c r="D34" s="53" t="s">
        <v>161</v>
      </c>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91" t="s">
        <v>162</v>
      </c>
      <c r="AV34" s="25"/>
    </row>
    <row r="35" spans="1:48" outlineLevel="1" x14ac:dyDescent="0.2">
      <c r="A35" s="27"/>
      <c r="B35" s="48" t="s">
        <v>163</v>
      </c>
      <c r="C35" s="24" t="s">
        <v>151</v>
      </c>
      <c r="D35" s="74">
        <v>1</v>
      </c>
      <c r="E35" s="22">
        <v>1</v>
      </c>
      <c r="F35" s="22">
        <v>1</v>
      </c>
      <c r="G35" s="22">
        <v>1</v>
      </c>
      <c r="H35" s="22">
        <v>1</v>
      </c>
      <c r="I35" s="22">
        <v>1</v>
      </c>
      <c r="J35" s="22">
        <v>1</v>
      </c>
      <c r="K35" s="22">
        <v>1</v>
      </c>
      <c r="L35" s="22">
        <v>1</v>
      </c>
      <c r="M35" s="22">
        <v>1</v>
      </c>
      <c r="N35" s="22">
        <v>1</v>
      </c>
      <c r="O35" s="22">
        <v>1</v>
      </c>
      <c r="P35" s="22">
        <v>1</v>
      </c>
      <c r="Q35" s="22">
        <v>1</v>
      </c>
      <c r="R35" s="22">
        <v>1</v>
      </c>
      <c r="S35" s="22">
        <v>1</v>
      </c>
      <c r="T35" s="22">
        <v>1</v>
      </c>
      <c r="U35" s="22">
        <v>1</v>
      </c>
      <c r="V35" s="22">
        <v>1</v>
      </c>
      <c r="W35" s="22">
        <v>1</v>
      </c>
      <c r="X35" s="22">
        <v>1</v>
      </c>
      <c r="Y35" s="22">
        <v>1</v>
      </c>
      <c r="Z35" s="22">
        <v>1</v>
      </c>
      <c r="AA35" s="22">
        <v>1</v>
      </c>
      <c r="AB35" s="22">
        <v>1</v>
      </c>
      <c r="AC35" s="22">
        <v>1</v>
      </c>
      <c r="AD35" s="22">
        <v>1</v>
      </c>
      <c r="AE35" s="22">
        <v>1</v>
      </c>
      <c r="AF35" s="22">
        <v>1</v>
      </c>
      <c r="AG35" s="22">
        <v>1</v>
      </c>
      <c r="AH35" s="22">
        <v>1</v>
      </c>
      <c r="AI35" s="22">
        <v>1</v>
      </c>
      <c r="AJ35" s="22">
        <v>1</v>
      </c>
      <c r="AK35" s="22">
        <v>1</v>
      </c>
      <c r="AL35" s="22">
        <v>1</v>
      </c>
      <c r="AM35" s="22">
        <v>1</v>
      </c>
      <c r="AN35" s="22">
        <v>1</v>
      </c>
      <c r="AO35" s="22">
        <v>1</v>
      </c>
      <c r="AP35" s="22">
        <v>1</v>
      </c>
      <c r="AQ35" s="22">
        <v>1</v>
      </c>
      <c r="AR35" s="22">
        <v>1</v>
      </c>
      <c r="AS35" s="22">
        <v>1</v>
      </c>
      <c r="AT35" s="22"/>
      <c r="AU35" s="22"/>
      <c r="AV35" s="25"/>
    </row>
    <row r="36" spans="1:48" outlineLevel="1" x14ac:dyDescent="0.2">
      <c r="A36" s="27"/>
      <c r="B36" s="48" t="s">
        <v>164</v>
      </c>
      <c r="C36" s="24" t="s">
        <v>151</v>
      </c>
      <c r="D36" s="24">
        <f>MAX($D35:D$35)+1</f>
        <v>2</v>
      </c>
      <c r="E36" s="22">
        <v>1</v>
      </c>
      <c r="F36" s="22">
        <v>1</v>
      </c>
      <c r="G36" s="22">
        <v>1</v>
      </c>
      <c r="H36" s="22">
        <v>1</v>
      </c>
      <c r="I36" s="22">
        <v>1</v>
      </c>
      <c r="J36" s="22">
        <v>1</v>
      </c>
      <c r="K36" s="22">
        <v>1</v>
      </c>
      <c r="L36" s="22">
        <v>1</v>
      </c>
      <c r="M36" s="22">
        <v>1</v>
      </c>
      <c r="N36" s="22">
        <v>1</v>
      </c>
      <c r="O36" s="22">
        <v>1</v>
      </c>
      <c r="P36" s="22">
        <v>1</v>
      </c>
      <c r="Q36" s="22">
        <v>1</v>
      </c>
      <c r="R36" s="22">
        <v>1</v>
      </c>
      <c r="S36" s="22">
        <v>1</v>
      </c>
      <c r="T36" s="22">
        <v>1</v>
      </c>
      <c r="U36" s="22">
        <v>1</v>
      </c>
      <c r="V36" s="22">
        <v>1</v>
      </c>
      <c r="W36" s="22">
        <v>1</v>
      </c>
      <c r="X36" s="22">
        <v>1</v>
      </c>
      <c r="Y36" s="22">
        <v>1</v>
      </c>
      <c r="Z36" s="22">
        <v>1</v>
      </c>
      <c r="AA36" s="22">
        <v>1</v>
      </c>
      <c r="AB36" s="22">
        <v>1</v>
      </c>
      <c r="AC36" s="22">
        <v>1</v>
      </c>
      <c r="AD36" s="22">
        <v>1</v>
      </c>
      <c r="AE36" s="22">
        <v>1</v>
      </c>
      <c r="AF36" s="22">
        <v>1</v>
      </c>
      <c r="AG36" s="22">
        <v>1</v>
      </c>
      <c r="AH36" s="22">
        <v>1</v>
      </c>
      <c r="AI36" s="22">
        <v>1</v>
      </c>
      <c r="AJ36" s="22">
        <v>1</v>
      </c>
      <c r="AK36" s="22">
        <v>1</v>
      </c>
      <c r="AL36" s="22">
        <v>1</v>
      </c>
      <c r="AM36" s="22">
        <v>1</v>
      </c>
      <c r="AN36" s="22">
        <v>1</v>
      </c>
      <c r="AO36" s="22"/>
      <c r="AP36" s="22"/>
      <c r="AQ36" s="22"/>
      <c r="AR36" s="22"/>
      <c r="AS36" s="22"/>
      <c r="AT36" s="22"/>
      <c r="AU36" s="22"/>
      <c r="AV36" s="25"/>
    </row>
    <row r="37" spans="1:48" outlineLevel="1" x14ac:dyDescent="0.2">
      <c r="A37" s="27"/>
      <c r="B37" s="48" t="s">
        <v>165</v>
      </c>
      <c r="C37" s="29"/>
      <c r="D37" s="74"/>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row>
    <row r="38" spans="1:48" outlineLevel="1" x14ac:dyDescent="0.2">
      <c r="A38" s="27"/>
      <c r="B38" s="52" t="s">
        <v>166</v>
      </c>
      <c r="C38" s="24" t="s">
        <v>151</v>
      </c>
      <c r="D38" s="24">
        <f>MAX($D$35:D37)+1</f>
        <v>3</v>
      </c>
      <c r="E38" s="22">
        <v>1</v>
      </c>
      <c r="F38" s="22">
        <v>1</v>
      </c>
      <c r="G38" s="22">
        <v>1</v>
      </c>
      <c r="H38" s="22">
        <v>1</v>
      </c>
      <c r="I38" s="22">
        <v>1</v>
      </c>
      <c r="J38" s="22">
        <v>1</v>
      </c>
      <c r="K38" s="22">
        <v>1</v>
      </c>
      <c r="L38" s="22">
        <v>1</v>
      </c>
      <c r="M38" s="22">
        <v>1</v>
      </c>
      <c r="N38" s="22">
        <v>1</v>
      </c>
      <c r="O38" s="22">
        <v>1</v>
      </c>
      <c r="P38" s="22">
        <v>1</v>
      </c>
      <c r="Q38" s="22">
        <v>1</v>
      </c>
      <c r="R38" s="22">
        <v>1</v>
      </c>
      <c r="S38" s="22">
        <v>1</v>
      </c>
      <c r="T38" s="22">
        <v>1</v>
      </c>
      <c r="U38" s="22">
        <v>1</v>
      </c>
      <c r="V38" s="22">
        <v>1</v>
      </c>
      <c r="W38" s="22">
        <v>1</v>
      </c>
      <c r="X38" s="22">
        <v>1</v>
      </c>
      <c r="Y38" s="22">
        <v>1</v>
      </c>
      <c r="Z38" s="22">
        <v>1</v>
      </c>
      <c r="AA38" s="22">
        <v>1</v>
      </c>
      <c r="AB38" s="22">
        <v>1</v>
      </c>
      <c r="AC38" s="22">
        <v>1</v>
      </c>
      <c r="AD38" s="22">
        <v>1</v>
      </c>
      <c r="AE38" s="22">
        <v>1</v>
      </c>
      <c r="AF38" s="22">
        <v>1</v>
      </c>
      <c r="AG38" s="22">
        <v>1</v>
      </c>
      <c r="AH38" s="22">
        <v>1</v>
      </c>
      <c r="AI38" s="22">
        <v>1</v>
      </c>
      <c r="AJ38" s="22">
        <v>1</v>
      </c>
      <c r="AK38" s="22">
        <v>1</v>
      </c>
      <c r="AL38" s="22">
        <v>1</v>
      </c>
      <c r="AM38" s="22">
        <v>1</v>
      </c>
      <c r="AN38" s="22">
        <v>1</v>
      </c>
      <c r="AO38" s="22"/>
      <c r="AP38" s="22"/>
      <c r="AQ38" s="22"/>
      <c r="AR38" s="22"/>
      <c r="AS38" s="22"/>
      <c r="AT38" s="22"/>
      <c r="AU38" s="22"/>
      <c r="AV38" s="25"/>
    </row>
    <row r="39" spans="1:48" outlineLevel="1" x14ac:dyDescent="0.2">
      <c r="A39" s="27"/>
      <c r="B39" s="52" t="s">
        <v>167</v>
      </c>
      <c r="C39" s="24" t="s">
        <v>151</v>
      </c>
      <c r="D39" s="24">
        <f>MAX($D$35:D38)+1</f>
        <v>4</v>
      </c>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v>1</v>
      </c>
      <c r="AV39" s="25"/>
    </row>
    <row r="40" spans="1:48" outlineLevel="1" x14ac:dyDescent="0.2">
      <c r="A40" s="27"/>
      <c r="B40" s="52" t="s">
        <v>168</v>
      </c>
      <c r="C40" s="24" t="s">
        <v>151</v>
      </c>
      <c r="D40" s="24">
        <f>MAX($D$35:D39)+1</f>
        <v>5</v>
      </c>
      <c r="E40" s="22">
        <v>1</v>
      </c>
      <c r="F40" s="22">
        <v>1</v>
      </c>
      <c r="G40" s="22">
        <v>1</v>
      </c>
      <c r="H40" s="22">
        <v>1</v>
      </c>
      <c r="I40" s="22">
        <v>1</v>
      </c>
      <c r="J40" s="22">
        <v>1</v>
      </c>
      <c r="K40" s="22">
        <v>1</v>
      </c>
      <c r="L40" s="22">
        <v>1</v>
      </c>
      <c r="M40" s="22">
        <v>1</v>
      </c>
      <c r="N40" s="22">
        <v>1</v>
      </c>
      <c r="O40" s="22">
        <v>1</v>
      </c>
      <c r="P40" s="22">
        <v>1</v>
      </c>
      <c r="Q40" s="22">
        <v>1</v>
      </c>
      <c r="R40" s="22">
        <v>1</v>
      </c>
      <c r="S40" s="22">
        <v>1</v>
      </c>
      <c r="T40" s="22">
        <v>1</v>
      </c>
      <c r="U40" s="22">
        <v>1</v>
      </c>
      <c r="V40" s="22">
        <v>1</v>
      </c>
      <c r="W40" s="22">
        <v>1</v>
      </c>
      <c r="X40" s="22">
        <v>1</v>
      </c>
      <c r="Y40" s="22">
        <v>1</v>
      </c>
      <c r="Z40" s="22">
        <v>1</v>
      </c>
      <c r="AA40" s="22">
        <v>1</v>
      </c>
      <c r="AB40" s="22">
        <v>1</v>
      </c>
      <c r="AC40" s="22">
        <v>1</v>
      </c>
      <c r="AD40" s="22">
        <v>1</v>
      </c>
      <c r="AE40" s="22">
        <v>1</v>
      </c>
      <c r="AF40" s="22">
        <v>1</v>
      </c>
      <c r="AG40" s="22">
        <v>1</v>
      </c>
      <c r="AH40" s="22">
        <v>1</v>
      </c>
      <c r="AI40" s="22">
        <v>1</v>
      </c>
      <c r="AJ40" s="22">
        <v>1</v>
      </c>
      <c r="AK40" s="22">
        <v>1</v>
      </c>
      <c r="AL40" s="22">
        <v>1</v>
      </c>
      <c r="AM40" s="22">
        <v>1</v>
      </c>
      <c r="AN40" s="22">
        <v>1</v>
      </c>
      <c r="AO40" s="22"/>
      <c r="AP40" s="22"/>
      <c r="AQ40" s="22"/>
      <c r="AR40" s="22"/>
      <c r="AS40" s="22"/>
      <c r="AT40" s="22">
        <v>1</v>
      </c>
      <c r="AU40" s="22">
        <v>1</v>
      </c>
      <c r="AV40" s="25"/>
    </row>
    <row r="41" spans="1:48" outlineLevel="1" x14ac:dyDescent="0.2">
      <c r="A41" s="27"/>
      <c r="B41" s="48" t="s">
        <v>169</v>
      </c>
      <c r="C41" s="29"/>
      <c r="D41" s="74"/>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row>
    <row r="42" spans="1:48" outlineLevel="1" x14ac:dyDescent="0.2">
      <c r="A42" s="27"/>
      <c r="B42" s="52" t="s">
        <v>166</v>
      </c>
      <c r="C42" s="24" t="s">
        <v>151</v>
      </c>
      <c r="D42" s="24">
        <f>MAX($D$35:D41)+1</f>
        <v>6</v>
      </c>
      <c r="E42" s="22">
        <v>1</v>
      </c>
      <c r="F42" s="22">
        <v>1</v>
      </c>
      <c r="G42" s="22">
        <v>1</v>
      </c>
      <c r="H42" s="22">
        <v>1</v>
      </c>
      <c r="I42" s="22">
        <v>1</v>
      </c>
      <c r="J42" s="22">
        <v>1</v>
      </c>
      <c r="K42" s="22">
        <v>1</v>
      </c>
      <c r="L42" s="22">
        <v>1</v>
      </c>
      <c r="M42" s="22">
        <v>1</v>
      </c>
      <c r="N42" s="22">
        <v>1</v>
      </c>
      <c r="O42" s="22">
        <v>1</v>
      </c>
      <c r="P42" s="22">
        <v>1</v>
      </c>
      <c r="Q42" s="22">
        <v>1</v>
      </c>
      <c r="R42" s="22">
        <v>1</v>
      </c>
      <c r="S42" s="22"/>
      <c r="T42" s="22"/>
      <c r="U42" s="22"/>
      <c r="V42" s="22"/>
      <c r="W42" s="22"/>
      <c r="X42" s="22"/>
      <c r="Y42" s="22"/>
      <c r="Z42" s="22"/>
      <c r="AA42" s="22"/>
      <c r="AB42" s="22"/>
      <c r="AC42" s="22"/>
      <c r="AD42" s="22"/>
      <c r="AE42" s="22">
        <v>1</v>
      </c>
      <c r="AF42" s="22">
        <v>1</v>
      </c>
      <c r="AG42" s="22">
        <v>1</v>
      </c>
      <c r="AH42" s="22">
        <v>1</v>
      </c>
      <c r="AI42" s="22">
        <v>1</v>
      </c>
      <c r="AJ42" s="22">
        <v>1</v>
      </c>
      <c r="AK42" s="22"/>
      <c r="AL42" s="22"/>
      <c r="AM42" s="22"/>
      <c r="AN42" s="22"/>
      <c r="AO42" s="22"/>
      <c r="AP42" s="22"/>
      <c r="AQ42" s="22"/>
      <c r="AR42" s="22"/>
      <c r="AS42" s="22"/>
      <c r="AT42" s="22"/>
      <c r="AU42" s="22"/>
      <c r="AV42" s="25"/>
    </row>
    <row r="43" spans="1:48" outlineLevel="1" x14ac:dyDescent="0.2">
      <c r="A43" s="27"/>
      <c r="B43" s="52" t="s">
        <v>167</v>
      </c>
      <c r="C43" s="24" t="s">
        <v>151</v>
      </c>
      <c r="D43" s="24">
        <f>MAX($D$35:D42)+1</f>
        <v>7</v>
      </c>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v>1</v>
      </c>
      <c r="AV43" s="25"/>
    </row>
    <row r="44" spans="1:48" outlineLevel="1" x14ac:dyDescent="0.2">
      <c r="A44" s="27"/>
      <c r="B44" s="52" t="s">
        <v>168</v>
      </c>
      <c r="C44" s="24" t="s">
        <v>151</v>
      </c>
      <c r="D44" s="24">
        <f>MAX($D$35:D43)+1</f>
        <v>8</v>
      </c>
      <c r="E44" s="22">
        <v>1</v>
      </c>
      <c r="F44" s="22">
        <v>1</v>
      </c>
      <c r="G44" s="22">
        <v>1</v>
      </c>
      <c r="H44" s="22">
        <v>1</v>
      </c>
      <c r="I44" s="22">
        <v>1</v>
      </c>
      <c r="J44" s="22">
        <v>1</v>
      </c>
      <c r="K44" s="22">
        <v>1</v>
      </c>
      <c r="L44" s="22">
        <v>1</v>
      </c>
      <c r="M44" s="22">
        <v>1</v>
      </c>
      <c r="N44" s="22">
        <v>1</v>
      </c>
      <c r="O44" s="22">
        <v>1</v>
      </c>
      <c r="P44" s="22">
        <v>1</v>
      </c>
      <c r="Q44" s="22">
        <v>1</v>
      </c>
      <c r="R44" s="22">
        <v>1</v>
      </c>
      <c r="S44" s="22"/>
      <c r="T44" s="22"/>
      <c r="U44" s="22"/>
      <c r="V44" s="22"/>
      <c r="W44" s="22"/>
      <c r="X44" s="22"/>
      <c r="Y44" s="22"/>
      <c r="Z44" s="22"/>
      <c r="AA44" s="22"/>
      <c r="AB44" s="22"/>
      <c r="AC44" s="22"/>
      <c r="AD44" s="22"/>
      <c r="AE44" s="22">
        <v>1</v>
      </c>
      <c r="AF44" s="22">
        <v>1</v>
      </c>
      <c r="AG44" s="22">
        <v>1</v>
      </c>
      <c r="AH44" s="22">
        <v>1</v>
      </c>
      <c r="AI44" s="22">
        <v>1</v>
      </c>
      <c r="AJ44" s="22">
        <v>1</v>
      </c>
      <c r="AK44" s="22"/>
      <c r="AL44" s="22"/>
      <c r="AM44" s="22"/>
      <c r="AN44" s="22"/>
      <c r="AO44" s="22"/>
      <c r="AP44" s="22"/>
      <c r="AQ44" s="22"/>
      <c r="AR44" s="22"/>
      <c r="AS44" s="22"/>
      <c r="AT44" s="22">
        <v>1</v>
      </c>
      <c r="AU44" s="22">
        <v>1</v>
      </c>
      <c r="AV44" s="25"/>
    </row>
    <row r="45" spans="1:48" outlineLevel="1" x14ac:dyDescent="0.2">
      <c r="A45" s="27"/>
      <c r="B45" s="48" t="s">
        <v>170</v>
      </c>
      <c r="C45" s="29"/>
      <c r="D45" s="74"/>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row>
    <row r="46" spans="1:48" outlineLevel="1" x14ac:dyDescent="0.2">
      <c r="A46" s="27"/>
      <c r="B46" s="52" t="s">
        <v>166</v>
      </c>
      <c r="C46" s="24" t="s">
        <v>151</v>
      </c>
      <c r="D46" s="24">
        <f>MAX($D$35:D45)+1</f>
        <v>9</v>
      </c>
      <c r="E46" s="22">
        <v>1</v>
      </c>
      <c r="F46" s="22">
        <v>1</v>
      </c>
      <c r="G46" s="22">
        <v>1</v>
      </c>
      <c r="H46" s="22">
        <v>1</v>
      </c>
      <c r="I46" s="22">
        <v>1</v>
      </c>
      <c r="J46" s="22">
        <v>1</v>
      </c>
      <c r="K46" s="22">
        <v>1</v>
      </c>
      <c r="L46" s="22">
        <v>1</v>
      </c>
      <c r="M46" s="22">
        <v>1</v>
      </c>
      <c r="N46" s="22">
        <v>1</v>
      </c>
      <c r="O46" s="22">
        <v>1</v>
      </c>
      <c r="P46" s="22">
        <v>1</v>
      </c>
      <c r="Q46" s="22">
        <v>1</v>
      </c>
      <c r="R46" s="22">
        <v>1</v>
      </c>
      <c r="S46" s="22">
        <v>1</v>
      </c>
      <c r="T46" s="22">
        <v>1</v>
      </c>
      <c r="U46" s="22">
        <v>1</v>
      </c>
      <c r="V46" s="22">
        <v>1</v>
      </c>
      <c r="W46" s="22">
        <v>1</v>
      </c>
      <c r="X46" s="22">
        <v>1</v>
      </c>
      <c r="Y46" s="22">
        <v>1</v>
      </c>
      <c r="Z46" s="22">
        <v>1</v>
      </c>
      <c r="AA46" s="22">
        <v>1</v>
      </c>
      <c r="AB46" s="22">
        <v>1</v>
      </c>
      <c r="AC46" s="22">
        <v>1</v>
      </c>
      <c r="AD46" s="22">
        <v>1</v>
      </c>
      <c r="AE46" s="22">
        <v>1</v>
      </c>
      <c r="AF46" s="22">
        <v>1</v>
      </c>
      <c r="AG46" s="22">
        <v>1</v>
      </c>
      <c r="AH46" s="22">
        <v>1</v>
      </c>
      <c r="AI46" s="22">
        <v>1</v>
      </c>
      <c r="AJ46" s="22">
        <v>1</v>
      </c>
      <c r="AK46" s="22">
        <v>1</v>
      </c>
      <c r="AL46" s="22">
        <v>1</v>
      </c>
      <c r="AM46" s="22">
        <v>1</v>
      </c>
      <c r="AN46" s="22">
        <v>1</v>
      </c>
      <c r="AO46" s="22"/>
      <c r="AP46" s="22"/>
      <c r="AQ46" s="22"/>
      <c r="AR46" s="22"/>
      <c r="AS46" s="22"/>
      <c r="AT46" s="22"/>
      <c r="AU46" s="22"/>
      <c r="AV46" s="25"/>
    </row>
    <row r="47" spans="1:48" outlineLevel="1" x14ac:dyDescent="0.2">
      <c r="A47" s="27"/>
      <c r="B47" s="52" t="s">
        <v>167</v>
      </c>
      <c r="C47" s="24" t="s">
        <v>151</v>
      </c>
      <c r="D47" s="24">
        <f>MAX($D$35:D46)+1</f>
        <v>10</v>
      </c>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v>1</v>
      </c>
      <c r="AV47" s="25"/>
    </row>
    <row r="48" spans="1:48" outlineLevel="1" x14ac:dyDescent="0.2">
      <c r="A48" s="27"/>
      <c r="B48" s="52" t="s">
        <v>171</v>
      </c>
      <c r="C48" s="24" t="s">
        <v>151</v>
      </c>
      <c r="D48" s="24">
        <f>MAX($D$35:D47)+1</f>
        <v>11</v>
      </c>
      <c r="E48" s="22">
        <v>1</v>
      </c>
      <c r="F48" s="22">
        <v>1</v>
      </c>
      <c r="G48" s="22">
        <v>1</v>
      </c>
      <c r="H48" s="22">
        <v>1</v>
      </c>
      <c r="I48" s="22">
        <v>1</v>
      </c>
      <c r="J48" s="22">
        <v>1</v>
      </c>
      <c r="K48" s="22">
        <v>1</v>
      </c>
      <c r="L48" s="22">
        <v>1</v>
      </c>
      <c r="M48" s="22">
        <v>1</v>
      </c>
      <c r="N48" s="22">
        <v>1</v>
      </c>
      <c r="O48" s="22">
        <v>1</v>
      </c>
      <c r="P48" s="22">
        <v>1</v>
      </c>
      <c r="Q48" s="22">
        <v>1</v>
      </c>
      <c r="R48" s="22">
        <v>1</v>
      </c>
      <c r="S48" s="22">
        <v>1</v>
      </c>
      <c r="T48" s="22">
        <v>1</v>
      </c>
      <c r="U48" s="22">
        <v>1</v>
      </c>
      <c r="V48" s="22">
        <v>1</v>
      </c>
      <c r="W48" s="22">
        <v>1</v>
      </c>
      <c r="X48" s="22">
        <v>1</v>
      </c>
      <c r="Y48" s="22">
        <v>1</v>
      </c>
      <c r="Z48" s="22">
        <v>1</v>
      </c>
      <c r="AA48" s="22">
        <v>1</v>
      </c>
      <c r="AB48" s="22">
        <v>1</v>
      </c>
      <c r="AC48" s="22">
        <v>1</v>
      </c>
      <c r="AD48" s="22">
        <v>1</v>
      </c>
      <c r="AE48" s="22">
        <v>1</v>
      </c>
      <c r="AF48" s="22">
        <v>1</v>
      </c>
      <c r="AG48" s="22">
        <v>1</v>
      </c>
      <c r="AH48" s="22">
        <v>1</v>
      </c>
      <c r="AI48" s="22">
        <v>1</v>
      </c>
      <c r="AJ48" s="22">
        <v>1</v>
      </c>
      <c r="AK48" s="22">
        <v>1</v>
      </c>
      <c r="AL48" s="22">
        <v>1</v>
      </c>
      <c r="AM48" s="22">
        <v>1</v>
      </c>
      <c r="AN48" s="22">
        <v>1</v>
      </c>
      <c r="AO48" s="22"/>
      <c r="AP48" s="22"/>
      <c r="AQ48" s="22"/>
      <c r="AR48" s="22"/>
      <c r="AS48" s="22"/>
      <c r="AT48" s="22">
        <v>1</v>
      </c>
      <c r="AU48" s="22">
        <v>1</v>
      </c>
      <c r="AV48" s="25"/>
    </row>
    <row r="49" spans="1:48" outlineLevel="1" x14ac:dyDescent="0.2">
      <c r="A49" s="27"/>
      <c r="B49" s="52" t="s">
        <v>172</v>
      </c>
      <c r="C49" s="24" t="s">
        <v>151</v>
      </c>
      <c r="D49" s="24">
        <f>MAX($D$35:D48)+1</f>
        <v>12</v>
      </c>
      <c r="E49" s="22">
        <v>1</v>
      </c>
      <c r="F49" s="22">
        <v>1</v>
      </c>
      <c r="G49" s="22">
        <v>1</v>
      </c>
      <c r="H49" s="22">
        <v>1</v>
      </c>
      <c r="I49" s="22">
        <v>1</v>
      </c>
      <c r="J49" s="22">
        <v>1</v>
      </c>
      <c r="K49" s="22">
        <v>1</v>
      </c>
      <c r="L49" s="22">
        <v>1</v>
      </c>
      <c r="M49" s="22">
        <v>1</v>
      </c>
      <c r="N49" s="22">
        <v>1</v>
      </c>
      <c r="O49" s="22">
        <v>1</v>
      </c>
      <c r="P49" s="22">
        <v>1</v>
      </c>
      <c r="Q49" s="22">
        <v>1</v>
      </c>
      <c r="R49" s="22">
        <v>1</v>
      </c>
      <c r="S49" s="22"/>
      <c r="T49" s="22"/>
      <c r="U49" s="22"/>
      <c r="V49" s="22"/>
      <c r="W49" s="22"/>
      <c r="X49" s="22"/>
      <c r="Y49" s="22"/>
      <c r="Z49" s="22"/>
      <c r="AA49" s="22"/>
      <c r="AB49" s="22"/>
      <c r="AC49" s="22"/>
      <c r="AD49" s="22"/>
      <c r="AE49" s="22">
        <v>1</v>
      </c>
      <c r="AF49" s="22">
        <v>1</v>
      </c>
      <c r="AG49" s="22">
        <v>1</v>
      </c>
      <c r="AH49" s="22">
        <v>1</v>
      </c>
      <c r="AI49" s="22">
        <v>1</v>
      </c>
      <c r="AJ49" s="22">
        <v>1</v>
      </c>
      <c r="AK49" s="22"/>
      <c r="AL49" s="22"/>
      <c r="AM49" s="22"/>
      <c r="AN49" s="22"/>
      <c r="AO49" s="22"/>
      <c r="AP49" s="22"/>
      <c r="AQ49" s="22"/>
      <c r="AR49" s="22"/>
      <c r="AS49" s="22"/>
      <c r="AT49" s="22">
        <v>1</v>
      </c>
      <c r="AU49" s="22">
        <v>1</v>
      </c>
      <c r="AV49" s="25"/>
    </row>
    <row r="50" spans="1:48" outlineLevel="1" x14ac:dyDescent="0.2">
      <c r="A50" s="27"/>
      <c r="B50" s="52" t="s">
        <v>173</v>
      </c>
      <c r="C50" s="24" t="s">
        <v>151</v>
      </c>
      <c r="D50" s="24">
        <f>MAX($D$35:D49)+1</f>
        <v>13</v>
      </c>
      <c r="E50" s="22">
        <v>1</v>
      </c>
      <c r="F50" s="22">
        <v>1</v>
      </c>
      <c r="G50" s="22">
        <v>1</v>
      </c>
      <c r="H50" s="22">
        <v>1</v>
      </c>
      <c r="I50" s="22">
        <v>1</v>
      </c>
      <c r="J50" s="22">
        <v>1</v>
      </c>
      <c r="K50" s="22">
        <v>1</v>
      </c>
      <c r="L50" s="22">
        <v>1</v>
      </c>
      <c r="M50" s="22">
        <v>1</v>
      </c>
      <c r="N50" s="22">
        <v>1</v>
      </c>
      <c r="O50" s="22">
        <v>1</v>
      </c>
      <c r="P50" s="22">
        <v>1</v>
      </c>
      <c r="Q50" s="22">
        <v>1</v>
      </c>
      <c r="R50" s="22">
        <v>1</v>
      </c>
      <c r="S50" s="22"/>
      <c r="T50" s="22"/>
      <c r="U50" s="22"/>
      <c r="V50" s="22"/>
      <c r="W50" s="22"/>
      <c r="X50" s="22"/>
      <c r="Y50" s="22"/>
      <c r="Z50" s="22"/>
      <c r="AA50" s="22"/>
      <c r="AB50" s="22"/>
      <c r="AC50" s="22"/>
      <c r="AD50" s="22"/>
      <c r="AE50" s="22">
        <v>1</v>
      </c>
      <c r="AF50" s="22">
        <v>1</v>
      </c>
      <c r="AG50" s="22">
        <v>1</v>
      </c>
      <c r="AH50" s="22">
        <v>1</v>
      </c>
      <c r="AI50" s="22">
        <v>1</v>
      </c>
      <c r="AJ50" s="22">
        <v>1</v>
      </c>
      <c r="AK50" s="22"/>
      <c r="AL50" s="22"/>
      <c r="AM50" s="22"/>
      <c r="AN50" s="22"/>
      <c r="AO50" s="22"/>
      <c r="AP50" s="22"/>
      <c r="AQ50" s="22"/>
      <c r="AR50" s="22"/>
      <c r="AS50" s="22"/>
      <c r="AT50" s="22">
        <v>1</v>
      </c>
      <c r="AU50" s="22">
        <v>1</v>
      </c>
      <c r="AV50" s="25"/>
    </row>
    <row r="51" spans="1:48" outlineLevel="1" x14ac:dyDescent="0.2">
      <c r="A51" s="27"/>
      <c r="B51" s="48" t="s">
        <v>174</v>
      </c>
      <c r="C51" s="29"/>
      <c r="D51" s="74"/>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row>
    <row r="52" spans="1:48" outlineLevel="1" x14ac:dyDescent="0.2">
      <c r="A52" s="27"/>
      <c r="B52" s="52" t="s">
        <v>166</v>
      </c>
      <c r="C52" s="24" t="s">
        <v>151</v>
      </c>
      <c r="D52" s="24">
        <f>MAX($D$35:D51)+1</f>
        <v>14</v>
      </c>
      <c r="E52" s="22">
        <v>1</v>
      </c>
      <c r="F52" s="22">
        <v>1</v>
      </c>
      <c r="G52" s="22">
        <v>1</v>
      </c>
      <c r="H52" s="22">
        <v>1</v>
      </c>
      <c r="I52" s="22">
        <v>1</v>
      </c>
      <c r="J52" s="22">
        <v>1</v>
      </c>
      <c r="K52" s="22">
        <v>1</v>
      </c>
      <c r="L52" s="22">
        <v>1</v>
      </c>
      <c r="M52" s="22">
        <v>1</v>
      </c>
      <c r="N52" s="22">
        <v>1</v>
      </c>
      <c r="O52" s="22">
        <v>1</v>
      </c>
      <c r="P52" s="22">
        <v>1</v>
      </c>
      <c r="Q52" s="22">
        <v>1</v>
      </c>
      <c r="R52" s="22">
        <v>1</v>
      </c>
      <c r="S52" s="22">
        <v>1</v>
      </c>
      <c r="T52" s="22">
        <v>1</v>
      </c>
      <c r="U52" s="22">
        <v>1</v>
      </c>
      <c r="V52" s="22">
        <v>1</v>
      </c>
      <c r="W52" s="22">
        <v>1</v>
      </c>
      <c r="X52" s="22">
        <v>1</v>
      </c>
      <c r="Y52" s="22">
        <v>1</v>
      </c>
      <c r="Z52" s="22">
        <v>1</v>
      </c>
      <c r="AA52" s="22">
        <v>1</v>
      </c>
      <c r="AB52" s="22">
        <v>1</v>
      </c>
      <c r="AC52" s="22">
        <v>1</v>
      </c>
      <c r="AD52" s="22">
        <v>1</v>
      </c>
      <c r="AE52" s="22">
        <v>1</v>
      </c>
      <c r="AF52" s="22">
        <v>1</v>
      </c>
      <c r="AG52" s="22">
        <v>1</v>
      </c>
      <c r="AH52" s="22">
        <v>1</v>
      </c>
      <c r="AI52" s="22">
        <v>1</v>
      </c>
      <c r="AJ52" s="22">
        <v>1</v>
      </c>
      <c r="AK52" s="22">
        <v>1</v>
      </c>
      <c r="AL52" s="22">
        <v>1</v>
      </c>
      <c r="AM52" s="22">
        <v>1</v>
      </c>
      <c r="AN52" s="22">
        <v>1</v>
      </c>
      <c r="AO52" s="22"/>
      <c r="AP52" s="22"/>
      <c r="AQ52" s="22"/>
      <c r="AR52" s="22"/>
      <c r="AS52" s="22"/>
      <c r="AT52" s="22"/>
      <c r="AU52" s="22"/>
      <c r="AV52" s="25"/>
    </row>
    <row r="53" spans="1:48" outlineLevel="1" x14ac:dyDescent="0.2">
      <c r="A53" s="27"/>
      <c r="B53" s="52" t="s">
        <v>167</v>
      </c>
      <c r="C53" s="24" t="s">
        <v>151</v>
      </c>
      <c r="D53" s="24">
        <f>MAX($D$35:D52)+1</f>
        <v>15</v>
      </c>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v>1</v>
      </c>
      <c r="AV53" s="25"/>
    </row>
    <row r="54" spans="1:48" outlineLevel="1" x14ac:dyDescent="0.2">
      <c r="A54" s="27"/>
      <c r="B54" s="52" t="s">
        <v>168</v>
      </c>
      <c r="C54" s="24" t="s">
        <v>151</v>
      </c>
      <c r="D54" s="24">
        <f>MAX($D$35:D53)+1</f>
        <v>16</v>
      </c>
      <c r="E54" s="22">
        <v>1</v>
      </c>
      <c r="F54" s="22">
        <v>1</v>
      </c>
      <c r="G54" s="22">
        <v>1</v>
      </c>
      <c r="H54" s="22">
        <v>1</v>
      </c>
      <c r="I54" s="22">
        <v>1</v>
      </c>
      <c r="J54" s="22">
        <v>1</v>
      </c>
      <c r="K54" s="22">
        <v>1</v>
      </c>
      <c r="L54" s="22">
        <v>1</v>
      </c>
      <c r="M54" s="22">
        <v>1</v>
      </c>
      <c r="N54" s="22">
        <v>1</v>
      </c>
      <c r="O54" s="22">
        <v>1</v>
      </c>
      <c r="P54" s="22">
        <v>1</v>
      </c>
      <c r="Q54" s="22">
        <v>1</v>
      </c>
      <c r="R54" s="22">
        <v>1</v>
      </c>
      <c r="S54" s="22">
        <v>1</v>
      </c>
      <c r="T54" s="22">
        <v>1</v>
      </c>
      <c r="U54" s="22">
        <v>1</v>
      </c>
      <c r="V54" s="22">
        <v>1</v>
      </c>
      <c r="W54" s="22">
        <v>1</v>
      </c>
      <c r="X54" s="22">
        <v>1</v>
      </c>
      <c r="Y54" s="22">
        <v>1</v>
      </c>
      <c r="Z54" s="22">
        <v>1</v>
      </c>
      <c r="AA54" s="22">
        <v>1</v>
      </c>
      <c r="AB54" s="22">
        <v>1</v>
      </c>
      <c r="AC54" s="22">
        <v>1</v>
      </c>
      <c r="AD54" s="22">
        <v>1</v>
      </c>
      <c r="AE54" s="22">
        <v>1</v>
      </c>
      <c r="AF54" s="22">
        <v>1</v>
      </c>
      <c r="AG54" s="22">
        <v>1</v>
      </c>
      <c r="AH54" s="22">
        <v>1</v>
      </c>
      <c r="AI54" s="22">
        <v>1</v>
      </c>
      <c r="AJ54" s="22">
        <v>1</v>
      </c>
      <c r="AK54" s="22">
        <v>1</v>
      </c>
      <c r="AL54" s="22">
        <v>1</v>
      </c>
      <c r="AM54" s="22">
        <v>1</v>
      </c>
      <c r="AN54" s="22">
        <v>1</v>
      </c>
      <c r="AO54" s="22"/>
      <c r="AP54" s="22"/>
      <c r="AQ54" s="22"/>
      <c r="AR54" s="22"/>
      <c r="AS54" s="22"/>
      <c r="AT54" s="22">
        <v>1</v>
      </c>
      <c r="AU54" s="22">
        <v>1</v>
      </c>
      <c r="AV54" s="25"/>
    </row>
    <row r="55" spans="1:48" outlineLevel="1" x14ac:dyDescent="0.2">
      <c r="A55" s="27"/>
      <c r="B55" s="48" t="s">
        <v>175</v>
      </c>
      <c r="C55" s="29"/>
      <c r="D55" s="74"/>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row>
    <row r="56" spans="1:48" outlineLevel="1" x14ac:dyDescent="0.2">
      <c r="A56" s="27"/>
      <c r="B56" s="52" t="s">
        <v>166</v>
      </c>
      <c r="C56" s="24" t="s">
        <v>151</v>
      </c>
      <c r="D56" s="24">
        <f>MAX($D$35:D55)+1</f>
        <v>17</v>
      </c>
      <c r="E56" s="22">
        <v>1</v>
      </c>
      <c r="F56" s="22">
        <v>1</v>
      </c>
      <c r="G56" s="22">
        <v>1</v>
      </c>
      <c r="H56" s="22">
        <v>1</v>
      </c>
      <c r="I56" s="22">
        <v>1</v>
      </c>
      <c r="J56" s="22">
        <v>1</v>
      </c>
      <c r="K56" s="22">
        <v>1</v>
      </c>
      <c r="L56" s="22">
        <v>1</v>
      </c>
      <c r="M56" s="22">
        <v>1</v>
      </c>
      <c r="N56" s="22">
        <v>1</v>
      </c>
      <c r="O56" s="22">
        <v>1</v>
      </c>
      <c r="P56" s="22">
        <v>1</v>
      </c>
      <c r="Q56" s="22">
        <v>1</v>
      </c>
      <c r="R56" s="22">
        <v>1</v>
      </c>
      <c r="S56" s="22">
        <v>1</v>
      </c>
      <c r="T56" s="22">
        <v>1</v>
      </c>
      <c r="U56" s="22">
        <v>1</v>
      </c>
      <c r="V56" s="22">
        <v>1</v>
      </c>
      <c r="W56" s="22">
        <v>1</v>
      </c>
      <c r="X56" s="22">
        <v>1</v>
      </c>
      <c r="Y56" s="22">
        <v>1</v>
      </c>
      <c r="Z56" s="22">
        <v>1</v>
      </c>
      <c r="AA56" s="22">
        <v>1</v>
      </c>
      <c r="AB56" s="22">
        <v>1</v>
      </c>
      <c r="AC56" s="22">
        <v>1</v>
      </c>
      <c r="AD56" s="22">
        <v>1</v>
      </c>
      <c r="AE56" s="22">
        <v>1</v>
      </c>
      <c r="AF56" s="22">
        <v>1</v>
      </c>
      <c r="AG56" s="22">
        <v>1</v>
      </c>
      <c r="AH56" s="22">
        <v>1</v>
      </c>
      <c r="AI56" s="22">
        <v>1</v>
      </c>
      <c r="AJ56" s="22">
        <v>1</v>
      </c>
      <c r="AK56" s="22">
        <v>1</v>
      </c>
      <c r="AL56" s="22">
        <v>1</v>
      </c>
      <c r="AM56" s="22">
        <v>1</v>
      </c>
      <c r="AN56" s="22">
        <v>1</v>
      </c>
      <c r="AO56" s="22"/>
      <c r="AP56" s="22"/>
      <c r="AQ56" s="22"/>
      <c r="AR56" s="22"/>
      <c r="AS56" s="22"/>
      <c r="AT56" s="22"/>
      <c r="AU56" s="22"/>
      <c r="AV56" s="25"/>
    </row>
    <row r="57" spans="1:48" outlineLevel="1" x14ac:dyDescent="0.2">
      <c r="A57" s="27"/>
      <c r="B57" s="52" t="s">
        <v>167</v>
      </c>
      <c r="C57" s="24" t="s">
        <v>151</v>
      </c>
      <c r="D57" s="24">
        <f>MAX($D$35:D56)+1</f>
        <v>18</v>
      </c>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v>1</v>
      </c>
      <c r="AV57" s="25"/>
    </row>
    <row r="58" spans="1:48" outlineLevel="1" x14ac:dyDescent="0.2">
      <c r="A58" s="27"/>
      <c r="B58" s="52" t="s">
        <v>168</v>
      </c>
      <c r="C58" s="24" t="s">
        <v>151</v>
      </c>
      <c r="D58" s="24">
        <f>MAX($D$35:D57)+1</f>
        <v>19</v>
      </c>
      <c r="E58" s="22">
        <v>1</v>
      </c>
      <c r="F58" s="22">
        <v>1</v>
      </c>
      <c r="G58" s="22">
        <v>1</v>
      </c>
      <c r="H58" s="22">
        <v>1</v>
      </c>
      <c r="I58" s="22">
        <v>1</v>
      </c>
      <c r="J58" s="22">
        <v>1</v>
      </c>
      <c r="K58" s="22">
        <v>1</v>
      </c>
      <c r="L58" s="22">
        <v>1</v>
      </c>
      <c r="M58" s="22">
        <v>1</v>
      </c>
      <c r="N58" s="22">
        <v>1</v>
      </c>
      <c r="O58" s="22">
        <v>1</v>
      </c>
      <c r="P58" s="22">
        <v>1</v>
      </c>
      <c r="Q58" s="22">
        <v>1</v>
      </c>
      <c r="R58" s="22">
        <v>1</v>
      </c>
      <c r="S58" s="22">
        <v>1</v>
      </c>
      <c r="T58" s="22">
        <v>1</v>
      </c>
      <c r="U58" s="22">
        <v>1</v>
      </c>
      <c r="V58" s="22">
        <v>1</v>
      </c>
      <c r="W58" s="22">
        <v>1</v>
      </c>
      <c r="X58" s="22">
        <v>1</v>
      </c>
      <c r="Y58" s="22">
        <v>1</v>
      </c>
      <c r="Z58" s="22">
        <v>1</v>
      </c>
      <c r="AA58" s="22">
        <v>1</v>
      </c>
      <c r="AB58" s="22">
        <v>1</v>
      </c>
      <c r="AC58" s="22">
        <v>1</v>
      </c>
      <c r="AD58" s="22">
        <v>1</v>
      </c>
      <c r="AE58" s="22">
        <v>1</v>
      </c>
      <c r="AF58" s="22">
        <v>1</v>
      </c>
      <c r="AG58" s="22">
        <v>1</v>
      </c>
      <c r="AH58" s="22">
        <v>1</v>
      </c>
      <c r="AI58" s="22">
        <v>1</v>
      </c>
      <c r="AJ58" s="22">
        <v>1</v>
      </c>
      <c r="AK58" s="22">
        <v>1</v>
      </c>
      <c r="AL58" s="22">
        <v>1</v>
      </c>
      <c r="AM58" s="22">
        <v>1</v>
      </c>
      <c r="AN58" s="22">
        <v>1</v>
      </c>
      <c r="AO58" s="22"/>
      <c r="AP58" s="22"/>
      <c r="AQ58" s="22"/>
      <c r="AR58" s="22"/>
      <c r="AS58" s="22"/>
      <c r="AT58" s="22">
        <v>1</v>
      </c>
      <c r="AU58" s="22">
        <v>1</v>
      </c>
      <c r="AV58" s="25"/>
    </row>
    <row r="59" spans="1:48" outlineLevel="1" x14ac:dyDescent="0.2">
      <c r="A59" s="27"/>
      <c r="B59" s="48" t="s">
        <v>176</v>
      </c>
      <c r="C59" s="29"/>
      <c r="D59" s="74"/>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row>
    <row r="60" spans="1:48" outlineLevel="1" x14ac:dyDescent="0.2">
      <c r="A60" s="27"/>
      <c r="B60" s="52" t="s">
        <v>177</v>
      </c>
      <c r="C60" s="24" t="s">
        <v>151</v>
      </c>
      <c r="D60" s="24">
        <f>MAX($D$35:D59)+1</f>
        <v>20</v>
      </c>
      <c r="E60" s="22">
        <v>1</v>
      </c>
      <c r="F60" s="22">
        <v>1</v>
      </c>
      <c r="G60" s="22">
        <v>1</v>
      </c>
      <c r="H60" s="22">
        <v>1</v>
      </c>
      <c r="I60" s="22">
        <v>1</v>
      </c>
      <c r="J60" s="22">
        <v>1</v>
      </c>
      <c r="K60" s="22">
        <v>1</v>
      </c>
      <c r="L60" s="22">
        <v>1</v>
      </c>
      <c r="M60" s="22">
        <v>1</v>
      </c>
      <c r="N60" s="22">
        <v>1</v>
      </c>
      <c r="O60" s="22">
        <v>1</v>
      </c>
      <c r="P60" s="22">
        <v>1</v>
      </c>
      <c r="Q60" s="22">
        <v>1</v>
      </c>
      <c r="R60" s="22">
        <v>1</v>
      </c>
      <c r="S60" s="22">
        <v>1</v>
      </c>
      <c r="T60" s="22">
        <v>1</v>
      </c>
      <c r="U60" s="22">
        <v>1</v>
      </c>
      <c r="V60" s="22">
        <v>1</v>
      </c>
      <c r="W60" s="22">
        <v>1</v>
      </c>
      <c r="X60" s="22">
        <v>1</v>
      </c>
      <c r="Y60" s="22">
        <v>1</v>
      </c>
      <c r="Z60" s="22">
        <v>1</v>
      </c>
      <c r="AA60" s="22">
        <v>1</v>
      </c>
      <c r="AB60" s="22">
        <v>1</v>
      </c>
      <c r="AC60" s="22">
        <v>1</v>
      </c>
      <c r="AD60" s="22">
        <v>1</v>
      </c>
      <c r="AE60" s="22">
        <v>1</v>
      </c>
      <c r="AF60" s="22">
        <v>1</v>
      </c>
      <c r="AG60" s="22">
        <v>1</v>
      </c>
      <c r="AH60" s="22">
        <v>1</v>
      </c>
      <c r="AI60" s="22">
        <v>1</v>
      </c>
      <c r="AJ60" s="22">
        <v>1</v>
      </c>
      <c r="AK60" s="22">
        <v>1</v>
      </c>
      <c r="AL60" s="22">
        <v>1</v>
      </c>
      <c r="AM60" s="22">
        <v>1</v>
      </c>
      <c r="AN60" s="22">
        <v>1</v>
      </c>
      <c r="AO60" s="22"/>
      <c r="AP60" s="22"/>
      <c r="AQ60" s="22"/>
      <c r="AR60" s="22"/>
      <c r="AS60" s="22"/>
      <c r="AT60" s="22"/>
      <c r="AU60" s="22"/>
      <c r="AV60" s="25"/>
    </row>
    <row r="61" spans="1:48" outlineLevel="1" x14ac:dyDescent="0.2">
      <c r="A61" s="27"/>
      <c r="B61" s="52" t="s">
        <v>167</v>
      </c>
      <c r="C61" s="24" t="s">
        <v>151</v>
      </c>
      <c r="D61" s="24">
        <f>MAX($D$35:D60)+1</f>
        <v>21</v>
      </c>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v>1</v>
      </c>
      <c r="AV61" s="25"/>
    </row>
    <row r="62" spans="1:48" outlineLevel="1" x14ac:dyDescent="0.2">
      <c r="A62" s="27"/>
      <c r="B62" s="52" t="s">
        <v>178</v>
      </c>
      <c r="C62" s="24" t="s">
        <v>151</v>
      </c>
      <c r="D62" s="24">
        <f>MAX($D$35:D61)+1</f>
        <v>22</v>
      </c>
      <c r="E62" s="22">
        <v>1</v>
      </c>
      <c r="F62" s="22">
        <v>1</v>
      </c>
      <c r="G62" s="22">
        <v>1</v>
      </c>
      <c r="H62" s="22">
        <v>1</v>
      </c>
      <c r="I62" s="22">
        <v>1</v>
      </c>
      <c r="J62" s="22">
        <v>1</v>
      </c>
      <c r="K62" s="22">
        <v>1</v>
      </c>
      <c r="L62" s="22">
        <v>1</v>
      </c>
      <c r="M62" s="22">
        <v>1</v>
      </c>
      <c r="N62" s="22">
        <v>1</v>
      </c>
      <c r="O62" s="22">
        <v>1</v>
      </c>
      <c r="P62" s="22">
        <v>1</v>
      </c>
      <c r="Q62" s="22">
        <v>1</v>
      </c>
      <c r="R62" s="22">
        <v>1</v>
      </c>
      <c r="S62" s="22">
        <v>1</v>
      </c>
      <c r="T62" s="22">
        <v>1</v>
      </c>
      <c r="U62" s="22">
        <v>1</v>
      </c>
      <c r="V62" s="22">
        <v>1</v>
      </c>
      <c r="W62" s="22">
        <v>1</v>
      </c>
      <c r="X62" s="22">
        <v>1</v>
      </c>
      <c r="Y62" s="22">
        <v>1</v>
      </c>
      <c r="Z62" s="22">
        <v>1</v>
      </c>
      <c r="AA62" s="22">
        <v>1</v>
      </c>
      <c r="AB62" s="22">
        <v>1</v>
      </c>
      <c r="AC62" s="22">
        <v>1</v>
      </c>
      <c r="AD62" s="22">
        <v>1</v>
      </c>
      <c r="AE62" s="22">
        <v>1</v>
      </c>
      <c r="AF62" s="22">
        <v>1</v>
      </c>
      <c r="AG62" s="22">
        <v>1</v>
      </c>
      <c r="AH62" s="22">
        <v>1</v>
      </c>
      <c r="AI62" s="22">
        <v>1</v>
      </c>
      <c r="AJ62" s="22">
        <v>1</v>
      </c>
      <c r="AK62" s="22">
        <v>1</v>
      </c>
      <c r="AL62" s="22">
        <v>1</v>
      </c>
      <c r="AM62" s="22">
        <v>1</v>
      </c>
      <c r="AN62" s="22">
        <v>1</v>
      </c>
      <c r="AO62" s="22"/>
      <c r="AP62" s="22"/>
      <c r="AQ62" s="22"/>
      <c r="AR62" s="22"/>
      <c r="AS62" s="22"/>
      <c r="AT62" s="22">
        <v>1</v>
      </c>
      <c r="AU62" s="22">
        <v>1</v>
      </c>
      <c r="AV62" s="25"/>
    </row>
    <row r="63" spans="1:48" outlineLevel="1" x14ac:dyDescent="0.2">
      <c r="A63" s="27"/>
      <c r="B63" s="52" t="s">
        <v>179</v>
      </c>
      <c r="C63" s="24" t="s">
        <v>151</v>
      </c>
      <c r="D63" s="24">
        <f>MAX($D$35:D62)+1</f>
        <v>23</v>
      </c>
      <c r="E63" s="22"/>
      <c r="F63" s="22"/>
      <c r="G63" s="22"/>
      <c r="H63" s="22"/>
      <c r="I63" s="22"/>
      <c r="J63" s="22"/>
      <c r="K63" s="22"/>
      <c r="L63" s="22"/>
      <c r="M63" s="22"/>
      <c r="N63" s="22"/>
      <c r="O63" s="22"/>
      <c r="P63" s="22"/>
      <c r="Q63" s="22"/>
      <c r="R63" s="22"/>
      <c r="S63" s="22">
        <v>1</v>
      </c>
      <c r="T63" s="22">
        <v>1</v>
      </c>
      <c r="U63" s="22">
        <v>1</v>
      </c>
      <c r="V63" s="22">
        <v>1</v>
      </c>
      <c r="W63" s="22">
        <v>1</v>
      </c>
      <c r="X63" s="22">
        <v>1</v>
      </c>
      <c r="Y63" s="22">
        <v>1</v>
      </c>
      <c r="Z63" s="22">
        <v>1</v>
      </c>
      <c r="AA63" s="22">
        <v>1</v>
      </c>
      <c r="AB63" s="22">
        <v>1</v>
      </c>
      <c r="AC63" s="22">
        <v>1</v>
      </c>
      <c r="AD63" s="22">
        <v>1</v>
      </c>
      <c r="AE63" s="22"/>
      <c r="AF63" s="22"/>
      <c r="AG63" s="22"/>
      <c r="AH63" s="22"/>
      <c r="AI63" s="22"/>
      <c r="AJ63" s="22"/>
      <c r="AK63" s="22"/>
      <c r="AL63" s="22"/>
      <c r="AM63" s="22"/>
      <c r="AN63" s="22"/>
      <c r="AO63" s="22"/>
      <c r="AP63" s="22"/>
      <c r="AQ63" s="22"/>
      <c r="AR63" s="22"/>
      <c r="AS63" s="22"/>
      <c r="AT63" s="22"/>
      <c r="AU63" s="22"/>
      <c r="AV63" s="25"/>
    </row>
    <row r="64" spans="1:48" outlineLevel="1" x14ac:dyDescent="0.2">
      <c r="A64" s="27"/>
      <c r="B64" s="52" t="s">
        <v>173</v>
      </c>
      <c r="C64" s="24" t="s">
        <v>151</v>
      </c>
      <c r="D64" s="24">
        <f>MAX($D$35:D63)+1</f>
        <v>24</v>
      </c>
      <c r="E64" s="22">
        <v>1</v>
      </c>
      <c r="F64" s="22">
        <v>1</v>
      </c>
      <c r="G64" s="22">
        <v>1</v>
      </c>
      <c r="H64" s="22">
        <v>1</v>
      </c>
      <c r="I64" s="22">
        <v>1</v>
      </c>
      <c r="J64" s="22">
        <v>1</v>
      </c>
      <c r="K64" s="22">
        <v>1</v>
      </c>
      <c r="L64" s="22">
        <v>1</v>
      </c>
      <c r="M64" s="22">
        <v>1</v>
      </c>
      <c r="N64" s="22">
        <v>1</v>
      </c>
      <c r="O64" s="22">
        <v>1</v>
      </c>
      <c r="P64" s="22">
        <v>1</v>
      </c>
      <c r="Q64" s="22">
        <v>1</v>
      </c>
      <c r="R64" s="22">
        <v>1</v>
      </c>
      <c r="S64" s="22"/>
      <c r="T64" s="22"/>
      <c r="U64" s="22"/>
      <c r="V64" s="22"/>
      <c r="W64" s="22"/>
      <c r="X64" s="22"/>
      <c r="Y64" s="22"/>
      <c r="Z64" s="22"/>
      <c r="AA64" s="22"/>
      <c r="AB64" s="22"/>
      <c r="AC64" s="22"/>
      <c r="AD64" s="22"/>
      <c r="AE64" s="22">
        <v>1</v>
      </c>
      <c r="AF64" s="22">
        <v>1</v>
      </c>
      <c r="AG64" s="22">
        <v>1</v>
      </c>
      <c r="AH64" s="22">
        <v>1</v>
      </c>
      <c r="AI64" s="22">
        <v>1</v>
      </c>
      <c r="AJ64" s="22">
        <v>1</v>
      </c>
      <c r="AK64" s="22"/>
      <c r="AL64" s="22"/>
      <c r="AM64" s="22"/>
      <c r="AN64" s="22"/>
      <c r="AO64" s="22"/>
      <c r="AP64" s="22"/>
      <c r="AQ64" s="22"/>
      <c r="AR64" s="22"/>
      <c r="AS64" s="22"/>
      <c r="AT64" s="22">
        <v>1</v>
      </c>
      <c r="AU64" s="22">
        <v>1</v>
      </c>
      <c r="AV64" s="25"/>
    </row>
    <row r="65" spans="1:48" outlineLevel="1" x14ac:dyDescent="0.2">
      <c r="A65" s="27"/>
      <c r="B65" s="48" t="s">
        <v>180</v>
      </c>
      <c r="C65" s="29"/>
      <c r="D65" s="74"/>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row>
    <row r="66" spans="1:48" outlineLevel="1" x14ac:dyDescent="0.2">
      <c r="A66" s="27"/>
      <c r="B66" s="52" t="s">
        <v>166</v>
      </c>
      <c r="C66" s="24" t="s">
        <v>151</v>
      </c>
      <c r="D66" s="24">
        <f>MAX($D$35:D65)+1</f>
        <v>25</v>
      </c>
      <c r="E66" s="22">
        <v>1</v>
      </c>
      <c r="F66" s="22">
        <v>1</v>
      </c>
      <c r="G66" s="22">
        <v>1</v>
      </c>
      <c r="H66" s="22">
        <v>1</v>
      </c>
      <c r="I66" s="22">
        <v>1</v>
      </c>
      <c r="J66" s="22">
        <v>1</v>
      </c>
      <c r="K66" s="22">
        <v>1</v>
      </c>
      <c r="L66" s="22">
        <v>1</v>
      </c>
      <c r="M66" s="22">
        <v>1</v>
      </c>
      <c r="N66" s="22">
        <v>1</v>
      </c>
      <c r="O66" s="22">
        <v>1</v>
      </c>
      <c r="P66" s="22">
        <v>1</v>
      </c>
      <c r="Q66" s="22">
        <v>1</v>
      </c>
      <c r="R66" s="22">
        <v>1</v>
      </c>
      <c r="S66" s="22">
        <v>1</v>
      </c>
      <c r="T66" s="22">
        <v>1</v>
      </c>
      <c r="U66" s="22">
        <v>1</v>
      </c>
      <c r="V66" s="22">
        <v>1</v>
      </c>
      <c r="W66" s="22">
        <v>1</v>
      </c>
      <c r="X66" s="22">
        <v>1</v>
      </c>
      <c r="Y66" s="22">
        <v>1</v>
      </c>
      <c r="Z66" s="22">
        <v>1</v>
      </c>
      <c r="AA66" s="22">
        <v>1</v>
      </c>
      <c r="AB66" s="22">
        <v>1</v>
      </c>
      <c r="AC66" s="22">
        <v>1</v>
      </c>
      <c r="AD66" s="22">
        <v>1</v>
      </c>
      <c r="AE66" s="22">
        <v>1</v>
      </c>
      <c r="AF66" s="22">
        <v>1</v>
      </c>
      <c r="AG66" s="22">
        <v>1</v>
      </c>
      <c r="AH66" s="22">
        <v>1</v>
      </c>
      <c r="AI66" s="22">
        <v>1</v>
      </c>
      <c r="AJ66" s="22">
        <v>1</v>
      </c>
      <c r="AK66" s="22">
        <v>1</v>
      </c>
      <c r="AL66" s="22">
        <v>1</v>
      </c>
      <c r="AM66" s="22">
        <v>1</v>
      </c>
      <c r="AN66" s="22">
        <v>1</v>
      </c>
      <c r="AO66" s="22"/>
      <c r="AP66" s="22"/>
      <c r="AQ66" s="22"/>
      <c r="AR66" s="22"/>
      <c r="AS66" s="22"/>
      <c r="AT66" s="22"/>
      <c r="AU66" s="22"/>
      <c r="AV66" s="25"/>
    </row>
    <row r="67" spans="1:48" outlineLevel="1" x14ac:dyDescent="0.2">
      <c r="A67" s="27"/>
      <c r="B67" s="52" t="s">
        <v>167</v>
      </c>
      <c r="C67" s="24" t="s">
        <v>151</v>
      </c>
      <c r="D67" s="24">
        <f>MAX($D$35:D66)+1</f>
        <v>26</v>
      </c>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v>1</v>
      </c>
      <c r="AV67" s="25"/>
    </row>
    <row r="68" spans="1:48" outlineLevel="1" x14ac:dyDescent="0.2">
      <c r="A68" s="27"/>
      <c r="B68" s="52" t="s">
        <v>168</v>
      </c>
      <c r="C68" s="24" t="s">
        <v>151</v>
      </c>
      <c r="D68" s="24">
        <f>MAX($D$35:D67)+1</f>
        <v>27</v>
      </c>
      <c r="E68" s="22">
        <v>1</v>
      </c>
      <c r="F68" s="22">
        <v>1</v>
      </c>
      <c r="G68" s="22">
        <v>1</v>
      </c>
      <c r="H68" s="22">
        <v>1</v>
      </c>
      <c r="I68" s="22">
        <v>1</v>
      </c>
      <c r="J68" s="22">
        <v>1</v>
      </c>
      <c r="K68" s="22">
        <v>1</v>
      </c>
      <c r="L68" s="22">
        <v>1</v>
      </c>
      <c r="M68" s="22">
        <v>1</v>
      </c>
      <c r="N68" s="22">
        <v>1</v>
      </c>
      <c r="O68" s="22">
        <v>1</v>
      </c>
      <c r="P68" s="22">
        <v>1</v>
      </c>
      <c r="Q68" s="22">
        <v>1</v>
      </c>
      <c r="R68" s="22">
        <v>1</v>
      </c>
      <c r="S68" s="22">
        <v>1</v>
      </c>
      <c r="T68" s="22">
        <v>1</v>
      </c>
      <c r="U68" s="22">
        <v>1</v>
      </c>
      <c r="V68" s="22">
        <v>1</v>
      </c>
      <c r="W68" s="22">
        <v>1</v>
      </c>
      <c r="X68" s="22">
        <v>1</v>
      </c>
      <c r="Y68" s="22">
        <v>1</v>
      </c>
      <c r="Z68" s="22">
        <v>1</v>
      </c>
      <c r="AA68" s="22">
        <v>1</v>
      </c>
      <c r="AB68" s="22">
        <v>1</v>
      </c>
      <c r="AC68" s="22">
        <v>1</v>
      </c>
      <c r="AD68" s="22">
        <v>1</v>
      </c>
      <c r="AE68" s="22">
        <v>1</v>
      </c>
      <c r="AF68" s="22">
        <v>1</v>
      </c>
      <c r="AG68" s="22">
        <v>1</v>
      </c>
      <c r="AH68" s="22">
        <v>1</v>
      </c>
      <c r="AI68" s="22">
        <v>1</v>
      </c>
      <c r="AJ68" s="22">
        <v>1</v>
      </c>
      <c r="AK68" s="22">
        <v>1</v>
      </c>
      <c r="AL68" s="22">
        <v>1</v>
      </c>
      <c r="AM68" s="22">
        <v>1</v>
      </c>
      <c r="AN68" s="22">
        <v>1</v>
      </c>
      <c r="AO68" s="22"/>
      <c r="AP68" s="22"/>
      <c r="AQ68" s="22"/>
      <c r="AR68" s="22"/>
      <c r="AS68" s="22"/>
      <c r="AT68" s="22">
        <v>1</v>
      </c>
      <c r="AU68" s="22">
        <v>1</v>
      </c>
      <c r="AV68" s="25"/>
    </row>
    <row r="69" spans="1:48" outlineLevel="1" x14ac:dyDescent="0.2">
      <c r="A69" s="27"/>
      <c r="B69" s="48" t="s">
        <v>181</v>
      </c>
      <c r="C69" s="29"/>
      <c r="D69" s="74"/>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row>
    <row r="70" spans="1:48" outlineLevel="1" x14ac:dyDescent="0.2">
      <c r="A70" s="27"/>
      <c r="B70" s="52" t="s">
        <v>182</v>
      </c>
      <c r="C70" s="24" t="s">
        <v>151</v>
      </c>
      <c r="D70" s="24">
        <f>MAX($D$35:D69)+1</f>
        <v>28</v>
      </c>
      <c r="E70" s="22">
        <v>1</v>
      </c>
      <c r="F70" s="22">
        <v>1</v>
      </c>
      <c r="G70" s="22">
        <v>1</v>
      </c>
      <c r="H70" s="22">
        <v>1</v>
      </c>
      <c r="I70" s="22">
        <v>1</v>
      </c>
      <c r="J70" s="22">
        <v>1</v>
      </c>
      <c r="K70" s="22">
        <v>1</v>
      </c>
      <c r="L70" s="22">
        <v>1</v>
      </c>
      <c r="M70" s="22">
        <v>1</v>
      </c>
      <c r="N70" s="22">
        <v>1</v>
      </c>
      <c r="O70" s="22">
        <v>1</v>
      </c>
      <c r="P70" s="22">
        <v>1</v>
      </c>
      <c r="Q70" s="22">
        <v>1</v>
      </c>
      <c r="R70" s="22">
        <v>1</v>
      </c>
      <c r="S70" s="22">
        <v>1</v>
      </c>
      <c r="T70" s="22">
        <v>1</v>
      </c>
      <c r="U70" s="22">
        <v>1</v>
      </c>
      <c r="V70" s="22">
        <v>1</v>
      </c>
      <c r="W70" s="22">
        <v>1</v>
      </c>
      <c r="X70" s="22">
        <v>1</v>
      </c>
      <c r="Y70" s="22">
        <v>1</v>
      </c>
      <c r="Z70" s="22">
        <v>1</v>
      </c>
      <c r="AA70" s="22">
        <v>1</v>
      </c>
      <c r="AB70" s="22">
        <v>1</v>
      </c>
      <c r="AC70" s="22">
        <v>1</v>
      </c>
      <c r="AD70" s="22">
        <v>1</v>
      </c>
      <c r="AE70" s="22">
        <v>1</v>
      </c>
      <c r="AF70" s="22">
        <v>1</v>
      </c>
      <c r="AG70" s="22">
        <v>1</v>
      </c>
      <c r="AH70" s="22">
        <v>1</v>
      </c>
      <c r="AI70" s="22">
        <v>1</v>
      </c>
      <c r="AJ70" s="22">
        <v>1</v>
      </c>
      <c r="AK70" s="22">
        <v>1</v>
      </c>
      <c r="AL70" s="22">
        <v>1</v>
      </c>
      <c r="AM70" s="22">
        <v>1</v>
      </c>
      <c r="AN70" s="22">
        <v>1</v>
      </c>
      <c r="AO70" s="22"/>
      <c r="AP70" s="22"/>
      <c r="AQ70" s="22"/>
      <c r="AR70" s="22"/>
      <c r="AS70" s="22"/>
      <c r="AT70" s="22"/>
      <c r="AU70" s="22"/>
      <c r="AV70" s="25"/>
    </row>
    <row r="71" spans="1:48" outlineLevel="1" x14ac:dyDescent="0.2">
      <c r="A71" s="27"/>
      <c r="B71" s="52" t="s">
        <v>167</v>
      </c>
      <c r="C71" s="24" t="s">
        <v>151</v>
      </c>
      <c r="D71" s="24">
        <f>MAX($D$35:D70)+1</f>
        <v>29</v>
      </c>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v>1</v>
      </c>
      <c r="AV71" s="25"/>
    </row>
    <row r="72" spans="1:48" outlineLevel="1" x14ac:dyDescent="0.2">
      <c r="A72" s="27"/>
      <c r="B72" s="52" t="s">
        <v>171</v>
      </c>
      <c r="C72" s="24" t="s">
        <v>151</v>
      </c>
      <c r="D72" s="24">
        <f>MAX($D$35:D71)+1</f>
        <v>30</v>
      </c>
      <c r="E72" s="22">
        <v>1</v>
      </c>
      <c r="F72" s="22">
        <v>1</v>
      </c>
      <c r="G72" s="22">
        <v>1</v>
      </c>
      <c r="H72" s="22">
        <v>1</v>
      </c>
      <c r="I72" s="22">
        <v>1</v>
      </c>
      <c r="J72" s="22">
        <v>1</v>
      </c>
      <c r="K72" s="22">
        <v>1</v>
      </c>
      <c r="L72" s="22">
        <v>1</v>
      </c>
      <c r="M72" s="22">
        <v>1</v>
      </c>
      <c r="N72" s="22">
        <v>1</v>
      </c>
      <c r="O72" s="22">
        <v>1</v>
      </c>
      <c r="P72" s="22">
        <v>1</v>
      </c>
      <c r="Q72" s="22">
        <v>1</v>
      </c>
      <c r="R72" s="22">
        <v>1</v>
      </c>
      <c r="S72" s="22">
        <v>1</v>
      </c>
      <c r="T72" s="22">
        <v>1</v>
      </c>
      <c r="U72" s="22">
        <v>1</v>
      </c>
      <c r="V72" s="22">
        <v>1</v>
      </c>
      <c r="W72" s="22">
        <v>1</v>
      </c>
      <c r="X72" s="22">
        <v>1</v>
      </c>
      <c r="Y72" s="22">
        <v>1</v>
      </c>
      <c r="Z72" s="22">
        <v>1</v>
      </c>
      <c r="AA72" s="22">
        <v>1</v>
      </c>
      <c r="AB72" s="22">
        <v>1</v>
      </c>
      <c r="AC72" s="22">
        <v>1</v>
      </c>
      <c r="AD72" s="22">
        <v>1</v>
      </c>
      <c r="AE72" s="22">
        <v>1</v>
      </c>
      <c r="AF72" s="22">
        <v>1</v>
      </c>
      <c r="AG72" s="22">
        <v>1</v>
      </c>
      <c r="AH72" s="22">
        <v>1</v>
      </c>
      <c r="AI72" s="22">
        <v>1</v>
      </c>
      <c r="AJ72" s="22">
        <v>1</v>
      </c>
      <c r="AK72" s="22">
        <v>1</v>
      </c>
      <c r="AL72" s="22">
        <v>1</v>
      </c>
      <c r="AM72" s="22">
        <v>1</v>
      </c>
      <c r="AN72" s="22">
        <v>1</v>
      </c>
      <c r="AO72" s="22"/>
      <c r="AP72" s="22"/>
      <c r="AQ72" s="22"/>
      <c r="AR72" s="22"/>
      <c r="AS72" s="22"/>
      <c r="AT72" s="22">
        <v>1</v>
      </c>
      <c r="AU72" s="22">
        <v>1</v>
      </c>
      <c r="AV72" s="25"/>
    </row>
    <row r="73" spans="1:48" outlineLevel="1" x14ac:dyDescent="0.2">
      <c r="A73" s="27"/>
      <c r="B73" s="52" t="s">
        <v>183</v>
      </c>
      <c r="C73" s="24" t="s">
        <v>151</v>
      </c>
      <c r="D73" s="24">
        <f>MAX($D$35:D72)+1</f>
        <v>31</v>
      </c>
      <c r="E73" s="22"/>
      <c r="F73" s="22"/>
      <c r="G73" s="22"/>
      <c r="H73" s="22"/>
      <c r="I73" s="22"/>
      <c r="J73" s="22"/>
      <c r="K73" s="22"/>
      <c r="L73" s="22"/>
      <c r="M73" s="22"/>
      <c r="N73" s="22"/>
      <c r="O73" s="22"/>
      <c r="P73" s="22"/>
      <c r="Q73" s="22"/>
      <c r="R73" s="22"/>
      <c r="S73" s="22">
        <v>1</v>
      </c>
      <c r="T73" s="22">
        <v>1</v>
      </c>
      <c r="U73" s="22">
        <v>1</v>
      </c>
      <c r="V73" s="22">
        <v>1</v>
      </c>
      <c r="W73" s="22">
        <v>1</v>
      </c>
      <c r="X73" s="22">
        <v>1</v>
      </c>
      <c r="Y73" s="22">
        <v>1</v>
      </c>
      <c r="Z73" s="22">
        <v>1</v>
      </c>
      <c r="AA73" s="22">
        <v>1</v>
      </c>
      <c r="AB73" s="22">
        <v>1</v>
      </c>
      <c r="AC73" s="22">
        <v>1</v>
      </c>
      <c r="AD73" s="22">
        <v>1</v>
      </c>
      <c r="AE73" s="22"/>
      <c r="AF73" s="22"/>
      <c r="AG73" s="22"/>
      <c r="AH73" s="22"/>
      <c r="AI73" s="22"/>
      <c r="AJ73" s="22"/>
      <c r="AK73" s="22"/>
      <c r="AL73" s="22"/>
      <c r="AM73" s="22"/>
      <c r="AN73" s="22"/>
      <c r="AO73" s="22"/>
      <c r="AP73" s="22"/>
      <c r="AQ73" s="22"/>
      <c r="AR73" s="22"/>
      <c r="AS73" s="22"/>
      <c r="AT73" s="22"/>
      <c r="AU73" s="22"/>
      <c r="AV73" s="25"/>
    </row>
    <row r="74" spans="1:48" outlineLevel="1" x14ac:dyDescent="0.2">
      <c r="A74" s="27"/>
      <c r="B74" s="52" t="s">
        <v>179</v>
      </c>
      <c r="C74" s="24" t="s">
        <v>151</v>
      </c>
      <c r="D74" s="24">
        <f>MAX($D$35:D73)+1</f>
        <v>32</v>
      </c>
      <c r="E74" s="22"/>
      <c r="F74" s="22"/>
      <c r="G74" s="22"/>
      <c r="H74" s="22"/>
      <c r="I74" s="22"/>
      <c r="J74" s="22"/>
      <c r="K74" s="22"/>
      <c r="L74" s="22"/>
      <c r="M74" s="22"/>
      <c r="N74" s="22"/>
      <c r="O74" s="22"/>
      <c r="P74" s="22"/>
      <c r="Q74" s="22"/>
      <c r="R74" s="22"/>
      <c r="S74" s="22">
        <v>1</v>
      </c>
      <c r="T74" s="22">
        <v>1</v>
      </c>
      <c r="U74" s="22">
        <v>1</v>
      </c>
      <c r="V74" s="22">
        <v>1</v>
      </c>
      <c r="W74" s="22">
        <v>1</v>
      </c>
      <c r="X74" s="22">
        <v>1</v>
      </c>
      <c r="Y74" s="22">
        <v>1</v>
      </c>
      <c r="Z74" s="22">
        <v>1</v>
      </c>
      <c r="AA74" s="22">
        <v>1</v>
      </c>
      <c r="AB74" s="22">
        <v>1</v>
      </c>
      <c r="AC74" s="22">
        <v>1</v>
      </c>
      <c r="AD74" s="22">
        <v>1</v>
      </c>
      <c r="AE74" s="22"/>
      <c r="AF74" s="22"/>
      <c r="AG74" s="22"/>
      <c r="AH74" s="22"/>
      <c r="AI74" s="22"/>
      <c r="AJ74" s="22"/>
      <c r="AK74" s="22"/>
      <c r="AL74" s="22"/>
      <c r="AM74" s="22"/>
      <c r="AN74" s="22"/>
      <c r="AO74" s="22"/>
      <c r="AP74" s="22"/>
      <c r="AQ74" s="22"/>
      <c r="AR74" s="22"/>
      <c r="AS74" s="22"/>
      <c r="AT74" s="22"/>
      <c r="AU74" s="22"/>
      <c r="AV74" s="25"/>
    </row>
    <row r="75" spans="1:48" outlineLevel="1" x14ac:dyDescent="0.2">
      <c r="A75" s="27"/>
      <c r="B75" s="52" t="s">
        <v>172</v>
      </c>
      <c r="C75" s="24" t="s">
        <v>151</v>
      </c>
      <c r="D75" s="24">
        <f>MAX($D$35:D74)+1</f>
        <v>33</v>
      </c>
      <c r="E75" s="22">
        <v>1</v>
      </c>
      <c r="F75" s="22">
        <v>1</v>
      </c>
      <c r="G75" s="22">
        <v>1</v>
      </c>
      <c r="H75" s="22">
        <v>1</v>
      </c>
      <c r="I75" s="22">
        <v>1</v>
      </c>
      <c r="J75" s="22">
        <v>1</v>
      </c>
      <c r="K75" s="22">
        <v>1</v>
      </c>
      <c r="L75" s="22">
        <v>1</v>
      </c>
      <c r="M75" s="22">
        <v>1</v>
      </c>
      <c r="N75" s="22">
        <v>1</v>
      </c>
      <c r="O75" s="22">
        <v>1</v>
      </c>
      <c r="P75" s="22">
        <v>1</v>
      </c>
      <c r="Q75" s="22">
        <v>1</v>
      </c>
      <c r="R75" s="22">
        <v>1</v>
      </c>
      <c r="S75" s="22"/>
      <c r="T75" s="22"/>
      <c r="U75" s="22"/>
      <c r="V75" s="22"/>
      <c r="W75" s="22"/>
      <c r="X75" s="22"/>
      <c r="Y75" s="22"/>
      <c r="Z75" s="22"/>
      <c r="AA75" s="22"/>
      <c r="AB75" s="22"/>
      <c r="AC75" s="22"/>
      <c r="AD75" s="22"/>
      <c r="AE75" s="22">
        <v>1</v>
      </c>
      <c r="AF75" s="22">
        <v>1</v>
      </c>
      <c r="AG75" s="22">
        <v>1</v>
      </c>
      <c r="AH75" s="22">
        <v>1</v>
      </c>
      <c r="AI75" s="22">
        <v>1</v>
      </c>
      <c r="AJ75" s="22">
        <v>1</v>
      </c>
      <c r="AK75" s="22"/>
      <c r="AL75" s="22"/>
      <c r="AM75" s="22"/>
      <c r="AN75" s="22"/>
      <c r="AO75" s="22"/>
      <c r="AP75" s="22"/>
      <c r="AQ75" s="22"/>
      <c r="AR75" s="22"/>
      <c r="AS75" s="22"/>
      <c r="AT75" s="22">
        <v>1</v>
      </c>
      <c r="AU75" s="22">
        <v>1</v>
      </c>
      <c r="AV75" s="25"/>
    </row>
    <row r="76" spans="1:48" outlineLevel="1" x14ac:dyDescent="0.2">
      <c r="A76" s="27"/>
      <c r="B76" s="52" t="s">
        <v>173</v>
      </c>
      <c r="C76" s="24" t="s">
        <v>151</v>
      </c>
      <c r="D76" s="24">
        <f>MAX($D$35:D75)+1</f>
        <v>34</v>
      </c>
      <c r="E76" s="22">
        <v>1</v>
      </c>
      <c r="F76" s="22">
        <v>1</v>
      </c>
      <c r="G76" s="22">
        <v>1</v>
      </c>
      <c r="H76" s="22">
        <v>1</v>
      </c>
      <c r="I76" s="22">
        <v>1</v>
      </c>
      <c r="J76" s="22">
        <v>1</v>
      </c>
      <c r="K76" s="22">
        <v>1</v>
      </c>
      <c r="L76" s="22">
        <v>1</v>
      </c>
      <c r="M76" s="22">
        <v>1</v>
      </c>
      <c r="N76" s="22">
        <v>1</v>
      </c>
      <c r="O76" s="22">
        <v>1</v>
      </c>
      <c r="P76" s="22">
        <v>1</v>
      </c>
      <c r="Q76" s="22">
        <v>1</v>
      </c>
      <c r="R76" s="22">
        <v>1</v>
      </c>
      <c r="S76" s="22"/>
      <c r="T76" s="22"/>
      <c r="U76" s="22"/>
      <c r="V76" s="22"/>
      <c r="W76" s="22"/>
      <c r="X76" s="22"/>
      <c r="Y76" s="22"/>
      <c r="Z76" s="22"/>
      <c r="AA76" s="22"/>
      <c r="AB76" s="22"/>
      <c r="AC76" s="22"/>
      <c r="AD76" s="22"/>
      <c r="AE76" s="22">
        <v>1</v>
      </c>
      <c r="AF76" s="22">
        <v>1</v>
      </c>
      <c r="AG76" s="22">
        <v>1</v>
      </c>
      <c r="AH76" s="22">
        <v>1</v>
      </c>
      <c r="AI76" s="22">
        <v>1</v>
      </c>
      <c r="AJ76" s="22">
        <v>1</v>
      </c>
      <c r="AK76" s="22"/>
      <c r="AL76" s="22"/>
      <c r="AM76" s="22"/>
      <c r="AN76" s="22"/>
      <c r="AO76" s="22"/>
      <c r="AP76" s="22"/>
      <c r="AQ76" s="22"/>
      <c r="AR76" s="22"/>
      <c r="AS76" s="22"/>
      <c r="AT76" s="22">
        <v>1</v>
      </c>
      <c r="AU76" s="22">
        <v>1</v>
      </c>
      <c r="AV76" s="25"/>
    </row>
    <row r="77" spans="1:48" outlineLevel="1" x14ac:dyDescent="0.2">
      <c r="A77" s="27"/>
      <c r="B77" s="48" t="s">
        <v>184</v>
      </c>
      <c r="C77" s="29"/>
      <c r="D77" s="74"/>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row>
    <row r="78" spans="1:48" outlineLevel="1" x14ac:dyDescent="0.2">
      <c r="A78" s="27"/>
      <c r="B78" s="52" t="s">
        <v>166</v>
      </c>
      <c r="C78" s="24" t="s">
        <v>151</v>
      </c>
      <c r="D78" s="24">
        <f>MAX($D$35:D77)+1</f>
        <v>35</v>
      </c>
      <c r="E78" s="22">
        <v>1</v>
      </c>
      <c r="F78" s="22">
        <v>1</v>
      </c>
      <c r="G78" s="22">
        <v>1</v>
      </c>
      <c r="H78" s="22">
        <v>1</v>
      </c>
      <c r="I78" s="22">
        <v>1</v>
      </c>
      <c r="J78" s="22">
        <v>1</v>
      </c>
      <c r="K78" s="22">
        <v>1</v>
      </c>
      <c r="L78" s="22">
        <v>1</v>
      </c>
      <c r="M78" s="22">
        <v>1</v>
      </c>
      <c r="N78" s="22">
        <v>1</v>
      </c>
      <c r="O78" s="22">
        <v>1</v>
      </c>
      <c r="P78" s="22">
        <v>1</v>
      </c>
      <c r="Q78" s="22">
        <v>1</v>
      </c>
      <c r="R78" s="22">
        <v>1</v>
      </c>
      <c r="S78" s="22">
        <v>1</v>
      </c>
      <c r="T78" s="22">
        <v>1</v>
      </c>
      <c r="U78" s="22">
        <v>1</v>
      </c>
      <c r="V78" s="22">
        <v>1</v>
      </c>
      <c r="W78" s="22">
        <v>1</v>
      </c>
      <c r="X78" s="22">
        <v>1</v>
      </c>
      <c r="Y78" s="22">
        <v>1</v>
      </c>
      <c r="Z78" s="22">
        <v>1</v>
      </c>
      <c r="AA78" s="22">
        <v>1</v>
      </c>
      <c r="AB78" s="22">
        <v>1</v>
      </c>
      <c r="AC78" s="22">
        <v>1</v>
      </c>
      <c r="AD78" s="22">
        <v>1</v>
      </c>
      <c r="AE78" s="22">
        <v>1</v>
      </c>
      <c r="AF78" s="22">
        <v>1</v>
      </c>
      <c r="AG78" s="22">
        <v>1</v>
      </c>
      <c r="AH78" s="22">
        <v>1</v>
      </c>
      <c r="AI78" s="22">
        <v>1</v>
      </c>
      <c r="AJ78" s="22">
        <v>1</v>
      </c>
      <c r="AK78" s="22">
        <v>1</v>
      </c>
      <c r="AL78" s="22">
        <v>1</v>
      </c>
      <c r="AM78" s="22">
        <v>1</v>
      </c>
      <c r="AN78" s="22">
        <v>1</v>
      </c>
      <c r="AO78" s="22"/>
      <c r="AP78" s="22"/>
      <c r="AQ78" s="22"/>
      <c r="AR78" s="22"/>
      <c r="AS78" s="22"/>
      <c r="AT78" s="22"/>
      <c r="AU78" s="22"/>
      <c r="AV78" s="25"/>
    </row>
    <row r="79" spans="1:48" outlineLevel="1" x14ac:dyDescent="0.2">
      <c r="A79" s="27"/>
      <c r="B79" s="52" t="s">
        <v>167</v>
      </c>
      <c r="C79" s="24" t="s">
        <v>151</v>
      </c>
      <c r="D79" s="24">
        <f>MAX($D$35:D78)+1</f>
        <v>36</v>
      </c>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v>1</v>
      </c>
      <c r="AV79" s="25"/>
    </row>
    <row r="80" spans="1:48" outlineLevel="1" x14ac:dyDescent="0.2">
      <c r="A80" s="27"/>
      <c r="B80" s="52" t="s">
        <v>178</v>
      </c>
      <c r="C80" s="24" t="s">
        <v>151</v>
      </c>
      <c r="D80" s="24">
        <f>MAX($D$35:D79)+1</f>
        <v>37</v>
      </c>
      <c r="E80" s="22">
        <v>1</v>
      </c>
      <c r="F80" s="22">
        <v>1</v>
      </c>
      <c r="G80" s="22">
        <v>1</v>
      </c>
      <c r="H80" s="22">
        <v>1</v>
      </c>
      <c r="I80" s="22">
        <v>1</v>
      </c>
      <c r="J80" s="22">
        <v>1</v>
      </c>
      <c r="K80" s="22">
        <v>1</v>
      </c>
      <c r="L80" s="22">
        <v>1</v>
      </c>
      <c r="M80" s="22">
        <v>1</v>
      </c>
      <c r="N80" s="22">
        <v>1</v>
      </c>
      <c r="O80" s="22">
        <v>1</v>
      </c>
      <c r="P80" s="22">
        <v>1</v>
      </c>
      <c r="Q80" s="22">
        <v>1</v>
      </c>
      <c r="R80" s="22">
        <v>1</v>
      </c>
      <c r="S80" s="22">
        <v>1</v>
      </c>
      <c r="T80" s="22">
        <v>1</v>
      </c>
      <c r="U80" s="22">
        <v>1</v>
      </c>
      <c r="V80" s="22">
        <v>1</v>
      </c>
      <c r="W80" s="22">
        <v>1</v>
      </c>
      <c r="X80" s="22">
        <v>1</v>
      </c>
      <c r="Y80" s="22">
        <v>1</v>
      </c>
      <c r="Z80" s="22">
        <v>1</v>
      </c>
      <c r="AA80" s="22">
        <v>1</v>
      </c>
      <c r="AB80" s="22">
        <v>1</v>
      </c>
      <c r="AC80" s="22">
        <v>1</v>
      </c>
      <c r="AD80" s="22">
        <v>1</v>
      </c>
      <c r="AE80" s="22">
        <v>1</v>
      </c>
      <c r="AF80" s="22">
        <v>1</v>
      </c>
      <c r="AG80" s="22">
        <v>1</v>
      </c>
      <c r="AH80" s="22">
        <v>1</v>
      </c>
      <c r="AI80" s="22">
        <v>1</v>
      </c>
      <c r="AJ80" s="22">
        <v>1</v>
      </c>
      <c r="AK80" s="22">
        <v>1</v>
      </c>
      <c r="AL80" s="22">
        <v>1</v>
      </c>
      <c r="AM80" s="22">
        <v>1</v>
      </c>
      <c r="AN80" s="22">
        <v>1</v>
      </c>
      <c r="AO80" s="22"/>
      <c r="AP80" s="22"/>
      <c r="AQ80" s="22"/>
      <c r="AR80" s="22"/>
      <c r="AS80" s="22"/>
      <c r="AT80" s="22">
        <v>1</v>
      </c>
      <c r="AU80" s="22">
        <v>1</v>
      </c>
      <c r="AV80" s="25"/>
    </row>
    <row r="81" spans="1:48" outlineLevel="1" x14ac:dyDescent="0.2">
      <c r="A81" s="27"/>
      <c r="B81" s="52" t="s">
        <v>173</v>
      </c>
      <c r="C81" s="24" t="s">
        <v>151</v>
      </c>
      <c r="D81" s="24">
        <f>MAX($D$35:D80)+1</f>
        <v>38</v>
      </c>
      <c r="E81" s="22">
        <v>1</v>
      </c>
      <c r="F81" s="22">
        <v>1</v>
      </c>
      <c r="G81" s="22">
        <v>1</v>
      </c>
      <c r="H81" s="22">
        <v>1</v>
      </c>
      <c r="I81" s="22">
        <v>1</v>
      </c>
      <c r="J81" s="22">
        <v>1</v>
      </c>
      <c r="K81" s="22">
        <v>1</v>
      </c>
      <c r="L81" s="22">
        <v>1</v>
      </c>
      <c r="M81" s="22">
        <v>1</v>
      </c>
      <c r="N81" s="22">
        <v>1</v>
      </c>
      <c r="O81" s="22">
        <v>1</v>
      </c>
      <c r="P81" s="22">
        <v>1</v>
      </c>
      <c r="Q81" s="22">
        <v>1</v>
      </c>
      <c r="R81" s="22">
        <v>1</v>
      </c>
      <c r="S81" s="22"/>
      <c r="T81" s="22"/>
      <c r="U81" s="22"/>
      <c r="V81" s="22"/>
      <c r="W81" s="22"/>
      <c r="X81" s="22"/>
      <c r="Y81" s="22"/>
      <c r="Z81" s="22"/>
      <c r="AA81" s="22"/>
      <c r="AB81" s="22"/>
      <c r="AC81" s="22"/>
      <c r="AD81" s="22"/>
      <c r="AE81" s="22">
        <v>1</v>
      </c>
      <c r="AF81" s="22">
        <v>1</v>
      </c>
      <c r="AG81" s="22">
        <v>1</v>
      </c>
      <c r="AH81" s="22">
        <v>1</v>
      </c>
      <c r="AI81" s="22">
        <v>1</v>
      </c>
      <c r="AJ81" s="22">
        <v>1</v>
      </c>
      <c r="AK81" s="22"/>
      <c r="AL81" s="22"/>
      <c r="AM81" s="22"/>
      <c r="AN81" s="22"/>
      <c r="AO81" s="22"/>
      <c r="AP81" s="22"/>
      <c r="AQ81" s="22"/>
      <c r="AR81" s="22"/>
      <c r="AS81" s="22"/>
      <c r="AT81" s="22">
        <v>1</v>
      </c>
      <c r="AU81" s="22">
        <v>1</v>
      </c>
      <c r="AV81" s="25"/>
    </row>
    <row r="82" spans="1:48" outlineLevel="1" x14ac:dyDescent="0.2">
      <c r="A82" s="27"/>
      <c r="B82" s="28"/>
      <c r="C82" s="29"/>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row>
    <row r="83" spans="1:48" x14ac:dyDescent="0.2">
      <c r="A83" s="6">
        <f>MAX($A$1:A82)+subsection</f>
        <v>4.0399999999999991</v>
      </c>
      <c r="B83" s="6" t="s">
        <v>317</v>
      </c>
      <c r="C83" s="7"/>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50"/>
      <c r="AP83" s="50"/>
      <c r="AQ83" s="50"/>
      <c r="AR83" s="50"/>
      <c r="AS83" s="50"/>
      <c r="AT83" s="50"/>
      <c r="AU83" s="50"/>
      <c r="AV83" s="50"/>
    </row>
    <row r="84" spans="1:48" x14ac:dyDescent="0.2">
      <c r="A84" s="27"/>
      <c r="C84" s="29"/>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row>
    <row r="85" spans="1:48" outlineLevel="1" x14ac:dyDescent="0.2">
      <c r="A85" s="27"/>
      <c r="B85" s="49" t="s">
        <v>185</v>
      </c>
      <c r="C85" s="29"/>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row>
    <row r="86" spans="1:48" outlineLevel="1" x14ac:dyDescent="0.2">
      <c r="A86" s="27"/>
      <c r="B86" s="28"/>
      <c r="C86" s="29"/>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row>
    <row r="87" spans="1:48" outlineLevel="1" x14ac:dyDescent="0.2">
      <c r="A87" s="27"/>
      <c r="B87" s="47" t="s">
        <v>186</v>
      </c>
      <c r="C87" s="29"/>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row>
    <row r="88" spans="1:48" outlineLevel="1" x14ac:dyDescent="0.2">
      <c r="A88" s="27"/>
      <c r="B88" s="28"/>
      <c r="C88" s="29"/>
      <c r="D88" s="53" t="s">
        <v>187</v>
      </c>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76" t="s">
        <v>162</v>
      </c>
      <c r="AU88" s="76"/>
      <c r="AV88" s="25"/>
    </row>
    <row r="89" spans="1:48" outlineLevel="1" x14ac:dyDescent="0.2">
      <c r="A89" s="27"/>
      <c r="B89" s="48" t="s">
        <v>188</v>
      </c>
      <c r="C89" s="24" t="s">
        <v>151</v>
      </c>
      <c r="D89" s="74">
        <v>1</v>
      </c>
      <c r="E89" s="22"/>
      <c r="F89" s="22"/>
      <c r="G89" s="22"/>
      <c r="H89" s="22"/>
      <c r="I89" s="22"/>
      <c r="J89" s="22"/>
      <c r="K89" s="22"/>
      <c r="L89" s="22"/>
      <c r="M89" s="22"/>
      <c r="N89" s="22"/>
      <c r="O89" s="22"/>
      <c r="P89" s="22"/>
      <c r="Q89" s="22"/>
      <c r="R89" s="22"/>
      <c r="S89" s="22">
        <v>1</v>
      </c>
      <c r="T89" s="22"/>
      <c r="U89" s="22">
        <v>1</v>
      </c>
      <c r="V89" s="22"/>
      <c r="W89" s="22">
        <v>1</v>
      </c>
      <c r="X89" s="22">
        <v>1</v>
      </c>
      <c r="Y89" s="22">
        <v>1</v>
      </c>
      <c r="Z89" s="22">
        <v>1</v>
      </c>
      <c r="AA89" s="22"/>
      <c r="AB89" s="22"/>
      <c r="AC89" s="22"/>
      <c r="AD89" s="22"/>
      <c r="AE89" s="22"/>
      <c r="AF89" s="22"/>
      <c r="AG89" s="22"/>
      <c r="AH89" s="22"/>
      <c r="AI89" s="22"/>
      <c r="AJ89" s="22"/>
      <c r="AK89" s="22"/>
      <c r="AL89" s="22"/>
      <c r="AM89" s="22"/>
      <c r="AN89" s="22"/>
      <c r="AO89" s="22"/>
      <c r="AP89" s="22"/>
      <c r="AQ89" s="22"/>
      <c r="AR89" s="22"/>
      <c r="AS89" s="22"/>
      <c r="AT89" s="22"/>
      <c r="AU89" s="22">
        <v>1</v>
      </c>
      <c r="AV89" s="25"/>
    </row>
    <row r="90" spans="1:48" outlineLevel="1" x14ac:dyDescent="0.2">
      <c r="A90" s="27"/>
      <c r="B90" s="48" t="s">
        <v>189</v>
      </c>
      <c r="C90" s="24" t="s">
        <v>151</v>
      </c>
      <c r="D90" s="24">
        <f>MAX($D$89:D89)+1</f>
        <v>2</v>
      </c>
      <c r="E90" s="22"/>
      <c r="F90" s="22"/>
      <c r="G90" s="22"/>
      <c r="H90" s="22"/>
      <c r="I90" s="22"/>
      <c r="J90" s="22"/>
      <c r="K90" s="22"/>
      <c r="L90" s="22"/>
      <c r="M90" s="22"/>
      <c r="N90" s="22"/>
      <c r="O90" s="22"/>
      <c r="P90" s="22"/>
      <c r="Q90" s="22"/>
      <c r="R90" s="22"/>
      <c r="S90" s="22">
        <v>1</v>
      </c>
      <c r="T90" s="22"/>
      <c r="U90" s="22">
        <v>1</v>
      </c>
      <c r="V90" s="22"/>
      <c r="W90" s="22">
        <v>1</v>
      </c>
      <c r="X90" s="22">
        <v>1</v>
      </c>
      <c r="Y90" s="22">
        <v>1</v>
      </c>
      <c r="Z90" s="22">
        <v>1</v>
      </c>
      <c r="AA90" s="22"/>
      <c r="AB90" s="22"/>
      <c r="AC90" s="22"/>
      <c r="AD90" s="22"/>
      <c r="AE90" s="22"/>
      <c r="AF90" s="22"/>
      <c r="AG90" s="22"/>
      <c r="AH90" s="22"/>
      <c r="AI90" s="22"/>
      <c r="AJ90" s="22"/>
      <c r="AK90" s="22"/>
      <c r="AL90" s="22"/>
      <c r="AM90" s="22"/>
      <c r="AN90" s="22"/>
      <c r="AO90" s="22"/>
      <c r="AP90" s="22"/>
      <c r="AQ90" s="22"/>
      <c r="AR90" s="22"/>
      <c r="AS90" s="22"/>
      <c r="AT90" s="22"/>
      <c r="AU90" s="22">
        <v>1</v>
      </c>
      <c r="AV90" s="25"/>
    </row>
    <row r="91" spans="1:48" outlineLevel="1" x14ac:dyDescent="0.2">
      <c r="A91" s="27"/>
      <c r="B91" s="48" t="s">
        <v>190</v>
      </c>
      <c r="C91" s="24" t="s">
        <v>151</v>
      </c>
      <c r="D91" s="24">
        <f>MAX($D$89:D90)+1</f>
        <v>3</v>
      </c>
      <c r="E91" s="22"/>
      <c r="F91" s="22"/>
      <c r="G91" s="22"/>
      <c r="H91" s="22"/>
      <c r="I91" s="22"/>
      <c r="J91" s="22"/>
      <c r="K91" s="22"/>
      <c r="L91" s="22"/>
      <c r="M91" s="22"/>
      <c r="N91" s="22"/>
      <c r="O91" s="22"/>
      <c r="P91" s="22"/>
      <c r="Q91" s="22"/>
      <c r="R91" s="22"/>
      <c r="S91" s="22"/>
      <c r="T91" s="22">
        <v>1</v>
      </c>
      <c r="U91" s="22"/>
      <c r="V91" s="22">
        <v>1</v>
      </c>
      <c r="W91" s="22">
        <v>1</v>
      </c>
      <c r="X91" s="22">
        <v>1</v>
      </c>
      <c r="Y91" s="22">
        <v>1</v>
      </c>
      <c r="Z91" s="22">
        <v>1</v>
      </c>
      <c r="AA91" s="22"/>
      <c r="AB91" s="22"/>
      <c r="AC91" s="22"/>
      <c r="AD91" s="22"/>
      <c r="AE91" s="22"/>
      <c r="AF91" s="22"/>
      <c r="AG91" s="22"/>
      <c r="AH91" s="22"/>
      <c r="AI91" s="22"/>
      <c r="AJ91" s="22"/>
      <c r="AK91" s="22"/>
      <c r="AL91" s="22"/>
      <c r="AM91" s="22"/>
      <c r="AN91" s="22"/>
      <c r="AO91" s="22"/>
      <c r="AP91" s="22"/>
      <c r="AQ91" s="22"/>
      <c r="AR91" s="22"/>
      <c r="AS91" s="22"/>
      <c r="AT91" s="22"/>
      <c r="AU91" s="22">
        <v>1</v>
      </c>
      <c r="AV91" s="25"/>
    </row>
    <row r="92" spans="1:48" outlineLevel="1" x14ac:dyDescent="0.2">
      <c r="A92" s="27"/>
      <c r="B92" s="48" t="s">
        <v>191</v>
      </c>
      <c r="C92" s="24" t="s">
        <v>151</v>
      </c>
      <c r="D92" s="24">
        <f>MAX($D$89:D91)+1</f>
        <v>4</v>
      </c>
      <c r="E92" s="22"/>
      <c r="F92" s="22"/>
      <c r="G92" s="22"/>
      <c r="H92" s="22"/>
      <c r="I92" s="22"/>
      <c r="J92" s="22"/>
      <c r="K92" s="22"/>
      <c r="L92" s="22"/>
      <c r="M92" s="22"/>
      <c r="N92" s="22"/>
      <c r="O92" s="22"/>
      <c r="P92" s="22"/>
      <c r="Q92" s="22"/>
      <c r="R92" s="22"/>
      <c r="S92" s="22"/>
      <c r="T92" s="22">
        <v>1</v>
      </c>
      <c r="U92" s="22"/>
      <c r="V92" s="22">
        <v>1</v>
      </c>
      <c r="W92" s="22">
        <v>1</v>
      </c>
      <c r="X92" s="22">
        <v>1</v>
      </c>
      <c r="Y92" s="22">
        <v>1</v>
      </c>
      <c r="Z92" s="22">
        <v>1</v>
      </c>
      <c r="AA92" s="22"/>
      <c r="AB92" s="22"/>
      <c r="AC92" s="22"/>
      <c r="AD92" s="22"/>
      <c r="AE92" s="22"/>
      <c r="AF92" s="22"/>
      <c r="AG92" s="22"/>
      <c r="AH92" s="22"/>
      <c r="AI92" s="22"/>
      <c r="AJ92" s="22"/>
      <c r="AK92" s="22"/>
      <c r="AL92" s="22"/>
      <c r="AM92" s="22"/>
      <c r="AN92" s="22"/>
      <c r="AO92" s="22"/>
      <c r="AP92" s="22"/>
      <c r="AQ92" s="22"/>
      <c r="AR92" s="22"/>
      <c r="AS92" s="22"/>
      <c r="AT92" s="22"/>
      <c r="AU92" s="22">
        <v>1</v>
      </c>
      <c r="AV92" s="25"/>
    </row>
    <row r="93" spans="1:48" outlineLevel="1" x14ac:dyDescent="0.2">
      <c r="A93" s="27"/>
      <c r="B93" s="48" t="s">
        <v>192</v>
      </c>
      <c r="C93" s="24" t="s">
        <v>151</v>
      </c>
      <c r="D93" s="24">
        <f>MAX($D$89:D92)+1</f>
        <v>5</v>
      </c>
      <c r="E93" s="22"/>
      <c r="F93" s="22"/>
      <c r="G93" s="22"/>
      <c r="H93" s="22"/>
      <c r="I93" s="22"/>
      <c r="J93" s="22"/>
      <c r="K93" s="22"/>
      <c r="L93" s="22"/>
      <c r="M93" s="22"/>
      <c r="N93" s="22"/>
      <c r="O93" s="22"/>
      <c r="P93" s="22"/>
      <c r="Q93" s="22"/>
      <c r="R93" s="22"/>
      <c r="S93" s="22">
        <v>1</v>
      </c>
      <c r="T93" s="22">
        <v>1</v>
      </c>
      <c r="U93" s="22">
        <v>1</v>
      </c>
      <c r="V93" s="22">
        <v>1</v>
      </c>
      <c r="W93" s="22">
        <v>1</v>
      </c>
      <c r="X93" s="22">
        <v>1</v>
      </c>
      <c r="Y93" s="22">
        <v>1</v>
      </c>
      <c r="Z93" s="22">
        <v>1</v>
      </c>
      <c r="AA93" s="22"/>
      <c r="AB93" s="22"/>
      <c r="AC93" s="22"/>
      <c r="AD93" s="22"/>
      <c r="AE93" s="22"/>
      <c r="AF93" s="22"/>
      <c r="AG93" s="22"/>
      <c r="AH93" s="22"/>
      <c r="AI93" s="22"/>
      <c r="AJ93" s="22"/>
      <c r="AK93" s="22"/>
      <c r="AL93" s="22"/>
      <c r="AM93" s="22"/>
      <c r="AN93" s="22"/>
      <c r="AO93" s="22"/>
      <c r="AP93" s="22"/>
      <c r="AQ93" s="22"/>
      <c r="AR93" s="22"/>
      <c r="AS93" s="22"/>
      <c r="AT93" s="22"/>
      <c r="AU93" s="22">
        <v>1</v>
      </c>
      <c r="AV93" s="25"/>
    </row>
    <row r="94" spans="1:48" outlineLevel="1" x14ac:dyDescent="0.2">
      <c r="A94" s="27"/>
      <c r="B94" s="48" t="s">
        <v>193</v>
      </c>
      <c r="C94" s="24" t="s">
        <v>151</v>
      </c>
      <c r="D94" s="24">
        <f>MAX($D$89:D93)+1</f>
        <v>6</v>
      </c>
      <c r="E94" s="22"/>
      <c r="F94" s="22"/>
      <c r="G94" s="22"/>
      <c r="H94" s="22"/>
      <c r="I94" s="22"/>
      <c r="J94" s="22"/>
      <c r="K94" s="22"/>
      <c r="L94" s="22"/>
      <c r="M94" s="22"/>
      <c r="N94" s="22"/>
      <c r="O94" s="22"/>
      <c r="P94" s="22"/>
      <c r="Q94" s="22"/>
      <c r="R94" s="22"/>
      <c r="S94" s="22">
        <v>1</v>
      </c>
      <c r="T94" s="22">
        <v>1</v>
      </c>
      <c r="U94" s="22">
        <v>1</v>
      </c>
      <c r="V94" s="22">
        <v>1</v>
      </c>
      <c r="W94" s="22">
        <v>1</v>
      </c>
      <c r="X94" s="22">
        <v>1</v>
      </c>
      <c r="Y94" s="22">
        <v>1</v>
      </c>
      <c r="Z94" s="22">
        <v>1</v>
      </c>
      <c r="AA94" s="22"/>
      <c r="AB94" s="22"/>
      <c r="AC94" s="22"/>
      <c r="AD94" s="22"/>
      <c r="AE94" s="22"/>
      <c r="AF94" s="22"/>
      <c r="AG94" s="22"/>
      <c r="AH94" s="22"/>
      <c r="AI94" s="22"/>
      <c r="AJ94" s="22"/>
      <c r="AK94" s="22"/>
      <c r="AL94" s="22"/>
      <c r="AM94" s="22"/>
      <c r="AN94" s="22"/>
      <c r="AO94" s="22"/>
      <c r="AP94" s="22"/>
      <c r="AQ94" s="22"/>
      <c r="AR94" s="22"/>
      <c r="AS94" s="22"/>
      <c r="AT94" s="22"/>
      <c r="AU94" s="22">
        <v>1</v>
      </c>
      <c r="AV94" s="25"/>
    </row>
    <row r="95" spans="1:48" outlineLevel="1" x14ac:dyDescent="0.2">
      <c r="A95" s="27"/>
      <c r="B95" s="48" t="s">
        <v>194</v>
      </c>
      <c r="C95" s="24" t="s">
        <v>151</v>
      </c>
      <c r="D95" s="24">
        <f>MAX($D$89:D94)+1</f>
        <v>7</v>
      </c>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v>1</v>
      </c>
      <c r="AF95" s="22"/>
      <c r="AG95" s="22"/>
      <c r="AH95" s="22">
        <v>1</v>
      </c>
      <c r="AI95" s="22">
        <v>1</v>
      </c>
      <c r="AJ95" s="22">
        <v>1</v>
      </c>
      <c r="AK95" s="22"/>
      <c r="AL95" s="22"/>
      <c r="AM95" s="22"/>
      <c r="AN95" s="22"/>
      <c r="AO95" s="22"/>
      <c r="AP95" s="22"/>
      <c r="AQ95" s="22"/>
      <c r="AR95" s="22"/>
      <c r="AS95" s="22"/>
      <c r="AT95" s="22"/>
      <c r="AU95" s="22">
        <v>1</v>
      </c>
      <c r="AV95" s="25"/>
    </row>
    <row r="96" spans="1:48" outlineLevel="1" x14ac:dyDescent="0.2">
      <c r="A96" s="27"/>
      <c r="B96" s="48" t="s">
        <v>195</v>
      </c>
      <c r="C96" s="24" t="s">
        <v>151</v>
      </c>
      <c r="D96" s="24">
        <f>MAX($D$89:D95)+1</f>
        <v>8</v>
      </c>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v>1</v>
      </c>
      <c r="AF96" s="22"/>
      <c r="AG96" s="22"/>
      <c r="AH96" s="22">
        <v>1</v>
      </c>
      <c r="AI96" s="22">
        <v>1</v>
      </c>
      <c r="AJ96" s="22">
        <v>1</v>
      </c>
      <c r="AK96" s="22"/>
      <c r="AL96" s="22"/>
      <c r="AM96" s="22"/>
      <c r="AN96" s="22"/>
      <c r="AO96" s="22"/>
      <c r="AP96" s="22"/>
      <c r="AQ96" s="22"/>
      <c r="AR96" s="22"/>
      <c r="AS96" s="22"/>
      <c r="AT96" s="22"/>
      <c r="AU96" s="22">
        <v>1</v>
      </c>
      <c r="AV96" s="25"/>
    </row>
    <row r="97" spans="1:48" outlineLevel="1" x14ac:dyDescent="0.2">
      <c r="A97" s="27"/>
      <c r="B97" s="48" t="s">
        <v>196</v>
      </c>
      <c r="C97" s="24" t="s">
        <v>151</v>
      </c>
      <c r="D97" s="24">
        <f>MAX($D$89:D96)+1</f>
        <v>9</v>
      </c>
      <c r="E97" s="22">
        <v>1</v>
      </c>
      <c r="F97" s="22">
        <v>1</v>
      </c>
      <c r="G97" s="22">
        <v>1</v>
      </c>
      <c r="H97" s="22">
        <v>1</v>
      </c>
      <c r="I97" s="22">
        <v>1</v>
      </c>
      <c r="J97" s="22">
        <v>1</v>
      </c>
      <c r="K97" s="22">
        <v>1</v>
      </c>
      <c r="L97" s="22">
        <v>1</v>
      </c>
      <c r="M97" s="22">
        <v>1</v>
      </c>
      <c r="N97" s="22">
        <v>1</v>
      </c>
      <c r="O97" s="22">
        <v>1</v>
      </c>
      <c r="P97" s="22">
        <v>1</v>
      </c>
      <c r="Q97" s="22">
        <v>1</v>
      </c>
      <c r="R97" s="22">
        <v>1</v>
      </c>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v>1</v>
      </c>
      <c r="AV97" s="25"/>
    </row>
    <row r="98" spans="1:48" outlineLevel="1" x14ac:dyDescent="0.2">
      <c r="A98" s="27"/>
      <c r="B98" s="48" t="s">
        <v>197</v>
      </c>
      <c r="C98" s="24" t="s">
        <v>151</v>
      </c>
      <c r="D98" s="24">
        <f>MAX($D$89:D97)+1</f>
        <v>10</v>
      </c>
      <c r="E98" s="22">
        <v>1</v>
      </c>
      <c r="F98" s="22">
        <v>1</v>
      </c>
      <c r="G98" s="22">
        <v>1</v>
      </c>
      <c r="H98" s="22">
        <v>1</v>
      </c>
      <c r="I98" s="22">
        <v>1</v>
      </c>
      <c r="J98" s="22">
        <v>1</v>
      </c>
      <c r="K98" s="22">
        <v>1</v>
      </c>
      <c r="L98" s="22">
        <v>1</v>
      </c>
      <c r="M98" s="22">
        <v>1</v>
      </c>
      <c r="N98" s="22">
        <v>1</v>
      </c>
      <c r="O98" s="22">
        <v>1</v>
      </c>
      <c r="P98" s="22">
        <v>1</v>
      </c>
      <c r="Q98" s="22">
        <v>1</v>
      </c>
      <c r="R98" s="22">
        <v>1</v>
      </c>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v>1</v>
      </c>
      <c r="AV98" s="25"/>
    </row>
    <row r="99" spans="1:48" outlineLevel="1" x14ac:dyDescent="0.2">
      <c r="A99" s="27"/>
      <c r="B99" s="48" t="s">
        <v>198</v>
      </c>
      <c r="C99" s="24" t="s">
        <v>151</v>
      </c>
      <c r="D99" s="24">
        <f>MAX($D$89:D98)+1</f>
        <v>11</v>
      </c>
      <c r="E99" s="22">
        <v>1</v>
      </c>
      <c r="F99" s="22">
        <v>1</v>
      </c>
      <c r="G99" s="22">
        <v>1</v>
      </c>
      <c r="H99" s="22">
        <v>1</v>
      </c>
      <c r="I99" s="22">
        <v>1</v>
      </c>
      <c r="J99" s="22">
        <v>1</v>
      </c>
      <c r="K99" s="22">
        <v>1</v>
      </c>
      <c r="L99" s="22">
        <v>1</v>
      </c>
      <c r="M99" s="22">
        <v>1</v>
      </c>
      <c r="N99" s="22">
        <v>1</v>
      </c>
      <c r="O99" s="22">
        <v>1</v>
      </c>
      <c r="P99" s="22">
        <v>1</v>
      </c>
      <c r="Q99" s="22">
        <v>1</v>
      </c>
      <c r="R99" s="22">
        <v>1</v>
      </c>
      <c r="S99" s="22">
        <v>1</v>
      </c>
      <c r="T99" s="22">
        <v>1</v>
      </c>
      <c r="U99" s="22">
        <v>1</v>
      </c>
      <c r="V99" s="22">
        <v>1</v>
      </c>
      <c r="W99" s="22">
        <v>1</v>
      </c>
      <c r="X99" s="22">
        <v>1</v>
      </c>
      <c r="Y99" s="22">
        <v>1</v>
      </c>
      <c r="Z99" s="22">
        <v>1</v>
      </c>
      <c r="AA99" s="22">
        <v>1</v>
      </c>
      <c r="AB99" s="22">
        <v>1</v>
      </c>
      <c r="AC99" s="22">
        <v>1</v>
      </c>
      <c r="AD99" s="22">
        <v>1</v>
      </c>
      <c r="AE99" s="22">
        <v>1</v>
      </c>
      <c r="AF99" s="22">
        <v>1</v>
      </c>
      <c r="AG99" s="22">
        <v>1</v>
      </c>
      <c r="AH99" s="22">
        <v>1</v>
      </c>
      <c r="AI99" s="22">
        <v>1</v>
      </c>
      <c r="AJ99" s="22">
        <v>1</v>
      </c>
      <c r="AK99" s="22">
        <v>1</v>
      </c>
      <c r="AL99" s="22">
        <v>1</v>
      </c>
      <c r="AM99" s="22">
        <v>1</v>
      </c>
      <c r="AN99" s="22">
        <v>1</v>
      </c>
      <c r="AO99" s="22"/>
      <c r="AP99" s="22"/>
      <c r="AQ99" s="22"/>
      <c r="AR99" s="22"/>
      <c r="AS99" s="22"/>
      <c r="AT99" s="22"/>
      <c r="AU99" s="22">
        <v>1</v>
      </c>
      <c r="AV99" s="25"/>
    </row>
    <row r="100" spans="1:48" outlineLevel="1" x14ac:dyDescent="0.2">
      <c r="A100" s="27"/>
      <c r="B100" s="48" t="s">
        <v>199</v>
      </c>
      <c r="C100" s="24" t="s">
        <v>151</v>
      </c>
      <c r="D100" s="24">
        <f>MAX($D$89:D99)+1</f>
        <v>12</v>
      </c>
      <c r="E100" s="22">
        <v>1</v>
      </c>
      <c r="F100" s="22">
        <v>1</v>
      </c>
      <c r="G100" s="22">
        <v>1</v>
      </c>
      <c r="H100" s="22">
        <v>1</v>
      </c>
      <c r="I100" s="22">
        <v>1</v>
      </c>
      <c r="J100" s="22">
        <v>1</v>
      </c>
      <c r="K100" s="22">
        <v>1</v>
      </c>
      <c r="L100" s="22">
        <v>1</v>
      </c>
      <c r="M100" s="22">
        <v>1</v>
      </c>
      <c r="N100" s="22">
        <v>1</v>
      </c>
      <c r="O100" s="22">
        <v>1</v>
      </c>
      <c r="P100" s="22">
        <v>1</v>
      </c>
      <c r="Q100" s="22">
        <v>1</v>
      </c>
      <c r="R100" s="22">
        <v>1</v>
      </c>
      <c r="S100" s="22"/>
      <c r="T100" s="22"/>
      <c r="U100" s="22"/>
      <c r="V100" s="22"/>
      <c r="W100" s="22"/>
      <c r="X100" s="22"/>
      <c r="Y100" s="22"/>
      <c r="Z100" s="22"/>
      <c r="AA100" s="22"/>
      <c r="AB100" s="22"/>
      <c r="AC100" s="22"/>
      <c r="AD100" s="22"/>
      <c r="AE100" s="22">
        <v>1</v>
      </c>
      <c r="AF100" s="22">
        <v>1</v>
      </c>
      <c r="AG100" s="22">
        <v>1</v>
      </c>
      <c r="AH100" s="22">
        <v>1</v>
      </c>
      <c r="AI100" s="22">
        <v>1</v>
      </c>
      <c r="AJ100" s="22">
        <v>1</v>
      </c>
      <c r="AK100" s="22"/>
      <c r="AL100" s="22"/>
      <c r="AM100" s="22"/>
      <c r="AN100" s="22"/>
      <c r="AO100" s="22"/>
      <c r="AP100" s="22"/>
      <c r="AQ100" s="22"/>
      <c r="AR100" s="22"/>
      <c r="AS100" s="22"/>
      <c r="AT100" s="22"/>
      <c r="AU100" s="22">
        <v>1</v>
      </c>
      <c r="AV100" s="25"/>
    </row>
    <row r="101" spans="1:48" outlineLevel="1" x14ac:dyDescent="0.2">
      <c r="A101" s="27"/>
      <c r="B101" s="48" t="s">
        <v>200</v>
      </c>
      <c r="C101" s="24" t="s">
        <v>151</v>
      </c>
      <c r="D101" s="24">
        <f>MAX($D$89:D100)+1</f>
        <v>13</v>
      </c>
      <c r="E101" s="22">
        <v>1</v>
      </c>
      <c r="F101" s="22">
        <v>1</v>
      </c>
      <c r="G101" s="22">
        <v>1</v>
      </c>
      <c r="H101" s="22">
        <v>1</v>
      </c>
      <c r="I101" s="22">
        <v>1</v>
      </c>
      <c r="J101" s="22">
        <v>1</v>
      </c>
      <c r="K101" s="22">
        <v>1</v>
      </c>
      <c r="L101" s="22">
        <v>1</v>
      </c>
      <c r="M101" s="22">
        <v>1</v>
      </c>
      <c r="N101" s="22">
        <v>1</v>
      </c>
      <c r="O101" s="22">
        <v>1</v>
      </c>
      <c r="P101" s="22">
        <v>1</v>
      </c>
      <c r="Q101" s="22">
        <v>1</v>
      </c>
      <c r="R101" s="22">
        <v>1</v>
      </c>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v>1</v>
      </c>
      <c r="AV101" s="25"/>
    </row>
    <row r="102" spans="1:48" outlineLevel="1" x14ac:dyDescent="0.2">
      <c r="A102" s="27"/>
      <c r="B102" s="48" t="s">
        <v>201</v>
      </c>
      <c r="C102" s="24" t="s">
        <v>151</v>
      </c>
      <c r="D102" s="24">
        <f>MAX($D$89:D101)+1</f>
        <v>14</v>
      </c>
      <c r="E102" s="22">
        <v>1</v>
      </c>
      <c r="F102" s="22">
        <v>1</v>
      </c>
      <c r="G102" s="22">
        <v>1</v>
      </c>
      <c r="H102" s="22">
        <v>1</v>
      </c>
      <c r="I102" s="22">
        <v>1</v>
      </c>
      <c r="J102" s="22">
        <v>1</v>
      </c>
      <c r="K102" s="22">
        <v>1</v>
      </c>
      <c r="L102" s="22">
        <v>1</v>
      </c>
      <c r="M102" s="22">
        <v>1</v>
      </c>
      <c r="N102" s="22">
        <v>1</v>
      </c>
      <c r="O102" s="22">
        <v>1</v>
      </c>
      <c r="P102" s="22">
        <v>1</v>
      </c>
      <c r="Q102" s="22">
        <v>1</v>
      </c>
      <c r="R102" s="22">
        <v>1</v>
      </c>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v>1</v>
      </c>
      <c r="AV102" s="25"/>
    </row>
    <row r="103" spans="1:48" outlineLevel="1" x14ac:dyDescent="0.2">
      <c r="A103" s="27"/>
      <c r="B103" s="48" t="s">
        <v>202</v>
      </c>
      <c r="C103" s="24" t="s">
        <v>151</v>
      </c>
      <c r="D103" s="24">
        <f>MAX($D$89:D102)+1</f>
        <v>15</v>
      </c>
      <c r="E103" s="22">
        <v>1</v>
      </c>
      <c r="F103" s="22">
        <v>1</v>
      </c>
      <c r="G103" s="22">
        <v>1</v>
      </c>
      <c r="H103" s="22">
        <v>1</v>
      </c>
      <c r="I103" s="22">
        <v>1</v>
      </c>
      <c r="J103" s="22">
        <v>1</v>
      </c>
      <c r="K103" s="22">
        <v>1</v>
      </c>
      <c r="L103" s="22">
        <v>1</v>
      </c>
      <c r="M103" s="22">
        <v>1</v>
      </c>
      <c r="N103" s="22">
        <v>1</v>
      </c>
      <c r="O103" s="22">
        <v>1</v>
      </c>
      <c r="P103" s="22">
        <v>1</v>
      </c>
      <c r="Q103" s="22">
        <v>1</v>
      </c>
      <c r="R103" s="22">
        <v>1</v>
      </c>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v>1</v>
      </c>
      <c r="AV103" s="25"/>
    </row>
    <row r="104" spans="1:48" outlineLevel="1" x14ac:dyDescent="0.2">
      <c r="A104" s="27"/>
      <c r="B104" s="48" t="s">
        <v>203</v>
      </c>
      <c r="C104" s="24" t="s">
        <v>151</v>
      </c>
      <c r="D104" s="24">
        <f>MAX($D$89:D103)+1</f>
        <v>16</v>
      </c>
      <c r="E104" s="22"/>
      <c r="F104" s="22"/>
      <c r="G104" s="22"/>
      <c r="H104" s="22"/>
      <c r="I104" s="22"/>
      <c r="J104" s="22"/>
      <c r="K104" s="22"/>
      <c r="L104" s="22"/>
      <c r="M104" s="22"/>
      <c r="N104" s="22"/>
      <c r="O104" s="22"/>
      <c r="P104" s="22"/>
      <c r="Q104" s="22"/>
      <c r="R104" s="22"/>
      <c r="S104" s="22">
        <v>1</v>
      </c>
      <c r="T104" s="22">
        <v>1</v>
      </c>
      <c r="U104" s="22">
        <v>1</v>
      </c>
      <c r="V104" s="22">
        <v>1</v>
      </c>
      <c r="W104" s="22">
        <v>1</v>
      </c>
      <c r="X104" s="22">
        <v>1</v>
      </c>
      <c r="Y104" s="22">
        <v>1</v>
      </c>
      <c r="Z104" s="22">
        <v>1</v>
      </c>
      <c r="AA104" s="22"/>
      <c r="AB104" s="22"/>
      <c r="AC104" s="22"/>
      <c r="AD104" s="22"/>
      <c r="AE104" s="22"/>
      <c r="AF104" s="22"/>
      <c r="AG104" s="22"/>
      <c r="AH104" s="22"/>
      <c r="AI104" s="22"/>
      <c r="AJ104" s="22"/>
      <c r="AK104" s="22"/>
      <c r="AL104" s="22"/>
      <c r="AM104" s="22"/>
      <c r="AN104" s="22"/>
      <c r="AO104" s="22"/>
      <c r="AP104" s="22"/>
      <c r="AQ104" s="22"/>
      <c r="AR104" s="22"/>
      <c r="AS104" s="22"/>
      <c r="AT104" s="22"/>
      <c r="AU104" s="22">
        <v>1</v>
      </c>
      <c r="AV104" s="25"/>
    </row>
    <row r="105" spans="1:48" outlineLevel="1" x14ac:dyDescent="0.2">
      <c r="A105" s="27"/>
      <c r="B105" s="48" t="s">
        <v>204</v>
      </c>
      <c r="C105" s="24" t="s">
        <v>151</v>
      </c>
      <c r="D105" s="24">
        <f>MAX($D$89:D104)+1</f>
        <v>17</v>
      </c>
      <c r="E105" s="22">
        <v>1</v>
      </c>
      <c r="F105" s="22">
        <v>1</v>
      </c>
      <c r="G105" s="22">
        <v>1</v>
      </c>
      <c r="H105" s="22">
        <v>1</v>
      </c>
      <c r="I105" s="22">
        <v>1</v>
      </c>
      <c r="J105" s="22">
        <v>1</v>
      </c>
      <c r="K105" s="22">
        <v>1</v>
      </c>
      <c r="L105" s="22">
        <v>1</v>
      </c>
      <c r="M105" s="22">
        <v>1</v>
      </c>
      <c r="N105" s="22">
        <v>1</v>
      </c>
      <c r="O105" s="22">
        <v>1</v>
      </c>
      <c r="P105" s="22">
        <v>1</v>
      </c>
      <c r="Q105" s="22">
        <v>1</v>
      </c>
      <c r="R105" s="22">
        <v>1</v>
      </c>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v>1</v>
      </c>
      <c r="AV105" s="25"/>
    </row>
    <row r="106" spans="1:48" outlineLevel="1" x14ac:dyDescent="0.2">
      <c r="A106" s="27"/>
      <c r="B106" s="48" t="s">
        <v>205</v>
      </c>
      <c r="C106" s="24" t="s">
        <v>151</v>
      </c>
      <c r="D106" s="24">
        <f>MAX($D$89:D105)+1</f>
        <v>18</v>
      </c>
      <c r="E106" s="22">
        <v>1</v>
      </c>
      <c r="F106" s="22">
        <v>1</v>
      </c>
      <c r="G106" s="22">
        <v>1</v>
      </c>
      <c r="H106" s="22">
        <v>1</v>
      </c>
      <c r="I106" s="22">
        <v>1</v>
      </c>
      <c r="J106" s="22">
        <v>1</v>
      </c>
      <c r="K106" s="22">
        <v>1</v>
      </c>
      <c r="L106" s="22">
        <v>1</v>
      </c>
      <c r="M106" s="22">
        <v>1</v>
      </c>
      <c r="N106" s="22">
        <v>1</v>
      </c>
      <c r="O106" s="22">
        <v>1</v>
      </c>
      <c r="P106" s="22">
        <v>1</v>
      </c>
      <c r="Q106" s="22">
        <v>1</v>
      </c>
      <c r="R106" s="22">
        <v>1</v>
      </c>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v>1</v>
      </c>
      <c r="AV106" s="25"/>
    </row>
    <row r="107" spans="1:48" outlineLevel="1" x14ac:dyDescent="0.2">
      <c r="A107" s="27"/>
      <c r="B107" s="48" t="s">
        <v>206</v>
      </c>
      <c r="C107" s="24" t="s">
        <v>151</v>
      </c>
      <c r="D107" s="24">
        <f>MAX($D$89:D106)+1</f>
        <v>19</v>
      </c>
      <c r="E107" s="22">
        <v>1</v>
      </c>
      <c r="F107" s="22">
        <v>1</v>
      </c>
      <c r="G107" s="22">
        <v>1</v>
      </c>
      <c r="H107" s="22">
        <v>1</v>
      </c>
      <c r="I107" s="22">
        <v>1</v>
      </c>
      <c r="J107" s="22">
        <v>1</v>
      </c>
      <c r="K107" s="22">
        <v>1</v>
      </c>
      <c r="L107" s="22">
        <v>1</v>
      </c>
      <c r="M107" s="22">
        <v>1</v>
      </c>
      <c r="N107" s="22">
        <v>1</v>
      </c>
      <c r="O107" s="22">
        <v>1</v>
      </c>
      <c r="P107" s="22">
        <v>1</v>
      </c>
      <c r="Q107" s="22">
        <v>1</v>
      </c>
      <c r="R107" s="22">
        <v>1</v>
      </c>
      <c r="S107" s="22">
        <v>1</v>
      </c>
      <c r="T107" s="22">
        <v>1</v>
      </c>
      <c r="U107" s="22">
        <v>1</v>
      </c>
      <c r="V107" s="22">
        <v>1</v>
      </c>
      <c r="W107" s="22">
        <v>1</v>
      </c>
      <c r="X107" s="22">
        <v>1</v>
      </c>
      <c r="Y107" s="22">
        <v>1</v>
      </c>
      <c r="Z107" s="22">
        <v>1</v>
      </c>
      <c r="AA107" s="22">
        <v>1</v>
      </c>
      <c r="AB107" s="22">
        <v>1</v>
      </c>
      <c r="AC107" s="22">
        <v>1</v>
      </c>
      <c r="AD107" s="22">
        <v>1</v>
      </c>
      <c r="AE107" s="22">
        <v>1</v>
      </c>
      <c r="AF107" s="22">
        <v>1</v>
      </c>
      <c r="AG107" s="22">
        <v>1</v>
      </c>
      <c r="AH107" s="22">
        <v>1</v>
      </c>
      <c r="AI107" s="22">
        <v>1</v>
      </c>
      <c r="AJ107" s="22">
        <v>1</v>
      </c>
      <c r="AK107" s="22"/>
      <c r="AL107" s="22"/>
      <c r="AM107" s="22"/>
      <c r="AN107" s="22"/>
      <c r="AO107" s="22"/>
      <c r="AP107" s="22"/>
      <c r="AQ107" s="22"/>
      <c r="AR107" s="22"/>
      <c r="AS107" s="22"/>
      <c r="AT107" s="22"/>
      <c r="AU107" s="22">
        <v>1</v>
      </c>
      <c r="AV107" s="25"/>
    </row>
    <row r="108" spans="1:48" outlineLevel="1" x14ac:dyDescent="0.2">
      <c r="A108" s="27"/>
      <c r="B108" s="48" t="s">
        <v>207</v>
      </c>
      <c r="C108" s="24" t="s">
        <v>151</v>
      </c>
      <c r="D108" s="24">
        <f>MAX($D$89:D107)+1</f>
        <v>20</v>
      </c>
      <c r="E108" s="196">
        <v>1</v>
      </c>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v>1</v>
      </c>
      <c r="AV108" s="25"/>
    </row>
    <row r="109" spans="1:48" outlineLevel="1" x14ac:dyDescent="0.2">
      <c r="A109" s="27"/>
      <c r="B109" s="48"/>
      <c r="C109" s="29"/>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row>
    <row r="110" spans="1:48" x14ac:dyDescent="0.2">
      <c r="A110" s="30" t="s">
        <v>23</v>
      </c>
      <c r="B110" s="31"/>
      <c r="C110" s="32"/>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row>
  </sheetData>
  <sheetProtection formatCells="0" formatColumns="0" formatRows="0" insertColumns="0" insertRows="0" insertHyperlinks="0" deleteColumns="0" deleteRows="0" sort="0" autoFilter="0" pivotTables="0"/>
  <dataConsolidate/>
  <mergeCells count="60">
    <mergeCell ref="AA12:AD12"/>
    <mergeCell ref="AF12:AG12"/>
    <mergeCell ref="AI12:AJ12"/>
    <mergeCell ref="AM12:AN12"/>
    <mergeCell ref="AH10:AH11"/>
    <mergeCell ref="AI10:AI11"/>
    <mergeCell ref="AJ10:AJ11"/>
    <mergeCell ref="AK10:AK11"/>
    <mergeCell ref="AL10:AL11"/>
    <mergeCell ref="AM10:AM11"/>
    <mergeCell ref="E12:I12"/>
    <mergeCell ref="J12:M12"/>
    <mergeCell ref="N12:O12"/>
    <mergeCell ref="P12:R12"/>
    <mergeCell ref="S12:Z12"/>
    <mergeCell ref="AT9:AT11"/>
    <mergeCell ref="N10:N11"/>
    <mergeCell ref="O10:O11"/>
    <mergeCell ref="P10:P11"/>
    <mergeCell ref="Q10:Q11"/>
    <mergeCell ref="R10:R11"/>
    <mergeCell ref="AG10:AG11"/>
    <mergeCell ref="T10:T11"/>
    <mergeCell ref="U10:U11"/>
    <mergeCell ref="V10:V11"/>
    <mergeCell ref="W10:W11"/>
    <mergeCell ref="X10:X11"/>
    <mergeCell ref="Y10:Y11"/>
    <mergeCell ref="Z10:Z11"/>
    <mergeCell ref="AA10:AC10"/>
    <mergeCell ref="AD10:AD11"/>
    <mergeCell ref="AO8:AS8"/>
    <mergeCell ref="AU9:AU11"/>
    <mergeCell ref="E10:E11"/>
    <mergeCell ref="F10:F11"/>
    <mergeCell ref="G10:G11"/>
    <mergeCell ref="H10:H11"/>
    <mergeCell ref="I10:I11"/>
    <mergeCell ref="N9:O9"/>
    <mergeCell ref="P9:R9"/>
    <mergeCell ref="S9:T9"/>
    <mergeCell ref="U9:V9"/>
    <mergeCell ref="W9:Z9"/>
    <mergeCell ref="AA9:AD9"/>
    <mergeCell ref="E9:I9"/>
    <mergeCell ref="J9:J11"/>
    <mergeCell ref="K9:K11"/>
    <mergeCell ref="M9:M11"/>
    <mergeCell ref="E8:R8"/>
    <mergeCell ref="S8:Z8"/>
    <mergeCell ref="AA8:AJ8"/>
    <mergeCell ref="AK8:AN8"/>
    <mergeCell ref="L9:L11"/>
    <mergeCell ref="S10:S11"/>
    <mergeCell ref="AF9:AG9"/>
    <mergeCell ref="AH9:AJ9"/>
    <mergeCell ref="AM9:AN9"/>
    <mergeCell ref="AE10:AE11"/>
    <mergeCell ref="AF10:AF11"/>
    <mergeCell ref="AN10:AN11"/>
  </mergeCells>
  <conditionalFormatting sqref="B3">
    <cfRule type="expression" dxfId="397" priority="1">
      <formula>$B$3="The model contains one or more errors"</formula>
    </cfRule>
  </conditionalFormatting>
  <hyperlinks>
    <hyperlink ref="B5" location="Contents!A1" display="[To Contents]" xr:uid="{00000000-0004-0000-0400-000000000000}"/>
  </hyperlinks>
  <pageMargins left="0.39370078740157483" right="0.39370078740157483" top="0.39370078740157483" bottom="0.39370078740157483" header="0.39370078740157483" footer="0.39370078740157483"/>
  <pageSetup paperSize="8" scale="1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99"/>
    <pageSetUpPr fitToPage="1"/>
  </sheetPr>
  <dimension ref="A1:BI73"/>
  <sheetViews>
    <sheetView showGridLines="0" zoomScaleNormal="100" zoomScaleSheetLayoutView="100" zoomScalePageLayoutView="90" workbookViewId="0">
      <pane xSplit="3" ySplit="15" topLeftCell="D31" activePane="bottomRight" state="frozen"/>
      <selection activeCell="F29" sqref="F29"/>
      <selection pane="topRight" activeCell="F29" sqref="F29"/>
      <selection pane="bottomLeft" activeCell="F29" sqref="F29"/>
      <selection pane="bottomRight" activeCell="G39" sqref="G39"/>
    </sheetView>
  </sheetViews>
  <sheetFormatPr defaultColWidth="0" defaultRowHeight="12.75" outlineLevelRow="1" x14ac:dyDescent="0.2"/>
  <cols>
    <col min="1" max="1" width="5.7109375" style="1" customWidth="1"/>
    <col min="2" max="2" width="67.7109375" style="1" customWidth="1"/>
    <col min="3" max="3" width="13.7109375" style="10" customWidth="1"/>
    <col min="4" max="4" width="12.7109375" style="1" customWidth="1"/>
    <col min="5" max="12" width="9" style="1" customWidth="1"/>
    <col min="13" max="56" width="9" style="1" hidden="1" customWidth="1"/>
    <col min="57" max="57" width="2.42578125" style="1" customWidth="1"/>
    <col min="58" max="61" width="0" style="1" hidden="1" customWidth="1"/>
    <col min="62" max="16384" width="9.140625" style="1" hidden="1"/>
  </cols>
  <sheetData>
    <row r="1" spans="1:57" s="2" customFormat="1" ht="18.75" x14ac:dyDescent="0.3">
      <c r="A1" s="96" t="str">
        <f>Model_Name</f>
        <v>Efficient Cost Bounds Model</v>
      </c>
      <c r="B1" s="97"/>
      <c r="C1" s="98"/>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row>
    <row r="2" spans="1:57" s="3" customFormat="1" x14ac:dyDescent="0.2">
      <c r="A2" s="100">
        <f>MATCH(B2,Contents!$D$8:$D$21,0)</f>
        <v>5</v>
      </c>
      <c r="B2" s="101" t="str">
        <f>PROPER(MID(CELL("filename", A1), FIND("]", CELL("filename", A1))+1, 100))</f>
        <v>Cost Allocation Model</v>
      </c>
      <c r="C2" s="95"/>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row>
    <row r="3" spans="1:57" s="3" customFormat="1" x14ac:dyDescent="0.2">
      <c r="A3" s="125">
        <f>SUM(A7:A15,A17:A72)</f>
        <v>0</v>
      </c>
      <c r="B3" s="126" t="str">
        <f>Error_Message</f>
        <v>No errors identified</v>
      </c>
      <c r="C3" s="95"/>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row>
    <row r="4" spans="1:57" s="3" customFormat="1" x14ac:dyDescent="0.2">
      <c r="A4" s="217" t="s">
        <v>321</v>
      </c>
      <c r="B4" s="104"/>
      <c r="C4" s="95"/>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row>
    <row r="5" spans="1:57" x14ac:dyDescent="0.2">
      <c r="A5" s="4"/>
      <c r="B5" s="44" t="s">
        <v>24</v>
      </c>
      <c r="C5" s="5"/>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row>
    <row r="6" spans="1:57" x14ac:dyDescent="0.2">
      <c r="A6" s="6">
        <f>MAX($A$1:A5)+subsection</f>
        <v>5.01</v>
      </c>
      <c r="B6" s="6" t="s">
        <v>208</v>
      </c>
      <c r="C6" s="7"/>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row>
    <row r="7" spans="1:57" x14ac:dyDescent="0.2">
      <c r="A7" s="9"/>
      <c r="C7" s="13"/>
      <c r="D7" s="45"/>
    </row>
    <row r="8" spans="1:57" ht="15.75" customHeight="1" x14ac:dyDescent="0.2">
      <c r="A8" s="9"/>
      <c r="C8" s="13"/>
      <c r="D8" s="45"/>
      <c r="E8" s="75"/>
      <c r="F8" s="90" t="str">
        <f t="shared" ref="F8:BC8" si="0">IF(F13=1,"Actual","Forecast")</f>
        <v>Actual</v>
      </c>
      <c r="G8" s="90" t="str">
        <f t="shared" si="0"/>
        <v>Actual</v>
      </c>
      <c r="H8" s="90" t="str">
        <f t="shared" si="0"/>
        <v>Actual</v>
      </c>
      <c r="I8" s="90" t="str">
        <f t="shared" si="0"/>
        <v>Actual</v>
      </c>
      <c r="J8" s="90" t="str">
        <f t="shared" si="0"/>
        <v>Actual</v>
      </c>
      <c r="K8" s="90" t="str">
        <f t="shared" si="0"/>
        <v>Forecast</v>
      </c>
      <c r="L8" s="90" t="str">
        <f t="shared" si="0"/>
        <v>Forecast</v>
      </c>
      <c r="M8" s="90" t="str">
        <f t="shared" si="0"/>
        <v>Forecast</v>
      </c>
      <c r="N8" s="90" t="str">
        <f t="shared" si="0"/>
        <v>Forecast</v>
      </c>
      <c r="O8" s="90" t="str">
        <f t="shared" si="0"/>
        <v>Forecast</v>
      </c>
      <c r="P8" s="90" t="str">
        <f t="shared" si="0"/>
        <v>Forecast</v>
      </c>
      <c r="Q8" s="90" t="str">
        <f t="shared" si="0"/>
        <v>Forecast</v>
      </c>
      <c r="R8" s="90" t="str">
        <f t="shared" si="0"/>
        <v>Forecast</v>
      </c>
      <c r="S8" s="90" t="str">
        <f t="shared" si="0"/>
        <v>Forecast</v>
      </c>
      <c r="T8" s="90" t="str">
        <f t="shared" si="0"/>
        <v>Forecast</v>
      </c>
      <c r="U8" s="90" t="str">
        <f t="shared" si="0"/>
        <v>Forecast</v>
      </c>
      <c r="V8" s="90" t="str">
        <f t="shared" si="0"/>
        <v>Forecast</v>
      </c>
      <c r="W8" s="90" t="str">
        <f t="shared" si="0"/>
        <v>Forecast</v>
      </c>
      <c r="X8" s="90" t="str">
        <f t="shared" si="0"/>
        <v>Forecast</v>
      </c>
      <c r="Y8" s="90" t="str">
        <f t="shared" si="0"/>
        <v>Forecast</v>
      </c>
      <c r="Z8" s="90" t="str">
        <f t="shared" si="0"/>
        <v>Forecast</v>
      </c>
      <c r="AA8" s="90" t="str">
        <f t="shared" si="0"/>
        <v>Forecast</v>
      </c>
      <c r="AB8" s="90" t="str">
        <f t="shared" si="0"/>
        <v>Forecast</v>
      </c>
      <c r="AC8" s="90" t="str">
        <f t="shared" si="0"/>
        <v>Forecast</v>
      </c>
      <c r="AD8" s="90" t="str">
        <f t="shared" si="0"/>
        <v>Forecast</v>
      </c>
      <c r="AE8" s="90" t="str">
        <f t="shared" si="0"/>
        <v>Forecast</v>
      </c>
      <c r="AF8" s="90" t="str">
        <f t="shared" si="0"/>
        <v>Forecast</v>
      </c>
      <c r="AG8" s="90" t="str">
        <f t="shared" si="0"/>
        <v>Forecast</v>
      </c>
      <c r="AH8" s="90" t="str">
        <f t="shared" si="0"/>
        <v>Forecast</v>
      </c>
      <c r="AI8" s="90" t="str">
        <f t="shared" si="0"/>
        <v>Forecast</v>
      </c>
      <c r="AJ8" s="90" t="str">
        <f t="shared" si="0"/>
        <v>Forecast</v>
      </c>
      <c r="AK8" s="90" t="str">
        <f t="shared" si="0"/>
        <v>Forecast</v>
      </c>
      <c r="AL8" s="90" t="str">
        <f t="shared" si="0"/>
        <v>Forecast</v>
      </c>
      <c r="AM8" s="90" t="str">
        <f t="shared" si="0"/>
        <v>Forecast</v>
      </c>
      <c r="AN8" s="90" t="str">
        <f t="shared" si="0"/>
        <v>Forecast</v>
      </c>
      <c r="AO8" s="90" t="str">
        <f t="shared" si="0"/>
        <v>Forecast</v>
      </c>
      <c r="AP8" s="90" t="str">
        <f t="shared" si="0"/>
        <v>Forecast</v>
      </c>
      <c r="AQ8" s="90" t="str">
        <f t="shared" si="0"/>
        <v>Forecast</v>
      </c>
      <c r="AR8" s="90" t="str">
        <f t="shared" si="0"/>
        <v>Forecast</v>
      </c>
      <c r="AS8" s="90" t="str">
        <f t="shared" si="0"/>
        <v>Forecast</v>
      </c>
      <c r="AT8" s="90" t="str">
        <f t="shared" si="0"/>
        <v>Forecast</v>
      </c>
      <c r="AU8" s="90" t="str">
        <f t="shared" si="0"/>
        <v>Forecast</v>
      </c>
      <c r="AV8" s="90" t="str">
        <f t="shared" si="0"/>
        <v>Forecast</v>
      </c>
      <c r="AW8" s="90" t="str">
        <f t="shared" si="0"/>
        <v>Forecast</v>
      </c>
      <c r="AX8" s="90" t="str">
        <f t="shared" si="0"/>
        <v>Forecast</v>
      </c>
      <c r="AY8" s="90" t="str">
        <f t="shared" si="0"/>
        <v>Forecast</v>
      </c>
      <c r="AZ8" s="90" t="str">
        <f t="shared" si="0"/>
        <v>Forecast</v>
      </c>
      <c r="BA8" s="90" t="str">
        <f t="shared" si="0"/>
        <v>Forecast</v>
      </c>
      <c r="BB8" s="90" t="str">
        <f t="shared" si="0"/>
        <v>Forecast</v>
      </c>
      <c r="BC8" s="90" t="str">
        <f t="shared" si="0"/>
        <v>Forecast</v>
      </c>
      <c r="BD8" s="90" t="str">
        <f>IF(BD13=1,"Actual","Forecast")</f>
        <v>Forecast</v>
      </c>
    </row>
    <row r="9" spans="1:57" s="18" customFormat="1" ht="28.5" customHeight="1" x14ac:dyDescent="0.2">
      <c r="A9" s="15"/>
      <c r="B9" s="54" t="s">
        <v>209</v>
      </c>
      <c r="C9" s="16"/>
      <c r="D9" s="17"/>
      <c r="E9" s="55">
        <f>Base_Year</f>
        <v>2015</v>
      </c>
      <c r="F9" s="56">
        <f>E9+1</f>
        <v>2016</v>
      </c>
      <c r="G9" s="56">
        <f>F9+1</f>
        <v>2017</v>
      </c>
      <c r="H9" s="56">
        <f>G9+1</f>
        <v>2018</v>
      </c>
      <c r="I9" s="56">
        <f>H9+1</f>
        <v>2019</v>
      </c>
      <c r="J9" s="56">
        <f t="shared" ref="J9:AN9" si="1">I9+1</f>
        <v>2020</v>
      </c>
      <c r="K9" s="56">
        <f t="shared" si="1"/>
        <v>2021</v>
      </c>
      <c r="L9" s="56">
        <f t="shared" si="1"/>
        <v>2022</v>
      </c>
      <c r="M9" s="56">
        <f t="shared" si="1"/>
        <v>2023</v>
      </c>
      <c r="N9" s="56">
        <f t="shared" si="1"/>
        <v>2024</v>
      </c>
      <c r="O9" s="56">
        <f t="shared" si="1"/>
        <v>2025</v>
      </c>
      <c r="P9" s="56">
        <f t="shared" si="1"/>
        <v>2026</v>
      </c>
      <c r="Q9" s="56">
        <f t="shared" si="1"/>
        <v>2027</v>
      </c>
      <c r="R9" s="56">
        <f t="shared" si="1"/>
        <v>2028</v>
      </c>
      <c r="S9" s="56">
        <f t="shared" si="1"/>
        <v>2029</v>
      </c>
      <c r="T9" s="56">
        <f t="shared" si="1"/>
        <v>2030</v>
      </c>
      <c r="U9" s="56">
        <f t="shared" si="1"/>
        <v>2031</v>
      </c>
      <c r="V9" s="56">
        <f t="shared" si="1"/>
        <v>2032</v>
      </c>
      <c r="W9" s="56">
        <f t="shared" si="1"/>
        <v>2033</v>
      </c>
      <c r="X9" s="56">
        <f t="shared" si="1"/>
        <v>2034</v>
      </c>
      <c r="Y9" s="56">
        <f t="shared" si="1"/>
        <v>2035</v>
      </c>
      <c r="Z9" s="56">
        <f t="shared" si="1"/>
        <v>2036</v>
      </c>
      <c r="AA9" s="56">
        <f t="shared" si="1"/>
        <v>2037</v>
      </c>
      <c r="AB9" s="56">
        <f t="shared" si="1"/>
        <v>2038</v>
      </c>
      <c r="AC9" s="56">
        <f t="shared" si="1"/>
        <v>2039</v>
      </c>
      <c r="AD9" s="56">
        <f t="shared" si="1"/>
        <v>2040</v>
      </c>
      <c r="AE9" s="56">
        <f t="shared" si="1"/>
        <v>2041</v>
      </c>
      <c r="AF9" s="56">
        <f t="shared" si="1"/>
        <v>2042</v>
      </c>
      <c r="AG9" s="56">
        <f t="shared" si="1"/>
        <v>2043</v>
      </c>
      <c r="AH9" s="56">
        <f t="shared" si="1"/>
        <v>2044</v>
      </c>
      <c r="AI9" s="56">
        <f t="shared" si="1"/>
        <v>2045</v>
      </c>
      <c r="AJ9" s="56">
        <f t="shared" si="1"/>
        <v>2046</v>
      </c>
      <c r="AK9" s="56">
        <f t="shared" si="1"/>
        <v>2047</v>
      </c>
      <c r="AL9" s="56">
        <f t="shared" si="1"/>
        <v>2048</v>
      </c>
      <c r="AM9" s="56">
        <f t="shared" si="1"/>
        <v>2049</v>
      </c>
      <c r="AN9" s="56">
        <f t="shared" si="1"/>
        <v>2050</v>
      </c>
      <c r="AO9" s="56">
        <f>AN9+1</f>
        <v>2051</v>
      </c>
      <c r="AP9" s="56">
        <f>AO9+1</f>
        <v>2052</v>
      </c>
      <c r="AQ9" s="56">
        <f>AP9+1</f>
        <v>2053</v>
      </c>
      <c r="AR9" s="56">
        <f t="shared" ref="AR9:AW9" si="2">AQ9+1</f>
        <v>2054</v>
      </c>
      <c r="AS9" s="56">
        <f t="shared" si="2"/>
        <v>2055</v>
      </c>
      <c r="AT9" s="56">
        <f t="shared" si="2"/>
        <v>2056</v>
      </c>
      <c r="AU9" s="56">
        <f t="shared" si="2"/>
        <v>2057</v>
      </c>
      <c r="AV9" s="56">
        <f t="shared" si="2"/>
        <v>2058</v>
      </c>
      <c r="AW9" s="56">
        <f t="shared" si="2"/>
        <v>2059</v>
      </c>
      <c r="AX9" s="56">
        <f t="shared" ref="AX9:BD9" si="3">AW9+1</f>
        <v>2060</v>
      </c>
      <c r="AY9" s="56">
        <f t="shared" si="3"/>
        <v>2061</v>
      </c>
      <c r="AZ9" s="56">
        <f t="shared" si="3"/>
        <v>2062</v>
      </c>
      <c r="BA9" s="56">
        <f t="shared" si="3"/>
        <v>2063</v>
      </c>
      <c r="BB9" s="56">
        <f t="shared" si="3"/>
        <v>2064</v>
      </c>
      <c r="BC9" s="56">
        <f t="shared" si="3"/>
        <v>2065</v>
      </c>
      <c r="BD9" s="56">
        <f t="shared" si="3"/>
        <v>2066</v>
      </c>
      <c r="BE9" s="14"/>
    </row>
    <row r="10" spans="1:57" s="18" customFormat="1" ht="14.25" hidden="1" customHeight="1" outlineLevel="1" x14ac:dyDescent="0.2">
      <c r="A10" s="15"/>
      <c r="B10" s="54" t="s">
        <v>56</v>
      </c>
      <c r="C10" s="19"/>
      <c r="D10" s="20"/>
      <c r="E10" s="57">
        <f>Base_Year_Start_Date</f>
        <v>41821</v>
      </c>
      <c r="F10" s="58">
        <f>E11+1</f>
        <v>42186</v>
      </c>
      <c r="G10" s="58">
        <f>F11+1</f>
        <v>42552</v>
      </c>
      <c r="H10" s="58">
        <f>G11+1</f>
        <v>42917</v>
      </c>
      <c r="I10" s="58">
        <f>H11+1</f>
        <v>43282</v>
      </c>
      <c r="J10" s="58">
        <f t="shared" ref="J10:BD10" si="4">I11+1</f>
        <v>43647</v>
      </c>
      <c r="K10" s="58">
        <f t="shared" si="4"/>
        <v>44013</v>
      </c>
      <c r="L10" s="58">
        <f t="shared" si="4"/>
        <v>44378</v>
      </c>
      <c r="M10" s="58">
        <f t="shared" si="4"/>
        <v>44743</v>
      </c>
      <c r="N10" s="58">
        <f t="shared" si="4"/>
        <v>45108</v>
      </c>
      <c r="O10" s="58">
        <f t="shared" si="4"/>
        <v>45474</v>
      </c>
      <c r="P10" s="58">
        <f t="shared" si="4"/>
        <v>45839</v>
      </c>
      <c r="Q10" s="58">
        <f t="shared" si="4"/>
        <v>46204</v>
      </c>
      <c r="R10" s="58">
        <f t="shared" si="4"/>
        <v>46569</v>
      </c>
      <c r="S10" s="58">
        <f t="shared" si="4"/>
        <v>46935</v>
      </c>
      <c r="T10" s="58">
        <f t="shared" si="4"/>
        <v>47300</v>
      </c>
      <c r="U10" s="58">
        <f t="shared" si="4"/>
        <v>47665</v>
      </c>
      <c r="V10" s="58">
        <f t="shared" si="4"/>
        <v>48030</v>
      </c>
      <c r="W10" s="58">
        <f t="shared" si="4"/>
        <v>48396</v>
      </c>
      <c r="X10" s="58">
        <f t="shared" si="4"/>
        <v>48761</v>
      </c>
      <c r="Y10" s="58">
        <f t="shared" si="4"/>
        <v>49126</v>
      </c>
      <c r="Z10" s="58">
        <f t="shared" si="4"/>
        <v>49491</v>
      </c>
      <c r="AA10" s="58">
        <f t="shared" si="4"/>
        <v>49857</v>
      </c>
      <c r="AB10" s="58">
        <f t="shared" si="4"/>
        <v>50222</v>
      </c>
      <c r="AC10" s="58">
        <f t="shared" si="4"/>
        <v>50587</v>
      </c>
      <c r="AD10" s="58">
        <f t="shared" si="4"/>
        <v>50952</v>
      </c>
      <c r="AE10" s="58">
        <f t="shared" si="4"/>
        <v>51318</v>
      </c>
      <c r="AF10" s="58">
        <f t="shared" si="4"/>
        <v>51683</v>
      </c>
      <c r="AG10" s="58">
        <f t="shared" si="4"/>
        <v>52048</v>
      </c>
      <c r="AH10" s="58">
        <f t="shared" si="4"/>
        <v>52413</v>
      </c>
      <c r="AI10" s="58">
        <f t="shared" si="4"/>
        <v>52779</v>
      </c>
      <c r="AJ10" s="58">
        <f t="shared" si="4"/>
        <v>53144</v>
      </c>
      <c r="AK10" s="58">
        <f t="shared" si="4"/>
        <v>53509</v>
      </c>
      <c r="AL10" s="58">
        <f t="shared" si="4"/>
        <v>53874</v>
      </c>
      <c r="AM10" s="58">
        <f t="shared" si="4"/>
        <v>54240</v>
      </c>
      <c r="AN10" s="58">
        <f t="shared" si="4"/>
        <v>54605</v>
      </c>
      <c r="AO10" s="58">
        <f t="shared" si="4"/>
        <v>54970</v>
      </c>
      <c r="AP10" s="58">
        <f t="shared" si="4"/>
        <v>55335</v>
      </c>
      <c r="AQ10" s="58">
        <f t="shared" si="4"/>
        <v>55701</v>
      </c>
      <c r="AR10" s="58">
        <f t="shared" si="4"/>
        <v>56066</v>
      </c>
      <c r="AS10" s="58">
        <f t="shared" si="4"/>
        <v>56431</v>
      </c>
      <c r="AT10" s="58">
        <f t="shared" si="4"/>
        <v>56796</v>
      </c>
      <c r="AU10" s="58">
        <f t="shared" si="4"/>
        <v>57162</v>
      </c>
      <c r="AV10" s="58">
        <f t="shared" si="4"/>
        <v>57527</v>
      </c>
      <c r="AW10" s="58">
        <f t="shared" si="4"/>
        <v>57892</v>
      </c>
      <c r="AX10" s="58">
        <f t="shared" si="4"/>
        <v>58257</v>
      </c>
      <c r="AY10" s="58">
        <f t="shared" si="4"/>
        <v>58623</v>
      </c>
      <c r="AZ10" s="58">
        <f t="shared" si="4"/>
        <v>58988</v>
      </c>
      <c r="BA10" s="58">
        <f t="shared" si="4"/>
        <v>59353</v>
      </c>
      <c r="BB10" s="58">
        <f t="shared" si="4"/>
        <v>59718</v>
      </c>
      <c r="BC10" s="58">
        <f t="shared" si="4"/>
        <v>60084</v>
      </c>
      <c r="BD10" s="58">
        <f t="shared" si="4"/>
        <v>60449</v>
      </c>
    </row>
    <row r="11" spans="1:57" hidden="1" outlineLevel="1" x14ac:dyDescent="0.2">
      <c r="A11" s="21"/>
      <c r="B11" s="54" t="s">
        <v>58</v>
      </c>
      <c r="E11" s="57">
        <f>Base_Year_End_Date</f>
        <v>42185</v>
      </c>
      <c r="F11" s="58">
        <f>EOMONTH(E11,12)</f>
        <v>42551</v>
      </c>
      <c r="G11" s="58">
        <f>EOMONTH(F11,12)</f>
        <v>42916</v>
      </c>
      <c r="H11" s="58">
        <f>EOMONTH(G11,12)</f>
        <v>43281</v>
      </c>
      <c r="I11" s="58">
        <f>EOMONTH(H11,12)</f>
        <v>43646</v>
      </c>
      <c r="J11" s="58">
        <f t="shared" ref="J11:AN11" si="5">EOMONTH(I11,12)</f>
        <v>44012</v>
      </c>
      <c r="K11" s="58">
        <f t="shared" si="5"/>
        <v>44377</v>
      </c>
      <c r="L11" s="58">
        <f t="shared" si="5"/>
        <v>44742</v>
      </c>
      <c r="M11" s="58">
        <f t="shared" si="5"/>
        <v>45107</v>
      </c>
      <c r="N11" s="58">
        <f t="shared" si="5"/>
        <v>45473</v>
      </c>
      <c r="O11" s="58">
        <f t="shared" si="5"/>
        <v>45838</v>
      </c>
      <c r="P11" s="58">
        <f t="shared" si="5"/>
        <v>46203</v>
      </c>
      <c r="Q11" s="58">
        <f t="shared" si="5"/>
        <v>46568</v>
      </c>
      <c r="R11" s="58">
        <f t="shared" si="5"/>
        <v>46934</v>
      </c>
      <c r="S11" s="58">
        <f t="shared" si="5"/>
        <v>47299</v>
      </c>
      <c r="T11" s="58">
        <f t="shared" si="5"/>
        <v>47664</v>
      </c>
      <c r="U11" s="58">
        <f t="shared" si="5"/>
        <v>48029</v>
      </c>
      <c r="V11" s="58">
        <f t="shared" si="5"/>
        <v>48395</v>
      </c>
      <c r="W11" s="58">
        <f t="shared" si="5"/>
        <v>48760</v>
      </c>
      <c r="X11" s="58">
        <f t="shared" si="5"/>
        <v>49125</v>
      </c>
      <c r="Y11" s="58">
        <f t="shared" si="5"/>
        <v>49490</v>
      </c>
      <c r="Z11" s="58">
        <f t="shared" si="5"/>
        <v>49856</v>
      </c>
      <c r="AA11" s="58">
        <f t="shared" si="5"/>
        <v>50221</v>
      </c>
      <c r="AB11" s="58">
        <f t="shared" si="5"/>
        <v>50586</v>
      </c>
      <c r="AC11" s="58">
        <f t="shared" si="5"/>
        <v>50951</v>
      </c>
      <c r="AD11" s="58">
        <f t="shared" si="5"/>
        <v>51317</v>
      </c>
      <c r="AE11" s="58">
        <f t="shared" si="5"/>
        <v>51682</v>
      </c>
      <c r="AF11" s="58">
        <f t="shared" si="5"/>
        <v>52047</v>
      </c>
      <c r="AG11" s="58">
        <f t="shared" si="5"/>
        <v>52412</v>
      </c>
      <c r="AH11" s="58">
        <f t="shared" si="5"/>
        <v>52778</v>
      </c>
      <c r="AI11" s="58">
        <f t="shared" si="5"/>
        <v>53143</v>
      </c>
      <c r="AJ11" s="58">
        <f t="shared" si="5"/>
        <v>53508</v>
      </c>
      <c r="AK11" s="58">
        <f t="shared" si="5"/>
        <v>53873</v>
      </c>
      <c r="AL11" s="58">
        <f t="shared" si="5"/>
        <v>54239</v>
      </c>
      <c r="AM11" s="58">
        <f t="shared" si="5"/>
        <v>54604</v>
      </c>
      <c r="AN11" s="58">
        <f t="shared" si="5"/>
        <v>54969</v>
      </c>
      <c r="AO11" s="58">
        <f>EOMONTH(AN11,12)</f>
        <v>55334</v>
      </c>
      <c r="AP11" s="58">
        <f>EOMONTH(AO11,12)</f>
        <v>55700</v>
      </c>
      <c r="AQ11" s="58">
        <f>EOMONTH(AP11,12)</f>
        <v>56065</v>
      </c>
      <c r="AR11" s="58">
        <f t="shared" ref="AR11:AW11" si="6">EOMONTH(AQ11,12)</f>
        <v>56430</v>
      </c>
      <c r="AS11" s="58">
        <f t="shared" si="6"/>
        <v>56795</v>
      </c>
      <c r="AT11" s="58">
        <f t="shared" si="6"/>
        <v>57161</v>
      </c>
      <c r="AU11" s="58">
        <f t="shared" si="6"/>
        <v>57526</v>
      </c>
      <c r="AV11" s="58">
        <f t="shared" si="6"/>
        <v>57891</v>
      </c>
      <c r="AW11" s="58">
        <f t="shared" si="6"/>
        <v>58256</v>
      </c>
      <c r="AX11" s="58">
        <f t="shared" ref="AX11:BD11" si="7">EOMONTH(AW11,12)</f>
        <v>58622</v>
      </c>
      <c r="AY11" s="58">
        <f t="shared" si="7"/>
        <v>58987</v>
      </c>
      <c r="AZ11" s="58">
        <f t="shared" si="7"/>
        <v>59352</v>
      </c>
      <c r="BA11" s="58">
        <f t="shared" si="7"/>
        <v>59717</v>
      </c>
      <c r="BB11" s="58">
        <f t="shared" si="7"/>
        <v>60083</v>
      </c>
      <c r="BC11" s="58">
        <f t="shared" si="7"/>
        <v>60448</v>
      </c>
      <c r="BD11" s="58">
        <f t="shared" si="7"/>
        <v>60813</v>
      </c>
      <c r="BE11" s="18"/>
    </row>
    <row r="12" spans="1:57" hidden="1" outlineLevel="1" x14ac:dyDescent="0.2">
      <c r="B12" s="54" t="s">
        <v>210</v>
      </c>
      <c r="E12" s="59">
        <v>0</v>
      </c>
      <c r="F12" s="59">
        <v>0</v>
      </c>
      <c r="G12" s="60">
        <f>F12+1</f>
        <v>1</v>
      </c>
      <c r="H12" s="60">
        <f>G12+1</f>
        <v>2</v>
      </c>
      <c r="I12" s="60">
        <f>H12+1</f>
        <v>3</v>
      </c>
      <c r="J12" s="60">
        <f t="shared" ref="J12:AN12" si="8">I12+1</f>
        <v>4</v>
      </c>
      <c r="K12" s="60">
        <f t="shared" si="8"/>
        <v>5</v>
      </c>
      <c r="L12" s="60">
        <f t="shared" si="8"/>
        <v>6</v>
      </c>
      <c r="M12" s="60">
        <f t="shared" si="8"/>
        <v>7</v>
      </c>
      <c r="N12" s="60">
        <f t="shared" si="8"/>
        <v>8</v>
      </c>
      <c r="O12" s="60">
        <f t="shared" si="8"/>
        <v>9</v>
      </c>
      <c r="P12" s="60">
        <f t="shared" si="8"/>
        <v>10</v>
      </c>
      <c r="Q12" s="60">
        <f t="shared" si="8"/>
        <v>11</v>
      </c>
      <c r="R12" s="60">
        <f t="shared" si="8"/>
        <v>12</v>
      </c>
      <c r="S12" s="60">
        <f t="shared" si="8"/>
        <v>13</v>
      </c>
      <c r="T12" s="60">
        <f t="shared" si="8"/>
        <v>14</v>
      </c>
      <c r="U12" s="60">
        <f t="shared" si="8"/>
        <v>15</v>
      </c>
      <c r="V12" s="60">
        <f t="shared" si="8"/>
        <v>16</v>
      </c>
      <c r="W12" s="60">
        <f t="shared" si="8"/>
        <v>17</v>
      </c>
      <c r="X12" s="60">
        <f t="shared" si="8"/>
        <v>18</v>
      </c>
      <c r="Y12" s="60">
        <f t="shared" si="8"/>
        <v>19</v>
      </c>
      <c r="Z12" s="60">
        <f t="shared" si="8"/>
        <v>20</v>
      </c>
      <c r="AA12" s="60">
        <f t="shared" si="8"/>
        <v>21</v>
      </c>
      <c r="AB12" s="60">
        <f t="shared" si="8"/>
        <v>22</v>
      </c>
      <c r="AC12" s="60">
        <f t="shared" si="8"/>
        <v>23</v>
      </c>
      <c r="AD12" s="60">
        <f t="shared" si="8"/>
        <v>24</v>
      </c>
      <c r="AE12" s="60">
        <f t="shared" si="8"/>
        <v>25</v>
      </c>
      <c r="AF12" s="60">
        <f t="shared" si="8"/>
        <v>26</v>
      </c>
      <c r="AG12" s="60">
        <f t="shared" si="8"/>
        <v>27</v>
      </c>
      <c r="AH12" s="60">
        <f t="shared" si="8"/>
        <v>28</v>
      </c>
      <c r="AI12" s="60">
        <f t="shared" si="8"/>
        <v>29</v>
      </c>
      <c r="AJ12" s="60">
        <f t="shared" si="8"/>
        <v>30</v>
      </c>
      <c r="AK12" s="60">
        <f t="shared" si="8"/>
        <v>31</v>
      </c>
      <c r="AL12" s="60">
        <f t="shared" si="8"/>
        <v>32</v>
      </c>
      <c r="AM12" s="60">
        <f t="shared" si="8"/>
        <v>33</v>
      </c>
      <c r="AN12" s="60">
        <f t="shared" si="8"/>
        <v>34</v>
      </c>
      <c r="AO12" s="60">
        <f>AN12+1</f>
        <v>35</v>
      </c>
      <c r="AP12" s="60">
        <f>AO12+1</f>
        <v>36</v>
      </c>
      <c r="AQ12" s="60">
        <f>AP12+1</f>
        <v>37</v>
      </c>
      <c r="AR12" s="60">
        <f t="shared" ref="AR12:AW12" si="9">AQ12+1</f>
        <v>38</v>
      </c>
      <c r="AS12" s="60">
        <f t="shared" si="9"/>
        <v>39</v>
      </c>
      <c r="AT12" s="60">
        <f t="shared" si="9"/>
        <v>40</v>
      </c>
      <c r="AU12" s="60">
        <f t="shared" si="9"/>
        <v>41</v>
      </c>
      <c r="AV12" s="60">
        <f t="shared" si="9"/>
        <v>42</v>
      </c>
      <c r="AW12" s="60">
        <f t="shared" si="9"/>
        <v>43</v>
      </c>
      <c r="AX12" s="60">
        <f t="shared" ref="AX12:BD12" si="10">AW12+1</f>
        <v>44</v>
      </c>
      <c r="AY12" s="60">
        <f t="shared" si="10"/>
        <v>45</v>
      </c>
      <c r="AZ12" s="60">
        <f t="shared" si="10"/>
        <v>46</v>
      </c>
      <c r="BA12" s="60">
        <f t="shared" si="10"/>
        <v>47</v>
      </c>
      <c r="BB12" s="60">
        <f t="shared" si="10"/>
        <v>48</v>
      </c>
      <c r="BC12" s="60">
        <f t="shared" si="10"/>
        <v>49</v>
      </c>
      <c r="BD12" s="60">
        <f t="shared" si="10"/>
        <v>50</v>
      </c>
    </row>
    <row r="13" spans="1:57" hidden="1" outlineLevel="1" x14ac:dyDescent="0.2">
      <c r="B13" s="54" t="s">
        <v>211</v>
      </c>
      <c r="E13" s="59">
        <f t="shared" ref="E13:AJ13" si="11">IF(E9&gt;Actual_End_Year,0,1)</f>
        <v>1</v>
      </c>
      <c r="F13" s="59">
        <f t="shared" si="11"/>
        <v>1</v>
      </c>
      <c r="G13" s="59">
        <f t="shared" si="11"/>
        <v>1</v>
      </c>
      <c r="H13" s="59">
        <f t="shared" si="11"/>
        <v>1</v>
      </c>
      <c r="I13" s="59">
        <f t="shared" si="11"/>
        <v>1</v>
      </c>
      <c r="J13" s="59">
        <f t="shared" si="11"/>
        <v>1</v>
      </c>
      <c r="K13" s="59">
        <f t="shared" si="11"/>
        <v>0</v>
      </c>
      <c r="L13" s="59">
        <f t="shared" si="11"/>
        <v>0</v>
      </c>
      <c r="M13" s="59">
        <f t="shared" si="11"/>
        <v>0</v>
      </c>
      <c r="N13" s="59">
        <f t="shared" si="11"/>
        <v>0</v>
      </c>
      <c r="O13" s="59">
        <f t="shared" si="11"/>
        <v>0</v>
      </c>
      <c r="P13" s="59">
        <f t="shared" si="11"/>
        <v>0</v>
      </c>
      <c r="Q13" s="59">
        <f t="shared" si="11"/>
        <v>0</v>
      </c>
      <c r="R13" s="59">
        <f t="shared" si="11"/>
        <v>0</v>
      </c>
      <c r="S13" s="59">
        <f t="shared" si="11"/>
        <v>0</v>
      </c>
      <c r="T13" s="59">
        <f t="shared" si="11"/>
        <v>0</v>
      </c>
      <c r="U13" s="59">
        <f t="shared" si="11"/>
        <v>0</v>
      </c>
      <c r="V13" s="59">
        <f t="shared" si="11"/>
        <v>0</v>
      </c>
      <c r="W13" s="59">
        <f t="shared" si="11"/>
        <v>0</v>
      </c>
      <c r="X13" s="59">
        <f t="shared" si="11"/>
        <v>0</v>
      </c>
      <c r="Y13" s="59">
        <f t="shared" si="11"/>
        <v>0</v>
      </c>
      <c r="Z13" s="59">
        <f t="shared" si="11"/>
        <v>0</v>
      </c>
      <c r="AA13" s="59">
        <f t="shared" si="11"/>
        <v>0</v>
      </c>
      <c r="AB13" s="59">
        <f t="shared" si="11"/>
        <v>0</v>
      </c>
      <c r="AC13" s="59">
        <f t="shared" si="11"/>
        <v>0</v>
      </c>
      <c r="AD13" s="59">
        <f t="shared" si="11"/>
        <v>0</v>
      </c>
      <c r="AE13" s="59">
        <f t="shared" si="11"/>
        <v>0</v>
      </c>
      <c r="AF13" s="59">
        <f t="shared" si="11"/>
        <v>0</v>
      </c>
      <c r="AG13" s="59">
        <f t="shared" si="11"/>
        <v>0</v>
      </c>
      <c r="AH13" s="59">
        <f t="shared" si="11"/>
        <v>0</v>
      </c>
      <c r="AI13" s="59">
        <f t="shared" si="11"/>
        <v>0</v>
      </c>
      <c r="AJ13" s="59">
        <f t="shared" si="11"/>
        <v>0</v>
      </c>
      <c r="AK13" s="59">
        <f t="shared" ref="AK13:BC13" si="12">IF(AK9&gt;Actual_End_Year,0,1)</f>
        <v>0</v>
      </c>
      <c r="AL13" s="59">
        <f t="shared" si="12"/>
        <v>0</v>
      </c>
      <c r="AM13" s="59">
        <f t="shared" si="12"/>
        <v>0</v>
      </c>
      <c r="AN13" s="59">
        <f t="shared" si="12"/>
        <v>0</v>
      </c>
      <c r="AO13" s="59">
        <f t="shared" si="12"/>
        <v>0</v>
      </c>
      <c r="AP13" s="59">
        <f t="shared" si="12"/>
        <v>0</v>
      </c>
      <c r="AQ13" s="59">
        <f t="shared" si="12"/>
        <v>0</v>
      </c>
      <c r="AR13" s="59">
        <f t="shared" si="12"/>
        <v>0</v>
      </c>
      <c r="AS13" s="59">
        <f t="shared" si="12"/>
        <v>0</v>
      </c>
      <c r="AT13" s="59">
        <f t="shared" si="12"/>
        <v>0</v>
      </c>
      <c r="AU13" s="59">
        <f t="shared" si="12"/>
        <v>0</v>
      </c>
      <c r="AV13" s="59">
        <f t="shared" si="12"/>
        <v>0</v>
      </c>
      <c r="AW13" s="59">
        <f t="shared" si="12"/>
        <v>0</v>
      </c>
      <c r="AX13" s="59">
        <f t="shared" si="12"/>
        <v>0</v>
      </c>
      <c r="AY13" s="59">
        <f t="shared" si="12"/>
        <v>0</v>
      </c>
      <c r="AZ13" s="59">
        <f t="shared" si="12"/>
        <v>0</v>
      </c>
      <c r="BA13" s="59">
        <f t="shared" si="12"/>
        <v>0</v>
      </c>
      <c r="BB13" s="59">
        <f t="shared" si="12"/>
        <v>0</v>
      </c>
      <c r="BC13" s="59">
        <f t="shared" si="12"/>
        <v>0</v>
      </c>
      <c r="BD13" s="59">
        <f>IF(BD9&gt;Actual_End_Year,0,1)</f>
        <v>0</v>
      </c>
    </row>
    <row r="14" spans="1:57" hidden="1" outlineLevel="1" x14ac:dyDescent="0.2">
      <c r="B14" s="54" t="s">
        <v>212</v>
      </c>
      <c r="E14" s="59">
        <f t="shared" ref="E14:AJ14" si="13">IF(AND(E9&gt;=Actual_Start_Year,E9&lt;=Display_Year_End),1,0)</f>
        <v>0</v>
      </c>
      <c r="F14" s="59">
        <f t="shared" si="13"/>
        <v>1</v>
      </c>
      <c r="G14" s="60">
        <f t="shared" si="13"/>
        <v>1</v>
      </c>
      <c r="H14" s="60">
        <f t="shared" si="13"/>
        <v>1</v>
      </c>
      <c r="I14" s="60">
        <f t="shared" si="13"/>
        <v>1</v>
      </c>
      <c r="J14" s="60">
        <f t="shared" si="13"/>
        <v>1</v>
      </c>
      <c r="K14" s="60">
        <f t="shared" si="13"/>
        <v>1</v>
      </c>
      <c r="L14" s="60">
        <f t="shared" si="13"/>
        <v>1</v>
      </c>
      <c r="M14" s="60">
        <f t="shared" si="13"/>
        <v>1</v>
      </c>
      <c r="N14" s="60">
        <f t="shared" si="13"/>
        <v>1</v>
      </c>
      <c r="O14" s="60">
        <f t="shared" si="13"/>
        <v>1</v>
      </c>
      <c r="P14" s="60">
        <f t="shared" si="13"/>
        <v>1</v>
      </c>
      <c r="Q14" s="60">
        <f t="shared" si="13"/>
        <v>1</v>
      </c>
      <c r="R14" s="60">
        <f t="shared" si="13"/>
        <v>1</v>
      </c>
      <c r="S14" s="60">
        <f t="shared" si="13"/>
        <v>1</v>
      </c>
      <c r="T14" s="60">
        <f t="shared" si="13"/>
        <v>1</v>
      </c>
      <c r="U14" s="60">
        <f t="shared" si="13"/>
        <v>1</v>
      </c>
      <c r="V14" s="60">
        <f t="shared" si="13"/>
        <v>1</v>
      </c>
      <c r="W14" s="60">
        <f t="shared" si="13"/>
        <v>1</v>
      </c>
      <c r="X14" s="60">
        <f t="shared" si="13"/>
        <v>1</v>
      </c>
      <c r="Y14" s="60">
        <f t="shared" si="13"/>
        <v>1</v>
      </c>
      <c r="Z14" s="60">
        <f t="shared" si="13"/>
        <v>1</v>
      </c>
      <c r="AA14" s="60">
        <f t="shared" si="13"/>
        <v>1</v>
      </c>
      <c r="AB14" s="60">
        <f t="shared" si="13"/>
        <v>1</v>
      </c>
      <c r="AC14" s="60">
        <f t="shared" si="13"/>
        <v>1</v>
      </c>
      <c r="AD14" s="60">
        <f t="shared" si="13"/>
        <v>1</v>
      </c>
      <c r="AE14" s="60">
        <f t="shared" si="13"/>
        <v>1</v>
      </c>
      <c r="AF14" s="60">
        <f t="shared" si="13"/>
        <v>1</v>
      </c>
      <c r="AG14" s="60">
        <f t="shared" si="13"/>
        <v>1</v>
      </c>
      <c r="AH14" s="60">
        <f t="shared" si="13"/>
        <v>1</v>
      </c>
      <c r="AI14" s="60">
        <f t="shared" si="13"/>
        <v>1</v>
      </c>
      <c r="AJ14" s="60">
        <f t="shared" si="13"/>
        <v>1</v>
      </c>
      <c r="AK14" s="60">
        <f t="shared" ref="AK14:BC14" si="14">IF(AND(AK9&gt;=Actual_Start_Year,AK9&lt;=Display_Year_End),1,0)</f>
        <v>1</v>
      </c>
      <c r="AL14" s="60">
        <f t="shared" si="14"/>
        <v>1</v>
      </c>
      <c r="AM14" s="60">
        <f t="shared" si="14"/>
        <v>1</v>
      </c>
      <c r="AN14" s="60">
        <f t="shared" si="14"/>
        <v>1</v>
      </c>
      <c r="AO14" s="60">
        <f t="shared" si="14"/>
        <v>1</v>
      </c>
      <c r="AP14" s="60">
        <f t="shared" si="14"/>
        <v>1</v>
      </c>
      <c r="AQ14" s="60">
        <f t="shared" si="14"/>
        <v>1</v>
      </c>
      <c r="AR14" s="60">
        <f t="shared" si="14"/>
        <v>1</v>
      </c>
      <c r="AS14" s="60">
        <f t="shared" si="14"/>
        <v>1</v>
      </c>
      <c r="AT14" s="60">
        <f t="shared" si="14"/>
        <v>1</v>
      </c>
      <c r="AU14" s="60">
        <f t="shared" si="14"/>
        <v>1</v>
      </c>
      <c r="AV14" s="60">
        <f t="shared" si="14"/>
        <v>1</v>
      </c>
      <c r="AW14" s="60">
        <f t="shared" si="14"/>
        <v>1</v>
      </c>
      <c r="AX14" s="60">
        <f t="shared" si="14"/>
        <v>1</v>
      </c>
      <c r="AY14" s="60">
        <f t="shared" si="14"/>
        <v>1</v>
      </c>
      <c r="AZ14" s="60">
        <f t="shared" si="14"/>
        <v>1</v>
      </c>
      <c r="BA14" s="60">
        <f t="shared" si="14"/>
        <v>1</v>
      </c>
      <c r="BB14" s="60">
        <f t="shared" si="14"/>
        <v>1</v>
      </c>
      <c r="BC14" s="60">
        <f t="shared" si="14"/>
        <v>1</v>
      </c>
      <c r="BD14" s="60">
        <f>IF(AND(BD9&gt;=Actual_Start_Year,BD9&lt;=Display_Year_End),1,0)</f>
        <v>1</v>
      </c>
    </row>
    <row r="15" spans="1:57" collapsed="1" x14ac:dyDescent="0.2">
      <c r="D15" s="9"/>
      <c r="BE15" s="23"/>
    </row>
    <row r="16" spans="1:57" x14ac:dyDescent="0.2">
      <c r="A16" s="68">
        <f>MAX($A$1:A15)+subsection</f>
        <v>5.0199999999999996</v>
      </c>
      <c r="B16" s="6" t="s">
        <v>213</v>
      </c>
      <c r="C16" s="7"/>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row>
    <row r="17" spans="1:56" x14ac:dyDescent="0.2">
      <c r="A17" s="27"/>
      <c r="B17" s="28"/>
      <c r="C17" s="29"/>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row>
    <row r="18" spans="1:56" outlineLevel="1" x14ac:dyDescent="0.2">
      <c r="A18" s="27"/>
      <c r="B18" s="28"/>
      <c r="C18" s="29"/>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row>
    <row r="19" spans="1:56" outlineLevel="1" x14ac:dyDescent="0.2">
      <c r="A19" s="27"/>
      <c r="B19" s="49" t="s">
        <v>214</v>
      </c>
      <c r="C19" s="29"/>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row>
    <row r="20" spans="1:56" outlineLevel="1" x14ac:dyDescent="0.2">
      <c r="A20" s="27"/>
      <c r="B20" s="28"/>
      <c r="C20" s="29"/>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row>
    <row r="21" spans="1:56" outlineLevel="1" x14ac:dyDescent="0.2">
      <c r="A21" s="27"/>
      <c r="B21" s="47" t="s">
        <v>160</v>
      </c>
      <c r="D21" s="199" t="s">
        <v>215</v>
      </c>
      <c r="E21" s="25"/>
      <c r="F21" s="25"/>
      <c r="G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row>
    <row r="22" spans="1:56" outlineLevel="1" x14ac:dyDescent="0.2">
      <c r="A22" s="27"/>
      <c r="B22" s="48" t="s">
        <v>163</v>
      </c>
      <c r="C22" s="10" t="s">
        <v>216</v>
      </c>
      <c r="D22" s="200">
        <v>1</v>
      </c>
      <c r="E22" s="25"/>
      <c r="F22" s="25"/>
      <c r="G22" s="201">
        <v>81.320711000000003</v>
      </c>
      <c r="H22" s="201">
        <v>82.532756995342325</v>
      </c>
      <c r="I22" s="201">
        <v>84.407640644387527</v>
      </c>
      <c r="J22" s="201">
        <v>86.301462512109907</v>
      </c>
      <c r="K22" s="201">
        <v>87.646076038192817</v>
      </c>
      <c r="L22" s="201">
        <v>88.744492721471815</v>
      </c>
      <c r="M22" s="219">
        <v>90.093979000000004</v>
      </c>
      <c r="N22" s="219">
        <v>91.548501999999999</v>
      </c>
      <c r="O22" s="219">
        <v>93.574229000000003</v>
      </c>
      <c r="P22" s="219">
        <v>95.996273000000002</v>
      </c>
      <c r="Q22" s="219">
        <v>98.433860999999993</v>
      </c>
      <c r="R22" s="219">
        <v>100.82507099999999</v>
      </c>
      <c r="S22" s="219">
        <v>103.25536</v>
      </c>
      <c r="T22" s="219">
        <v>105.73829600000001</v>
      </c>
      <c r="U22" s="219">
        <v>108.30805100000001</v>
      </c>
      <c r="V22" s="219">
        <v>110.961376</v>
      </c>
      <c r="W22" s="219">
        <v>113.679187</v>
      </c>
      <c r="X22" s="219">
        <v>116.46338299999999</v>
      </c>
      <c r="Y22" s="219">
        <v>119.316245</v>
      </c>
      <c r="Z22" s="219">
        <v>122.23891399999999</v>
      </c>
      <c r="AA22" s="219">
        <v>125.232896</v>
      </c>
      <c r="AB22" s="219">
        <v>128.30047400000001</v>
      </c>
      <c r="AC22" s="219">
        <v>131.443163</v>
      </c>
      <c r="AD22" s="219">
        <v>134.662857</v>
      </c>
      <c r="AE22" s="219">
        <v>137.96145799999999</v>
      </c>
      <c r="AF22" s="219">
        <v>141.34085899999999</v>
      </c>
      <c r="AG22" s="219">
        <v>144.80295799999999</v>
      </c>
      <c r="AH22" s="219">
        <v>148.349647</v>
      </c>
      <c r="AI22" s="219">
        <v>151.98357999999999</v>
      </c>
      <c r="AJ22" s="219">
        <v>155.70666</v>
      </c>
      <c r="AK22" s="219">
        <v>159.520397</v>
      </c>
      <c r="AL22" s="219">
        <v>163.42782199999999</v>
      </c>
      <c r="AM22" s="219">
        <v>167.431218</v>
      </c>
      <c r="AN22" s="219">
        <v>171.532479</v>
      </c>
      <c r="AO22" s="219">
        <v>175.73388600000001</v>
      </c>
      <c r="AP22" s="219">
        <v>180.03780499999999</v>
      </c>
      <c r="AQ22" s="219">
        <v>184.44713200000001</v>
      </c>
      <c r="AR22" s="219">
        <v>188.964448</v>
      </c>
      <c r="AS22" s="219">
        <v>193.592398</v>
      </c>
      <c r="AT22" s="219">
        <v>198.33369200000001</v>
      </c>
      <c r="AU22" s="219">
        <v>203.19110499999999</v>
      </c>
      <c r="AV22" s="219">
        <v>208.16748200000001</v>
      </c>
      <c r="AW22" s="219">
        <v>213.265736</v>
      </c>
      <c r="AX22" s="219">
        <v>218.48885200000001</v>
      </c>
      <c r="AY22" s="219">
        <v>223.839888</v>
      </c>
      <c r="AZ22" s="219">
        <v>229.321977</v>
      </c>
      <c r="BA22" s="219">
        <v>234.93832800000001</v>
      </c>
      <c r="BB22" s="219">
        <v>240.69223</v>
      </c>
      <c r="BC22" s="219">
        <v>246.587051</v>
      </c>
      <c r="BD22" s="219">
        <v>252.62624299999999</v>
      </c>
    </row>
    <row r="23" spans="1:56" outlineLevel="1" x14ac:dyDescent="0.2">
      <c r="A23" s="27"/>
      <c r="B23" s="48" t="s">
        <v>164</v>
      </c>
      <c r="C23" s="10" t="s">
        <v>216</v>
      </c>
      <c r="D23" s="200">
        <f>MAX($D22:D$22)+1</f>
        <v>2</v>
      </c>
      <c r="E23" s="25"/>
      <c r="F23" s="25"/>
      <c r="G23" s="201">
        <v>14.986413039999999</v>
      </c>
      <c r="H23" s="201">
        <v>15.290100000000001</v>
      </c>
      <c r="I23" s="201">
        <v>15.60782828</v>
      </c>
      <c r="J23" s="201">
        <v>15.856445359999999</v>
      </c>
      <c r="K23" s="201">
        <v>16.175159880000002</v>
      </c>
      <c r="L23" s="201">
        <v>16.35116652</v>
      </c>
      <c r="M23" s="219">
        <v>16.50379809351648</v>
      </c>
      <c r="N23" s="219">
        <v>13.800446655212367</v>
      </c>
      <c r="O23" s="219">
        <v>15.042182944071408</v>
      </c>
      <c r="P23" s="219">
        <v>16.419256911598445</v>
      </c>
      <c r="Q23" s="219">
        <v>18.925751855085217</v>
      </c>
      <c r="R23" s="219">
        <v>18.822107228851237</v>
      </c>
      <c r="S23" s="219">
        <v>19.671143540342655</v>
      </c>
      <c r="T23" s="219">
        <v>20.264420763490534</v>
      </c>
      <c r="U23" s="219">
        <v>21.115556067644349</v>
      </c>
      <c r="V23" s="219">
        <v>21.938007980374241</v>
      </c>
      <c r="W23" s="219">
        <v>22.954314998805089</v>
      </c>
      <c r="X23" s="219">
        <v>23.992581632302368</v>
      </c>
      <c r="Y23" s="219">
        <v>25.886131875252126</v>
      </c>
      <c r="Z23" s="219">
        <v>26.487689241032662</v>
      </c>
      <c r="AA23" s="219">
        <v>29.601411838769724</v>
      </c>
      <c r="AB23" s="219">
        <v>30.326460574841509</v>
      </c>
      <c r="AC23" s="219">
        <v>39.445034689785274</v>
      </c>
      <c r="AD23" s="219">
        <v>37.113496517898895</v>
      </c>
      <c r="AE23" s="219">
        <v>38.402642103088525</v>
      </c>
      <c r="AF23" s="219">
        <v>39.898830552130342</v>
      </c>
      <c r="AG23" s="219">
        <v>41.70515003309891</v>
      </c>
      <c r="AH23" s="219">
        <v>43.482999636014732</v>
      </c>
      <c r="AI23" s="219">
        <v>45.949297465354945</v>
      </c>
      <c r="AJ23" s="219">
        <v>47.540964084086575</v>
      </c>
      <c r="AK23" s="219">
        <v>50.126327261687386</v>
      </c>
      <c r="AL23" s="219">
        <v>52.538356830270452</v>
      </c>
      <c r="AM23" s="219">
        <v>54.404668720686665</v>
      </c>
      <c r="AN23" s="219">
        <v>56.601898372112174</v>
      </c>
      <c r="AO23" s="219">
        <v>58.933263335934875</v>
      </c>
      <c r="AP23" s="219">
        <v>61.477640321181084</v>
      </c>
      <c r="AQ23" s="219">
        <v>64.070316620496826</v>
      </c>
      <c r="AR23" s="219">
        <v>66.73418603058272</v>
      </c>
      <c r="AS23" s="219">
        <v>69.623943764365336</v>
      </c>
      <c r="AT23" s="219">
        <v>72.570388851932535</v>
      </c>
      <c r="AU23" s="219">
        <v>76.095488124122184</v>
      </c>
      <c r="AV23" s="219">
        <v>79.190319258417048</v>
      </c>
      <c r="AW23" s="219">
        <v>81.648607977010869</v>
      </c>
      <c r="AX23" s="219">
        <v>83.41788916866841</v>
      </c>
      <c r="AY23" s="219">
        <v>85.874812913965243</v>
      </c>
      <c r="AZ23" s="219">
        <v>88.393950851261181</v>
      </c>
      <c r="BA23" s="219">
        <v>91.015747715784102</v>
      </c>
      <c r="BB23" s="219">
        <v>93.766548678055372</v>
      </c>
      <c r="BC23" s="219">
        <v>96.542927572519602</v>
      </c>
      <c r="BD23" s="219">
        <v>99.374720393177384</v>
      </c>
    </row>
    <row r="24" spans="1:56" outlineLevel="1" x14ac:dyDescent="0.2">
      <c r="A24" s="27"/>
      <c r="B24" s="48" t="s">
        <v>165</v>
      </c>
      <c r="D24" s="200"/>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row>
    <row r="25" spans="1:56" outlineLevel="1" x14ac:dyDescent="0.2">
      <c r="A25" s="27"/>
      <c r="B25" s="52" t="s">
        <v>166</v>
      </c>
      <c r="C25" s="10" t="s">
        <v>216</v>
      </c>
      <c r="D25" s="200">
        <f>MAX($D$22:D24)+1</f>
        <v>3</v>
      </c>
      <c r="E25" s="25"/>
      <c r="F25" s="25"/>
      <c r="G25" s="201">
        <v>3.1473200000000003E-3</v>
      </c>
      <c r="H25" s="201">
        <v>1.4188699999999998E-3</v>
      </c>
      <c r="I25" s="201">
        <v>6.7990400000000001E-3</v>
      </c>
      <c r="J25" s="201">
        <v>5.1418104856889212E-2</v>
      </c>
      <c r="K25" s="201">
        <v>0.52137659039999995</v>
      </c>
      <c r="L25" s="201">
        <v>0.3646550341063442</v>
      </c>
      <c r="M25" s="219">
        <v>0.32983265650793647</v>
      </c>
      <c r="N25" s="219">
        <v>0.28508500367158018</v>
      </c>
      <c r="O25" s="219">
        <v>0.2912617184603189</v>
      </c>
      <c r="P25" s="219">
        <v>0.29641616210588018</v>
      </c>
      <c r="Q25" s="219">
        <v>0.30192155165517537</v>
      </c>
      <c r="R25" s="219">
        <v>0.30982393987707313</v>
      </c>
      <c r="S25" s="219">
        <v>0.31798011315353336</v>
      </c>
      <c r="T25" s="219">
        <v>0.32648956275793595</v>
      </c>
      <c r="U25" s="219">
        <v>0.33523799801843263</v>
      </c>
      <c r="V25" s="219">
        <v>0.34423255733834268</v>
      </c>
      <c r="W25" s="219">
        <v>0.35348279622457157</v>
      </c>
      <c r="X25" s="219">
        <v>0.36299840541795875</v>
      </c>
      <c r="Y25" s="219">
        <v>0.37278235454408953</v>
      </c>
      <c r="Z25" s="219">
        <v>0.38284689476497041</v>
      </c>
      <c r="AA25" s="219">
        <v>0.39319987751234592</v>
      </c>
      <c r="AB25" s="219">
        <v>0.40384927724963121</v>
      </c>
      <c r="AC25" s="219">
        <v>0.4148055629137361</v>
      </c>
      <c r="AD25" s="219">
        <v>0.42607706872909973</v>
      </c>
      <c r="AE25" s="219">
        <v>0.43767459805849768</v>
      </c>
      <c r="AF25" s="219">
        <v>0.44960684486004354</v>
      </c>
      <c r="AG25" s="219">
        <v>0.46188498898238906</v>
      </c>
      <c r="AH25" s="219">
        <v>0.47452279769288719</v>
      </c>
      <c r="AI25" s="219">
        <v>0.4875272248242975</v>
      </c>
      <c r="AJ25" s="219">
        <v>0.50091010739679731</v>
      </c>
      <c r="AK25" s="219">
        <v>0.5146882314051936</v>
      </c>
      <c r="AL25" s="219">
        <v>0.52886922809475334</v>
      </c>
      <c r="AM25" s="219">
        <v>0.54346807254983054</v>
      </c>
      <c r="AN25" s="219">
        <v>0.55849521372097444</v>
      </c>
      <c r="AO25" s="219">
        <v>0.57396677767064597</v>
      </c>
      <c r="AP25" s="219">
        <v>0.58989704754389227</v>
      </c>
      <c r="AQ25" s="219">
        <v>0.6063008075094477</v>
      </c>
      <c r="AR25" s="219">
        <v>0.62319336175802076</v>
      </c>
      <c r="AS25" s="219">
        <v>0.64059055426519307</v>
      </c>
      <c r="AT25" s="219">
        <v>0.65850878935096946</v>
      </c>
      <c r="AU25" s="219">
        <v>0.67696505306940502</v>
      </c>
      <c r="AV25" s="219">
        <v>0.69597693546316253</v>
      </c>
      <c r="AW25" s="219">
        <v>0.7155626537193599</v>
      </c>
      <c r="AX25" s="219">
        <v>0.73574107626463192</v>
      </c>
      <c r="AY25" s="219">
        <v>0.75653174783896282</v>
      </c>
      <c r="AZ25" s="219">
        <v>0.77795491558955421</v>
      </c>
      <c r="BA25" s="219">
        <v>0.80003155622776789</v>
      </c>
      <c r="BB25" s="219">
        <v>0.82278340429404795</v>
      </c>
      <c r="BC25" s="219">
        <v>0.84623298157766036</v>
      </c>
      <c r="BD25" s="219">
        <v>0.87040362774011204</v>
      </c>
    </row>
    <row r="26" spans="1:56" outlineLevel="1" x14ac:dyDescent="0.2">
      <c r="A26" s="27"/>
      <c r="B26" s="52" t="s">
        <v>167</v>
      </c>
      <c r="C26" s="10" t="s">
        <v>216</v>
      </c>
      <c r="D26" s="200">
        <f>MAX($D$22:D25)+1</f>
        <v>4</v>
      </c>
      <c r="E26" s="25"/>
      <c r="F26" s="25"/>
      <c r="G26" s="201">
        <v>0.17148671000000001</v>
      </c>
      <c r="H26" s="201">
        <v>0.27470838000000009</v>
      </c>
      <c r="I26" s="201">
        <v>0.36660932999999996</v>
      </c>
      <c r="J26" s="201">
        <v>0.27565730999999999</v>
      </c>
      <c r="K26" s="201">
        <v>0.62803410000000004</v>
      </c>
      <c r="L26" s="201">
        <v>0.35045868000000008</v>
      </c>
      <c r="M26" s="219">
        <v>0.3169919694210353</v>
      </c>
      <c r="N26" s="219">
        <v>0.27398638364992461</v>
      </c>
      <c r="O26" s="219">
        <v>0.27992263328076494</v>
      </c>
      <c r="P26" s="219">
        <v>0.28487640971932354</v>
      </c>
      <c r="Q26" s="219">
        <v>0.29016746941649785</v>
      </c>
      <c r="R26" s="219">
        <v>0.29776221043489876</v>
      </c>
      <c r="S26" s="219">
        <v>0.30560085642349605</v>
      </c>
      <c r="T26" s="219">
        <v>0.31377902536937097</v>
      </c>
      <c r="U26" s="219">
        <v>0.32218687604109653</v>
      </c>
      <c r="V26" s="219">
        <v>0.33083126893741971</v>
      </c>
      <c r="W26" s="219">
        <v>0.33972138756061976</v>
      </c>
      <c r="X26" s="219">
        <v>0.34886654538212891</v>
      </c>
      <c r="Y26" s="219">
        <v>0.35826959641729161</v>
      </c>
      <c r="Z26" s="219">
        <v>0.36794231487916862</v>
      </c>
      <c r="AA26" s="219">
        <v>0.37789224653608322</v>
      </c>
      <c r="AB26" s="219">
        <v>0.3881270553982939</v>
      </c>
      <c r="AC26" s="219">
        <v>0.39865680283741833</v>
      </c>
      <c r="AD26" s="219">
        <v>0.40948949861891326</v>
      </c>
      <c r="AE26" s="219">
        <v>0.42063552552075711</v>
      </c>
      <c r="AF26" s="219">
        <v>0.4321032390373199</v>
      </c>
      <c r="AG26" s="219">
        <v>0.44390338377551675</v>
      </c>
      <c r="AH26" s="219">
        <v>0.45604919103038666</v>
      </c>
      <c r="AI26" s="219">
        <v>0.46854734391561775</v>
      </c>
      <c r="AJ26" s="219">
        <v>0.48140921862536185</v>
      </c>
      <c r="AK26" s="219">
        <v>0.49465094766029061</v>
      </c>
      <c r="AL26" s="219">
        <v>0.50827986517431045</v>
      </c>
      <c r="AM26" s="219">
        <v>0.52231036325804081</v>
      </c>
      <c r="AN26" s="219">
        <v>0.53675248407482601</v>
      </c>
      <c r="AO26" s="219">
        <v>0.55162172588476133</v>
      </c>
      <c r="AP26" s="219">
        <v>0.56693181577698959</v>
      </c>
      <c r="AQ26" s="219">
        <v>0.58269696235902979</v>
      </c>
      <c r="AR26" s="219">
        <v>0.59893187401544434</v>
      </c>
      <c r="AS26" s="219">
        <v>0.61565177790134951</v>
      </c>
      <c r="AT26" s="219">
        <v>0.63287243970156337</v>
      </c>
      <c r="AU26" s="219">
        <v>0.65061018418751637</v>
      </c>
      <c r="AV26" s="219">
        <v>0.66888191660541696</v>
      </c>
      <c r="AW26" s="219">
        <v>0.68770514493062107</v>
      </c>
      <c r="AX26" s="219">
        <v>0.70709800302465176</v>
      </c>
      <c r="AY26" s="219">
        <v>0.72707927473288403</v>
      </c>
      <c r="AZ26" s="219">
        <v>0.74766841896255432</v>
      </c>
      <c r="BA26" s="219">
        <v>0.76888559578245896</v>
      </c>
      <c r="BB26" s="219">
        <v>0.79075169358749775</v>
      </c>
      <c r="BC26" s="219">
        <v>0.8132883573730747</v>
      </c>
      <c r="BD26" s="219">
        <v>0.83651801816632065</v>
      </c>
    </row>
    <row r="27" spans="1:56" outlineLevel="1" x14ac:dyDescent="0.2">
      <c r="A27" s="27"/>
      <c r="B27" s="52" t="s">
        <v>168</v>
      </c>
      <c r="C27" s="10" t="s">
        <v>216</v>
      </c>
      <c r="D27" s="200">
        <f>MAX($D$22:D26)+1</f>
        <v>5</v>
      </c>
      <c r="E27" s="25"/>
      <c r="F27" s="25"/>
      <c r="G27" s="201">
        <v>1.4754836700000002</v>
      </c>
      <c r="H27" s="201">
        <v>1.6222693500000001</v>
      </c>
      <c r="I27" s="201">
        <v>1.64155951</v>
      </c>
      <c r="J27" s="201">
        <v>1.8949996</v>
      </c>
      <c r="K27" s="201">
        <v>2.2460758799999998</v>
      </c>
      <c r="L27" s="201">
        <v>2.75663525</v>
      </c>
      <c r="M27" s="219">
        <v>2.4933930495684908</v>
      </c>
      <c r="N27" s="219">
        <v>2.1551200363746323</v>
      </c>
      <c r="O27" s="219">
        <v>2.2018133440854699</v>
      </c>
      <c r="P27" s="219">
        <v>2.2407787215478008</v>
      </c>
      <c r="Q27" s="219">
        <v>2.2823970991296738</v>
      </c>
      <c r="R27" s="219">
        <v>2.3421357559263747</v>
      </c>
      <c r="S27" s="219">
        <v>2.4037929186036942</v>
      </c>
      <c r="T27" s="219">
        <v>2.4681206984054498</v>
      </c>
      <c r="U27" s="219">
        <v>2.534255106999395</v>
      </c>
      <c r="V27" s="219">
        <v>2.60225010764499</v>
      </c>
      <c r="W27" s="219">
        <v>2.6721779358654083</v>
      </c>
      <c r="X27" s="219">
        <v>2.7441118494942143</v>
      </c>
      <c r="Y27" s="219">
        <v>2.8180742976238444</v>
      </c>
      <c r="Z27" s="219">
        <v>2.894157893770859</v>
      </c>
      <c r="AA27" s="219">
        <v>2.9724219913829986</v>
      </c>
      <c r="AB27" s="219">
        <v>3.0529268739745281</v>
      </c>
      <c r="AC27" s="219">
        <v>3.1357516822066649</v>
      </c>
      <c r="AD27" s="219">
        <v>3.2209594192323108</v>
      </c>
      <c r="AE27" s="219">
        <v>3.3086317538284207</v>
      </c>
      <c r="AF27" s="219">
        <v>3.3988344085797846</v>
      </c>
      <c r="AG27" s="219">
        <v>3.4916518983346827</v>
      </c>
      <c r="AH27" s="219">
        <v>3.5871882977141483</v>
      </c>
      <c r="AI27" s="219">
        <v>3.6854961747035762</v>
      </c>
      <c r="AJ27" s="219">
        <v>3.7866650120853866</v>
      </c>
      <c r="AK27" s="219">
        <v>3.8908217047620619</v>
      </c>
      <c r="AL27" s="219">
        <v>3.9980239416662511</v>
      </c>
      <c r="AM27" s="219">
        <v>4.1083849279961324</v>
      </c>
      <c r="AN27" s="219">
        <v>4.2219836533246333</v>
      </c>
      <c r="AO27" s="219">
        <v>4.3389420237494765</v>
      </c>
      <c r="AP27" s="219">
        <v>4.459368013705225</v>
      </c>
      <c r="AQ27" s="219">
        <v>4.5833733851500673</v>
      </c>
      <c r="AR27" s="219">
        <v>4.7110738311846987</v>
      </c>
      <c r="AS27" s="219">
        <v>4.8425891254513385</v>
      </c>
      <c r="AT27" s="219">
        <v>4.9780432775550851</v>
      </c>
      <c r="AU27" s="219">
        <v>5.1175646947603068</v>
      </c>
      <c r="AV27" s="219">
        <v>5.2612863502255172</v>
      </c>
      <c r="AW27" s="219">
        <v>5.4093459580516265</v>
      </c>
      <c r="AX27" s="219">
        <v>5.561886155430253</v>
      </c>
      <c r="AY27" s="219">
        <v>5.7190546921911078</v>
      </c>
      <c r="AZ27" s="219">
        <v>5.8810046280604187</v>
      </c>
      <c r="BA27" s="219">
        <v>6.0478945379557372</v>
      </c>
      <c r="BB27" s="219">
        <v>6.2198887256566024</v>
      </c>
      <c r="BC27" s="219">
        <v>6.3971574462051128</v>
      </c>
      <c r="BD27" s="219">
        <v>6.5798771374058118</v>
      </c>
    </row>
    <row r="28" spans="1:56" outlineLevel="1" x14ac:dyDescent="0.2">
      <c r="A28" s="27"/>
      <c r="B28" s="48" t="s">
        <v>169</v>
      </c>
      <c r="D28" s="200"/>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row>
    <row r="29" spans="1:56" outlineLevel="1" x14ac:dyDescent="0.2">
      <c r="A29" s="27"/>
      <c r="B29" s="52" t="s">
        <v>166</v>
      </c>
      <c r="C29" s="10" t="s">
        <v>216</v>
      </c>
      <c r="D29" s="200">
        <f>MAX($D$22:D28)+1</f>
        <v>6</v>
      </c>
      <c r="E29" s="25"/>
      <c r="F29" s="25"/>
      <c r="G29" s="201">
        <v>0</v>
      </c>
      <c r="H29" s="201">
        <v>0</v>
      </c>
      <c r="I29" s="201">
        <v>0</v>
      </c>
      <c r="J29" s="201">
        <v>0</v>
      </c>
      <c r="K29" s="201">
        <v>0</v>
      </c>
      <c r="L29" s="201">
        <v>0</v>
      </c>
      <c r="M29" s="219">
        <v>0</v>
      </c>
      <c r="N29" s="219">
        <v>0</v>
      </c>
      <c r="O29" s="219">
        <v>0</v>
      </c>
      <c r="P29" s="219">
        <v>0</v>
      </c>
      <c r="Q29" s="219">
        <v>0</v>
      </c>
      <c r="R29" s="219">
        <v>0</v>
      </c>
      <c r="S29" s="219">
        <v>0</v>
      </c>
      <c r="T29" s="219">
        <v>0</v>
      </c>
      <c r="U29" s="219">
        <v>0</v>
      </c>
      <c r="V29" s="219">
        <v>0</v>
      </c>
      <c r="W29" s="219">
        <v>0</v>
      </c>
      <c r="X29" s="219">
        <v>0</v>
      </c>
      <c r="Y29" s="219">
        <v>0</v>
      </c>
      <c r="Z29" s="219">
        <v>0</v>
      </c>
      <c r="AA29" s="219">
        <v>0</v>
      </c>
      <c r="AB29" s="219">
        <v>0</v>
      </c>
      <c r="AC29" s="219">
        <v>0</v>
      </c>
      <c r="AD29" s="219">
        <v>0</v>
      </c>
      <c r="AE29" s="219">
        <v>0</v>
      </c>
      <c r="AF29" s="219">
        <v>0</v>
      </c>
      <c r="AG29" s="219">
        <v>0</v>
      </c>
      <c r="AH29" s="219">
        <v>0</v>
      </c>
      <c r="AI29" s="219">
        <v>0</v>
      </c>
      <c r="AJ29" s="219">
        <v>0</v>
      </c>
      <c r="AK29" s="219">
        <v>0</v>
      </c>
      <c r="AL29" s="219">
        <v>0</v>
      </c>
      <c r="AM29" s="219">
        <v>0</v>
      </c>
      <c r="AN29" s="219">
        <v>0</v>
      </c>
      <c r="AO29" s="219">
        <v>0</v>
      </c>
      <c r="AP29" s="219">
        <v>0</v>
      </c>
      <c r="AQ29" s="219">
        <v>0</v>
      </c>
      <c r="AR29" s="219">
        <v>0</v>
      </c>
      <c r="AS29" s="219">
        <v>0</v>
      </c>
      <c r="AT29" s="219">
        <v>0</v>
      </c>
      <c r="AU29" s="219">
        <v>0</v>
      </c>
      <c r="AV29" s="219">
        <v>0</v>
      </c>
      <c r="AW29" s="219">
        <v>0</v>
      </c>
      <c r="AX29" s="219">
        <v>0</v>
      </c>
      <c r="AY29" s="219">
        <v>0</v>
      </c>
      <c r="AZ29" s="219">
        <v>0</v>
      </c>
      <c r="BA29" s="219">
        <v>0</v>
      </c>
      <c r="BB29" s="219">
        <v>0</v>
      </c>
      <c r="BC29" s="219">
        <v>0</v>
      </c>
      <c r="BD29" s="219">
        <v>0</v>
      </c>
    </row>
    <row r="30" spans="1:56" outlineLevel="1" x14ac:dyDescent="0.2">
      <c r="A30" s="27"/>
      <c r="B30" s="52" t="s">
        <v>167</v>
      </c>
      <c r="C30" s="10" t="s">
        <v>216</v>
      </c>
      <c r="D30" s="200">
        <f>MAX($D$22:D29)+1</f>
        <v>7</v>
      </c>
      <c r="E30" s="25"/>
      <c r="F30" s="25"/>
      <c r="G30" s="201">
        <v>1.7612220500000002</v>
      </c>
      <c r="H30" s="201">
        <v>0.3839545800000001</v>
      </c>
      <c r="I30" s="201">
        <v>1.0897369899999994</v>
      </c>
      <c r="J30" s="201">
        <v>1.0764605899999999</v>
      </c>
      <c r="K30" s="201">
        <v>1.1003455199999996</v>
      </c>
      <c r="L30" s="201">
        <v>1.320349</v>
      </c>
      <c r="M30" s="219">
        <v>1.3760347795086449</v>
      </c>
      <c r="N30" s="219">
        <v>1.4391835525536552</v>
      </c>
      <c r="O30" s="219">
        <v>1.5044898569789824</v>
      </c>
      <c r="P30" s="219">
        <v>1.5711259448990278</v>
      </c>
      <c r="Q30" s="219">
        <v>1.6404162470842492</v>
      </c>
      <c r="R30" s="219">
        <v>1.7126723011898441</v>
      </c>
      <c r="S30" s="219">
        <v>1.7885537828640832</v>
      </c>
      <c r="T30" s="219">
        <v>1.8681407023042611</v>
      </c>
      <c r="U30" s="219">
        <v>1.9512604006697114</v>
      </c>
      <c r="V30" s="219">
        <v>2.0380753090080503</v>
      </c>
      <c r="W30" s="219">
        <v>2.1287611761118974</v>
      </c>
      <c r="X30" s="219">
        <v>2.223480588573377</v>
      </c>
      <c r="Y30" s="219">
        <v>2.3224096750657015</v>
      </c>
      <c r="Z30" s="219">
        <v>2.4257452800528938</v>
      </c>
      <c r="AA30" s="219">
        <v>2.5336782101903417</v>
      </c>
      <c r="AB30" s="219">
        <v>2.6464141418778908</v>
      </c>
      <c r="AC30" s="219">
        <v>2.7641669889902722</v>
      </c>
      <c r="AD30" s="219">
        <v>2.887159329459962</v>
      </c>
      <c r="AE30" s="219">
        <v>3.0156225055124697</v>
      </c>
      <c r="AF30" s="219">
        <v>3.149797205090668</v>
      </c>
      <c r="AG30" s="219">
        <v>3.2899498542552177</v>
      </c>
      <c r="AH30" s="219">
        <v>3.4363413164181509</v>
      </c>
      <c r="AI30" s="219">
        <v>3.5892346778207322</v>
      </c>
      <c r="AJ30" s="219">
        <v>3.7489372444544884</v>
      </c>
      <c r="AK30" s="219">
        <v>3.9157514263755941</v>
      </c>
      <c r="AL30" s="219">
        <v>4.0899836009579964</v>
      </c>
      <c r="AM30" s="219">
        <v>4.2719605723125476</v>
      </c>
      <c r="AN30" s="219">
        <v>4.4620248626955288</v>
      </c>
      <c r="AO30" s="219">
        <v>4.6605453253364892</v>
      </c>
      <c r="AP30" s="219">
        <v>4.8678981847703682</v>
      </c>
      <c r="AQ30" s="219">
        <v>5.084476404181256</v>
      </c>
      <c r="AR30" s="219">
        <v>5.3106904301235858</v>
      </c>
      <c r="AS30" s="219">
        <v>5.54696897037676</v>
      </c>
      <c r="AT30" s="219">
        <v>5.7937598064074294</v>
      </c>
      <c r="AU30" s="219">
        <v>6.051530641979106</v>
      </c>
      <c r="AV30" s="219">
        <v>6.3207699895173688</v>
      </c>
      <c r="AW30" s="219">
        <v>6.6019880959104533</v>
      </c>
      <c r="AX30" s="219">
        <v>6.8957179094997292</v>
      </c>
      <c r="AY30" s="219">
        <v>7.2025160900926686</v>
      </c>
      <c r="AZ30" s="219">
        <v>7.5229640639124362</v>
      </c>
      <c r="BA30" s="219">
        <v>7.8576691254832944</v>
      </c>
      <c r="BB30" s="219">
        <v>8.2072655885402526</v>
      </c>
      <c r="BC30" s="219">
        <v>8.5724159881438098</v>
      </c>
      <c r="BD30" s="219">
        <v>8.9538123362782329</v>
      </c>
    </row>
    <row r="31" spans="1:56" outlineLevel="1" x14ac:dyDescent="0.2">
      <c r="A31" s="27"/>
      <c r="B31" s="52" t="s">
        <v>168</v>
      </c>
      <c r="C31" s="10" t="s">
        <v>216</v>
      </c>
      <c r="D31" s="200">
        <f>MAX($D$22:D30)+1</f>
        <v>8</v>
      </c>
      <c r="E31" s="25"/>
      <c r="F31" s="25"/>
      <c r="G31" s="201">
        <v>0</v>
      </c>
      <c r="H31" s="201">
        <v>0</v>
      </c>
      <c r="I31" s="201">
        <v>0</v>
      </c>
      <c r="J31" s="201">
        <v>0</v>
      </c>
      <c r="K31" s="201">
        <v>0</v>
      </c>
      <c r="L31" s="201">
        <v>0</v>
      </c>
      <c r="M31" s="219">
        <v>0</v>
      </c>
      <c r="N31" s="219">
        <v>0</v>
      </c>
      <c r="O31" s="219">
        <v>0</v>
      </c>
      <c r="P31" s="219">
        <v>0</v>
      </c>
      <c r="Q31" s="219">
        <v>0</v>
      </c>
      <c r="R31" s="219">
        <v>0</v>
      </c>
      <c r="S31" s="219">
        <v>0</v>
      </c>
      <c r="T31" s="219">
        <v>0</v>
      </c>
      <c r="U31" s="219">
        <v>0</v>
      </c>
      <c r="V31" s="219">
        <v>0</v>
      </c>
      <c r="W31" s="219">
        <v>0</v>
      </c>
      <c r="X31" s="219">
        <v>0</v>
      </c>
      <c r="Y31" s="219">
        <v>0</v>
      </c>
      <c r="Z31" s="219">
        <v>0</v>
      </c>
      <c r="AA31" s="219">
        <v>0</v>
      </c>
      <c r="AB31" s="219">
        <v>0</v>
      </c>
      <c r="AC31" s="219">
        <v>0</v>
      </c>
      <c r="AD31" s="219">
        <v>0</v>
      </c>
      <c r="AE31" s="219">
        <v>0</v>
      </c>
      <c r="AF31" s="219">
        <v>0</v>
      </c>
      <c r="AG31" s="219">
        <v>0</v>
      </c>
      <c r="AH31" s="219">
        <v>0</v>
      </c>
      <c r="AI31" s="219">
        <v>0</v>
      </c>
      <c r="AJ31" s="219">
        <v>0</v>
      </c>
      <c r="AK31" s="219">
        <v>0</v>
      </c>
      <c r="AL31" s="219">
        <v>0</v>
      </c>
      <c r="AM31" s="219">
        <v>0</v>
      </c>
      <c r="AN31" s="219">
        <v>0</v>
      </c>
      <c r="AO31" s="219">
        <v>0</v>
      </c>
      <c r="AP31" s="219">
        <v>0</v>
      </c>
      <c r="AQ31" s="219">
        <v>0</v>
      </c>
      <c r="AR31" s="219">
        <v>0</v>
      </c>
      <c r="AS31" s="219">
        <v>0</v>
      </c>
      <c r="AT31" s="219">
        <v>0</v>
      </c>
      <c r="AU31" s="219">
        <v>0</v>
      </c>
      <c r="AV31" s="219">
        <v>0</v>
      </c>
      <c r="AW31" s="219">
        <v>0</v>
      </c>
      <c r="AX31" s="219">
        <v>0</v>
      </c>
      <c r="AY31" s="219">
        <v>0</v>
      </c>
      <c r="AZ31" s="219">
        <v>0</v>
      </c>
      <c r="BA31" s="219">
        <v>0</v>
      </c>
      <c r="BB31" s="219">
        <v>0</v>
      </c>
      <c r="BC31" s="219">
        <v>0</v>
      </c>
      <c r="BD31" s="219">
        <v>0</v>
      </c>
    </row>
    <row r="32" spans="1:56" outlineLevel="1" x14ac:dyDescent="0.2">
      <c r="A32" s="27"/>
      <c r="B32" s="48" t="s">
        <v>170</v>
      </c>
      <c r="D32" s="200"/>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row>
    <row r="33" spans="1:56" outlineLevel="1" x14ac:dyDescent="0.2">
      <c r="A33" s="27"/>
      <c r="B33" s="52" t="s">
        <v>166</v>
      </c>
      <c r="C33" s="10" t="s">
        <v>216</v>
      </c>
      <c r="D33" s="200">
        <f>MAX($D$22:D32)+1</f>
        <v>9</v>
      </c>
      <c r="E33" s="25"/>
      <c r="F33" s="25"/>
      <c r="G33" s="201">
        <v>4.7462932248316685</v>
      </c>
      <c r="H33" s="201">
        <v>3.4033306300000001</v>
      </c>
      <c r="I33" s="201">
        <v>3.1987881088126544</v>
      </c>
      <c r="J33" s="201">
        <v>2.0844696300201808</v>
      </c>
      <c r="K33" s="201">
        <v>2.6649893210644553</v>
      </c>
      <c r="L33" s="201">
        <v>5.3041971283406015</v>
      </c>
      <c r="M33" s="219">
        <v>5.6604490769961204</v>
      </c>
      <c r="N33" s="219">
        <v>5.8654397608859545</v>
      </c>
      <c r="O33" s="219">
        <v>6.0694935708276301</v>
      </c>
      <c r="P33" s="219">
        <v>6.2781209217384459</v>
      </c>
      <c r="Q33" s="219">
        <v>6.49885673821308</v>
      </c>
      <c r="R33" s="219">
        <v>6.7258030279339911</v>
      </c>
      <c r="S33" s="219">
        <v>6.9613876233224596</v>
      </c>
      <c r="T33" s="219">
        <v>7.2079372272698592</v>
      </c>
      <c r="U33" s="219">
        <v>7.4631322790743804</v>
      </c>
      <c r="V33" s="219">
        <v>7.7272720713211172</v>
      </c>
      <c r="W33" s="219">
        <v>8.0007151896746791</v>
      </c>
      <c r="X33" s="219">
        <v>8.2838300596999463</v>
      </c>
      <c r="Y33" s="219">
        <v>8.5768385574270933</v>
      </c>
      <c r="Z33" s="219">
        <v>8.8801778491684331</v>
      </c>
      <c r="AA33" s="219">
        <v>9.1941916601273768</v>
      </c>
      <c r="AB33" s="219">
        <v>9.5192318355574486</v>
      </c>
      <c r="AC33" s="219">
        <v>9.8557142668320505</v>
      </c>
      <c r="AD33" s="219">
        <v>10.204011160044589</v>
      </c>
      <c r="AE33" s="219">
        <v>10.564559181118684</v>
      </c>
      <c r="AF33" s="219">
        <v>10.937751164163902</v>
      </c>
      <c r="AG33" s="219">
        <v>11.32404579182011</v>
      </c>
      <c r="AH33" s="219">
        <v>11.723972313712371</v>
      </c>
      <c r="AI33" s="219">
        <v>12.137900604253838</v>
      </c>
      <c r="AJ33" s="219">
        <v>12.566325759589553</v>
      </c>
      <c r="AK33" s="219">
        <v>13.009874229128531</v>
      </c>
      <c r="AL33" s="219">
        <v>13.468951854420672</v>
      </c>
      <c r="AM33" s="219">
        <v>13.944155162570766</v>
      </c>
      <c r="AN33" s="219">
        <v>14.435973604299159</v>
      </c>
      <c r="AO33" s="219">
        <v>14.945048778453247</v>
      </c>
      <c r="AP33" s="219">
        <v>15.471983807252174</v>
      </c>
      <c r="AQ33" s="219">
        <v>16.01740282899609</v>
      </c>
      <c r="AR33" s="219">
        <v>16.581951728702784</v>
      </c>
      <c r="AS33" s="219">
        <v>17.166298894100603</v>
      </c>
      <c r="AT33" s="219">
        <v>17.771135997856234</v>
      </c>
      <c r="AU33" s="219">
        <v>18.397178806946663</v>
      </c>
      <c r="AV33" s="219">
        <v>19.045168020115906</v>
      </c>
      <c r="AW33" s="219">
        <v>19.715870134389736</v>
      </c>
      <c r="AX33" s="219">
        <v>20.410078341655435</v>
      </c>
      <c r="AY33" s="219">
        <v>21.128613456348138</v>
      </c>
      <c r="AZ33" s="219">
        <v>21.872324875321844</v>
      </c>
      <c r="BA33" s="219">
        <v>22.642091571020057</v>
      </c>
      <c r="BB33" s="219">
        <v>23.438823119099869</v>
      </c>
      <c r="BC33" s="219">
        <v>24.263460761703197</v>
      </c>
      <c r="BD33" s="219">
        <v>25.116978507610071</v>
      </c>
    </row>
    <row r="34" spans="1:56" outlineLevel="1" x14ac:dyDescent="0.2">
      <c r="A34" s="27"/>
      <c r="B34" s="52" t="s">
        <v>167</v>
      </c>
      <c r="C34" s="10" t="s">
        <v>216</v>
      </c>
      <c r="D34" s="200">
        <f>MAX($D$22:D33)+1</f>
        <v>10</v>
      </c>
      <c r="E34" s="25"/>
      <c r="F34" s="25"/>
      <c r="G34" s="201">
        <v>0.98127721000000001</v>
      </c>
      <c r="H34" s="201">
        <v>0.87715992000000009</v>
      </c>
      <c r="I34" s="201">
        <v>0.56601250995196029</v>
      </c>
      <c r="J34" s="201">
        <v>0.67942387827274908</v>
      </c>
      <c r="K34" s="201">
        <v>0.4872451599999999</v>
      </c>
      <c r="L34" s="201">
        <v>1.1092767069489444</v>
      </c>
      <c r="M34" s="219">
        <v>1.1837803460269982</v>
      </c>
      <c r="N34" s="219">
        <v>1.2266504327297649</v>
      </c>
      <c r="O34" s="219">
        <v>1.2693245892242655</v>
      </c>
      <c r="P34" s="219">
        <v>1.3129552189309395</v>
      </c>
      <c r="Q34" s="219">
        <v>1.359118114781168</v>
      </c>
      <c r="R34" s="219">
        <v>1.4065798185649132</v>
      </c>
      <c r="S34" s="219">
        <v>1.4558480674360057</v>
      </c>
      <c r="T34" s="219">
        <v>1.5074094491397623</v>
      </c>
      <c r="U34" s="219">
        <v>1.5607788695903828</v>
      </c>
      <c r="V34" s="219">
        <v>1.6160189204082722</v>
      </c>
      <c r="W34" s="219">
        <v>1.6732045932869088</v>
      </c>
      <c r="X34" s="219">
        <v>1.7324129377565944</v>
      </c>
      <c r="Y34" s="219">
        <v>1.7936903551682115</v>
      </c>
      <c r="Z34" s="219">
        <v>1.8571282709336701</v>
      </c>
      <c r="AA34" s="219">
        <v>1.9227985689502896</v>
      </c>
      <c r="AB34" s="219">
        <v>1.9907748312767197</v>
      </c>
      <c r="AC34" s="219">
        <v>2.0611440340569405</v>
      </c>
      <c r="AD34" s="219">
        <v>2.1339840174502847</v>
      </c>
      <c r="AE34" s="219">
        <v>2.2093861022214347</v>
      </c>
      <c r="AF34" s="219">
        <v>2.2874324425054842</v>
      </c>
      <c r="AG34" s="219">
        <v>2.3682189634643311</v>
      </c>
      <c r="AH34" s="219">
        <v>2.4518563480660198</v>
      </c>
      <c r="AI34" s="219">
        <v>2.5384219488412101</v>
      </c>
      <c r="AJ34" s="219">
        <v>2.6280193061765265</v>
      </c>
      <c r="AK34" s="219">
        <v>2.7207794306133741</v>
      </c>
      <c r="AL34" s="219">
        <v>2.8167871965572693</v>
      </c>
      <c r="AM34" s="219">
        <v>2.9161673568419402</v>
      </c>
      <c r="AN34" s="219">
        <v>3.0190222712157411</v>
      </c>
      <c r="AO34" s="219">
        <v>3.1254861184505769</v>
      </c>
      <c r="AP34" s="219">
        <v>3.235685030628825</v>
      </c>
      <c r="AQ34" s="219">
        <v>3.349749534965353</v>
      </c>
      <c r="AR34" s="219">
        <v>3.4678147066069296</v>
      </c>
      <c r="AS34" s="219">
        <v>3.5900203267344439</v>
      </c>
      <c r="AT34" s="219">
        <v>3.7165110461516688</v>
      </c>
      <c r="AU34" s="219">
        <v>3.8474365545507414</v>
      </c>
      <c r="AV34" s="219">
        <v>3.9829517556510616</v>
      </c>
      <c r="AW34" s="219">
        <v>4.1232169484151413</v>
      </c>
      <c r="AX34" s="219">
        <v>4.2683980145520133</v>
      </c>
      <c r="AY34" s="219">
        <v>4.4186666125260219</v>
      </c>
      <c r="AZ34" s="219">
        <v>4.5742003782964451</v>
      </c>
      <c r="BA34" s="219">
        <v>4.7351831330211391</v>
      </c>
      <c r="BB34" s="219">
        <v>4.901805097965493</v>
      </c>
      <c r="BC34" s="219">
        <v>5.0742631168663355</v>
      </c>
      <c r="BD34" s="219">
        <v>5.2527608860090647</v>
      </c>
    </row>
    <row r="35" spans="1:56" outlineLevel="1" x14ac:dyDescent="0.2">
      <c r="A35" s="27"/>
      <c r="B35" s="52" t="s">
        <v>171</v>
      </c>
      <c r="C35" s="10" t="s">
        <v>216</v>
      </c>
      <c r="D35" s="200">
        <f>MAX($D$22:D34)+1</f>
        <v>11</v>
      </c>
      <c r="E35" s="25"/>
      <c r="F35" s="25"/>
      <c r="G35" s="201">
        <v>10.706434955168332</v>
      </c>
      <c r="H35" s="201">
        <v>10.459474869999998</v>
      </c>
      <c r="I35" s="201">
        <v>7.3058493112353844</v>
      </c>
      <c r="J35" s="201">
        <v>10.75726716170707</v>
      </c>
      <c r="K35" s="201">
        <v>12.977130848935543</v>
      </c>
      <c r="L35" s="201">
        <v>15.905260544710456</v>
      </c>
      <c r="M35" s="219">
        <v>16.973524020939802</v>
      </c>
      <c r="N35" s="219">
        <v>17.588212758484179</v>
      </c>
      <c r="O35" s="219">
        <v>18.20009216902157</v>
      </c>
      <c r="P35" s="219">
        <v>18.825685881453477</v>
      </c>
      <c r="Q35" s="219">
        <v>19.48758825567327</v>
      </c>
      <c r="R35" s="219">
        <v>20.168113466242829</v>
      </c>
      <c r="S35" s="219">
        <v>20.874541654960247</v>
      </c>
      <c r="T35" s="219">
        <v>21.613849714803301</v>
      </c>
      <c r="U35" s="219">
        <v>22.379082169491802</v>
      </c>
      <c r="V35" s="219">
        <v>23.171136483133868</v>
      </c>
      <c r="W35" s="219">
        <v>23.991087917128201</v>
      </c>
      <c r="X35" s="219">
        <v>24.840041238974752</v>
      </c>
      <c r="Y35" s="219">
        <v>25.718661770112984</v>
      </c>
      <c r="Z35" s="219">
        <v>26.628260405279718</v>
      </c>
      <c r="AA35" s="219">
        <v>27.569867845028469</v>
      </c>
      <c r="AB35" s="219">
        <v>28.544539138840481</v>
      </c>
      <c r="AC35" s="219">
        <v>29.553521386039595</v>
      </c>
      <c r="AD35" s="219">
        <v>30.597930690486333</v>
      </c>
      <c r="AE35" s="219">
        <v>31.679076446443052</v>
      </c>
      <c r="AF35" s="219">
        <v>32.798136613309119</v>
      </c>
      <c r="AG35" s="219">
        <v>33.956486605066694</v>
      </c>
      <c r="AH35" s="219">
        <v>35.155713439124099</v>
      </c>
      <c r="AI35" s="219">
        <v>36.396926227523664</v>
      </c>
      <c r="AJ35" s="219">
        <v>37.681609574436614</v>
      </c>
      <c r="AK35" s="219">
        <v>39.011641962284926</v>
      </c>
      <c r="AL35" s="219">
        <v>40.388240354811629</v>
      </c>
      <c r="AM35" s="219">
        <v>41.813193508881177</v>
      </c>
      <c r="AN35" s="219">
        <v>43.287969100193116</v>
      </c>
      <c r="AO35" s="219">
        <v>44.814491038546819</v>
      </c>
      <c r="AP35" s="219">
        <v>46.394567857034794</v>
      </c>
      <c r="AQ35" s="219">
        <v>48.030071107946583</v>
      </c>
      <c r="AR35" s="219">
        <v>49.72293755366892</v>
      </c>
      <c r="AS35" s="219">
        <v>51.475171433619565</v>
      </c>
      <c r="AT35" s="219">
        <v>53.288846809849595</v>
      </c>
      <c r="AU35" s="219">
        <v>55.166109994040639</v>
      </c>
      <c r="AV35" s="219">
        <v>57.109182058717671</v>
      </c>
      <c r="AW35" s="219">
        <v>59.120361435595541</v>
      </c>
      <c r="AX35" s="219">
        <v>61.20202660407913</v>
      </c>
      <c r="AY35" s="219">
        <v>63.356638873040225</v>
      </c>
      <c r="AZ35" s="219">
        <v>65.586745259103921</v>
      </c>
      <c r="BA35" s="219">
        <v>67.894981464787932</v>
      </c>
      <c r="BB35" s="219">
        <v>70.284074959954538</v>
      </c>
      <c r="BC35" s="219">
        <v>72.756848170154782</v>
      </c>
      <c r="BD35" s="219">
        <v>75.316221775567868</v>
      </c>
    </row>
    <row r="36" spans="1:56" outlineLevel="1" x14ac:dyDescent="0.2">
      <c r="A36" s="27"/>
      <c r="B36" s="52" t="s">
        <v>172</v>
      </c>
      <c r="C36" s="10" t="s">
        <v>216</v>
      </c>
      <c r="D36" s="200">
        <f>MAX($D$22:D35)+1</f>
        <v>12</v>
      </c>
      <c r="E36" s="25"/>
      <c r="F36" s="25"/>
      <c r="G36" s="201">
        <v>0</v>
      </c>
      <c r="H36" s="201">
        <v>0</v>
      </c>
      <c r="I36" s="201">
        <v>0</v>
      </c>
      <c r="J36" s="201">
        <v>0</v>
      </c>
      <c r="K36" s="201">
        <v>0</v>
      </c>
      <c r="L36" s="201">
        <v>0</v>
      </c>
      <c r="M36" s="219">
        <v>0</v>
      </c>
      <c r="N36" s="219">
        <v>0</v>
      </c>
      <c r="O36" s="219">
        <v>0</v>
      </c>
      <c r="P36" s="219">
        <v>0</v>
      </c>
      <c r="Q36" s="219">
        <v>0</v>
      </c>
      <c r="R36" s="219">
        <v>0</v>
      </c>
      <c r="S36" s="219">
        <v>0</v>
      </c>
      <c r="T36" s="219">
        <v>0</v>
      </c>
      <c r="U36" s="219">
        <v>0</v>
      </c>
      <c r="V36" s="219">
        <v>0</v>
      </c>
      <c r="W36" s="219">
        <v>0</v>
      </c>
      <c r="X36" s="219">
        <v>0</v>
      </c>
      <c r="Y36" s="219">
        <v>0</v>
      </c>
      <c r="Z36" s="219">
        <v>0</v>
      </c>
      <c r="AA36" s="219">
        <v>0</v>
      </c>
      <c r="AB36" s="219">
        <v>0</v>
      </c>
      <c r="AC36" s="219">
        <v>0</v>
      </c>
      <c r="AD36" s="219">
        <v>0</v>
      </c>
      <c r="AE36" s="219">
        <v>0</v>
      </c>
      <c r="AF36" s="219">
        <v>0</v>
      </c>
      <c r="AG36" s="219">
        <v>0</v>
      </c>
      <c r="AH36" s="219">
        <v>0</v>
      </c>
      <c r="AI36" s="219">
        <v>0</v>
      </c>
      <c r="AJ36" s="219">
        <v>0</v>
      </c>
      <c r="AK36" s="219">
        <v>0</v>
      </c>
      <c r="AL36" s="219">
        <v>0</v>
      </c>
      <c r="AM36" s="219">
        <v>0</v>
      </c>
      <c r="AN36" s="219">
        <v>0</v>
      </c>
      <c r="AO36" s="219">
        <v>0</v>
      </c>
      <c r="AP36" s="219">
        <v>0</v>
      </c>
      <c r="AQ36" s="219">
        <v>0</v>
      </c>
      <c r="AR36" s="219">
        <v>0</v>
      </c>
      <c r="AS36" s="219">
        <v>0</v>
      </c>
      <c r="AT36" s="219">
        <v>0</v>
      </c>
      <c r="AU36" s="219">
        <v>0</v>
      </c>
      <c r="AV36" s="219">
        <v>0</v>
      </c>
      <c r="AW36" s="219">
        <v>0</v>
      </c>
      <c r="AX36" s="219">
        <v>0</v>
      </c>
      <c r="AY36" s="219">
        <v>0</v>
      </c>
      <c r="AZ36" s="219">
        <v>0</v>
      </c>
      <c r="BA36" s="219">
        <v>0</v>
      </c>
      <c r="BB36" s="219">
        <v>0</v>
      </c>
      <c r="BC36" s="219">
        <v>0</v>
      </c>
      <c r="BD36" s="219">
        <v>0</v>
      </c>
    </row>
    <row r="37" spans="1:56" outlineLevel="1" x14ac:dyDescent="0.2">
      <c r="A37" s="27"/>
      <c r="B37" s="52" t="s">
        <v>173</v>
      </c>
      <c r="C37" s="10" t="s">
        <v>216</v>
      </c>
      <c r="D37" s="200">
        <f>MAX($D$22:D36)+1</f>
        <v>13</v>
      </c>
      <c r="E37" s="25"/>
      <c r="F37" s="25"/>
      <c r="G37" s="201">
        <v>0.26004498999999998</v>
      </c>
      <c r="H37" s="201">
        <v>0.27687475</v>
      </c>
      <c r="I37" s="201">
        <v>0.28208383000000004</v>
      </c>
      <c r="J37" s="201">
        <v>0.29127116999999997</v>
      </c>
      <c r="K37" s="201">
        <v>0.32087835999999997</v>
      </c>
      <c r="L37" s="201">
        <v>0.33668376</v>
      </c>
      <c r="M37" s="219">
        <v>0.35929684218350305</v>
      </c>
      <c r="N37" s="219">
        <v>0.37230861994120351</v>
      </c>
      <c r="O37" s="219">
        <v>0.38526092965201952</v>
      </c>
      <c r="P37" s="219">
        <v>0.39850354474416788</v>
      </c>
      <c r="Q37" s="219">
        <v>0.41251474433934582</v>
      </c>
      <c r="R37" s="219">
        <v>0.42692015354501583</v>
      </c>
      <c r="S37" s="219">
        <v>0.44187387895421487</v>
      </c>
      <c r="T37" s="219">
        <v>0.45752360796598168</v>
      </c>
      <c r="U37" s="219">
        <v>0.47372210653155444</v>
      </c>
      <c r="V37" s="219">
        <v>0.49048837223915498</v>
      </c>
      <c r="W37" s="219">
        <v>0.50784516630351961</v>
      </c>
      <c r="X37" s="219">
        <v>0.52581587452677125</v>
      </c>
      <c r="Y37" s="219">
        <v>0.54441458048353686</v>
      </c>
      <c r="Z37" s="219">
        <v>0.56366903329290341</v>
      </c>
      <c r="AA37" s="219">
        <v>0.58360105090226044</v>
      </c>
      <c r="AB37" s="219">
        <v>0.60423296667894522</v>
      </c>
      <c r="AC37" s="219">
        <v>0.62559117931590968</v>
      </c>
      <c r="AD37" s="219">
        <v>0.64769931458421581</v>
      </c>
      <c r="AE37" s="219">
        <v>0.67058508984079312</v>
      </c>
      <c r="AF37" s="219">
        <v>0.69427344021943549</v>
      </c>
      <c r="AG37" s="219">
        <v>0.71879348058750159</v>
      </c>
      <c r="AH37" s="219">
        <v>0.74417880504970424</v>
      </c>
      <c r="AI37" s="219">
        <v>0.77045289137376805</v>
      </c>
      <c r="AJ37" s="219">
        <v>0.79764716577324524</v>
      </c>
      <c r="AK37" s="219">
        <v>0.82580139210633552</v>
      </c>
      <c r="AL37" s="219">
        <v>0.8549413311537335</v>
      </c>
      <c r="AM37" s="219">
        <v>0.88510484745624052</v>
      </c>
      <c r="AN37" s="219">
        <v>0.91632300888423768</v>
      </c>
      <c r="AO37" s="219">
        <v>0.9486365409060904</v>
      </c>
      <c r="AP37" s="219">
        <v>0.98208372668729338</v>
      </c>
      <c r="AQ37" s="219">
        <v>1.0167041833884778</v>
      </c>
      <c r="AR37" s="219">
        <v>1.0525389085425516</v>
      </c>
      <c r="AS37" s="219">
        <v>1.0896303280413269</v>
      </c>
      <c r="AT37" s="219">
        <v>1.1280223457874061</v>
      </c>
      <c r="AU37" s="219">
        <v>1.1677603950690454</v>
      </c>
      <c r="AV37" s="219">
        <v>1.2088914917176941</v>
      </c>
      <c r="AW37" s="219">
        <v>1.2514642891099939</v>
      </c>
      <c r="AX37" s="219">
        <v>1.2955291350781517</v>
      </c>
      <c r="AY37" s="219">
        <v>1.3411381307948052</v>
      </c>
      <c r="AZ37" s="219">
        <v>1.3883451917008047</v>
      </c>
      <c r="BA37" s="219">
        <v>1.437206110546694</v>
      </c>
      <c r="BB37" s="219">
        <v>1.4877786226211185</v>
      </c>
      <c r="BC37" s="219">
        <v>1.540122473241935</v>
      </c>
      <c r="BD37" s="219">
        <v>1.5942994875884118</v>
      </c>
    </row>
    <row r="38" spans="1:56" outlineLevel="1" x14ac:dyDescent="0.2">
      <c r="A38" s="27"/>
      <c r="B38" s="48" t="s">
        <v>174</v>
      </c>
      <c r="C38" s="29"/>
      <c r="D38" s="200"/>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row>
    <row r="39" spans="1:56" outlineLevel="1" x14ac:dyDescent="0.2">
      <c r="A39" s="27"/>
      <c r="B39" s="52" t="s">
        <v>166</v>
      </c>
      <c r="C39" s="10" t="s">
        <v>216</v>
      </c>
      <c r="D39" s="200">
        <f>MAX($D$22:D38)+1</f>
        <v>14</v>
      </c>
      <c r="E39" s="25"/>
      <c r="F39" s="25"/>
      <c r="G39" s="201">
        <v>5.6948895199999994</v>
      </c>
      <c r="H39" s="201">
        <v>3.4885719799999997</v>
      </c>
      <c r="I39" s="201">
        <v>4.1264246800000004</v>
      </c>
      <c r="J39" s="201">
        <v>3.1530138400000003</v>
      </c>
      <c r="K39" s="201">
        <v>3.3536222400000004</v>
      </c>
      <c r="L39" s="201">
        <v>4.1713507400000003</v>
      </c>
      <c r="M39" s="219">
        <v>4.5397205153607416</v>
      </c>
      <c r="N39" s="219">
        <v>4.6646987190052904</v>
      </c>
      <c r="O39" s="219">
        <v>4.7974609668230119</v>
      </c>
      <c r="P39" s="219">
        <v>4.9256965148538994</v>
      </c>
      <c r="Q39" s="219">
        <v>5.4251460710614454</v>
      </c>
      <c r="R39" s="219">
        <v>5.5688547095519905</v>
      </c>
      <c r="S39" s="219">
        <v>5.7170028194551294</v>
      </c>
      <c r="T39" s="219">
        <v>5.8713632978654307</v>
      </c>
      <c r="U39" s="219">
        <v>6.0298647997391654</v>
      </c>
      <c r="V39" s="219">
        <v>6.1926166605518533</v>
      </c>
      <c r="W39" s="219">
        <v>6.3597703773721053</v>
      </c>
      <c r="X39" s="219">
        <v>6.5314785027789828</v>
      </c>
      <c r="Y39" s="219">
        <v>6.7077711832161278</v>
      </c>
      <c r="Z39" s="219">
        <v>6.8888439868896905</v>
      </c>
      <c r="AA39" s="219">
        <v>7.0748116730261197</v>
      </c>
      <c r="AB39" s="219">
        <v>7.2657894673039625</v>
      </c>
      <c r="AC39" s="219">
        <v>7.461935637169681</v>
      </c>
      <c r="AD39" s="219">
        <v>7.6633680968312392</v>
      </c>
      <c r="AE39" s="219">
        <v>7.8702471327859387</v>
      </c>
      <c r="AF39" s="219">
        <v>8.0826929273738752</v>
      </c>
      <c r="AG39" s="219">
        <v>8.3008681012874792</v>
      </c>
      <c r="AH39" s="219">
        <v>8.5249793669982914</v>
      </c>
      <c r="AI39" s="219">
        <v>8.7551084326650344</v>
      </c>
      <c r="AJ39" s="219">
        <v>8.9914221496410178</v>
      </c>
      <c r="AK39" s="219">
        <v>9.2341734055528129</v>
      </c>
      <c r="AL39" s="219">
        <v>9.4834477314233876</v>
      </c>
      <c r="AM39" s="219">
        <v>9.7394594144645392</v>
      </c>
      <c r="AN39" s="219">
        <v>10.002338286487245</v>
      </c>
      <c r="AO39" s="219">
        <v>10.272312552454844</v>
      </c>
      <c r="AP39" s="219">
        <v>10.549573724963411</v>
      </c>
      <c r="AQ39" s="219">
        <v>10.83431848574757</v>
      </c>
      <c r="AR39" s="219">
        <v>11.126748825201341</v>
      </c>
      <c r="AS39" s="219">
        <v>11.427072185664741</v>
      </c>
      <c r="AT39" s="219">
        <v>11.735501608577916</v>
      </c>
      <c r="AU39" s="219">
        <v>12.05225588560708</v>
      </c>
      <c r="AV39" s="219">
        <v>12.377559713849545</v>
      </c>
      <c r="AW39" s="219">
        <v>12.711643855227871</v>
      </c>
      <c r="AX39" s="219">
        <v>13.054745300186291</v>
      </c>
      <c r="AY39" s="219">
        <v>13.407107435805433</v>
      </c>
      <c r="AZ39" s="219">
        <v>13.768980218454686</v>
      </c>
      <c r="BA39" s="219">
        <v>14.140620351104628</v>
      </c>
      <c r="BB39" s="219">
        <v>14.522291465425308</v>
      </c>
      <c r="BC39" s="219">
        <v>14.914264308799579</v>
      </c>
      <c r="BD39" s="219">
        <v>15.316816936384125</v>
      </c>
    </row>
    <row r="40" spans="1:56" outlineLevel="1" x14ac:dyDescent="0.2">
      <c r="A40" s="27"/>
      <c r="B40" s="52" t="s">
        <v>167</v>
      </c>
      <c r="C40" s="10" t="s">
        <v>216</v>
      </c>
      <c r="D40" s="200">
        <f>MAX($D$22:D39)+1</f>
        <v>15</v>
      </c>
      <c r="E40" s="25"/>
      <c r="F40" s="25"/>
      <c r="G40" s="201">
        <v>0</v>
      </c>
      <c r="H40" s="201">
        <v>2.0400399999999999E-3</v>
      </c>
      <c r="I40" s="201">
        <v>0</v>
      </c>
      <c r="J40" s="201">
        <v>0</v>
      </c>
      <c r="K40" s="201">
        <v>0</v>
      </c>
      <c r="L40" s="201">
        <v>0</v>
      </c>
      <c r="M40" s="219">
        <v>0</v>
      </c>
      <c r="N40" s="219">
        <v>0</v>
      </c>
      <c r="O40" s="219">
        <v>0</v>
      </c>
      <c r="P40" s="219">
        <v>0</v>
      </c>
      <c r="Q40" s="219">
        <v>0</v>
      </c>
      <c r="R40" s="219">
        <v>0</v>
      </c>
      <c r="S40" s="219">
        <v>0</v>
      </c>
      <c r="T40" s="219">
        <v>0</v>
      </c>
      <c r="U40" s="219">
        <v>0</v>
      </c>
      <c r="V40" s="219">
        <v>0</v>
      </c>
      <c r="W40" s="219">
        <v>0</v>
      </c>
      <c r="X40" s="219">
        <v>0</v>
      </c>
      <c r="Y40" s="219">
        <v>0</v>
      </c>
      <c r="Z40" s="219">
        <v>0</v>
      </c>
      <c r="AA40" s="219">
        <v>0</v>
      </c>
      <c r="AB40" s="219">
        <v>0</v>
      </c>
      <c r="AC40" s="219">
        <v>0</v>
      </c>
      <c r="AD40" s="219">
        <v>0</v>
      </c>
      <c r="AE40" s="219">
        <v>0</v>
      </c>
      <c r="AF40" s="219">
        <v>0</v>
      </c>
      <c r="AG40" s="219">
        <v>0</v>
      </c>
      <c r="AH40" s="219">
        <v>0</v>
      </c>
      <c r="AI40" s="219">
        <v>0</v>
      </c>
      <c r="AJ40" s="219">
        <v>0</v>
      </c>
      <c r="AK40" s="219">
        <v>0</v>
      </c>
      <c r="AL40" s="219">
        <v>0</v>
      </c>
      <c r="AM40" s="219">
        <v>0</v>
      </c>
      <c r="AN40" s="219">
        <v>0</v>
      </c>
      <c r="AO40" s="219">
        <v>0</v>
      </c>
      <c r="AP40" s="219">
        <v>0</v>
      </c>
      <c r="AQ40" s="219">
        <v>0</v>
      </c>
      <c r="AR40" s="219">
        <v>0</v>
      </c>
      <c r="AS40" s="219">
        <v>0</v>
      </c>
      <c r="AT40" s="219">
        <v>0</v>
      </c>
      <c r="AU40" s="219">
        <v>0</v>
      </c>
      <c r="AV40" s="219">
        <v>0</v>
      </c>
      <c r="AW40" s="219">
        <v>0</v>
      </c>
      <c r="AX40" s="219">
        <v>0</v>
      </c>
      <c r="AY40" s="219">
        <v>0</v>
      </c>
      <c r="AZ40" s="219">
        <v>0</v>
      </c>
      <c r="BA40" s="219">
        <v>0</v>
      </c>
      <c r="BB40" s="219">
        <v>0</v>
      </c>
      <c r="BC40" s="219">
        <v>0</v>
      </c>
      <c r="BD40" s="219">
        <v>0</v>
      </c>
    </row>
    <row r="41" spans="1:56" outlineLevel="1" x14ac:dyDescent="0.2">
      <c r="A41" s="27"/>
      <c r="B41" s="52" t="s">
        <v>168</v>
      </c>
      <c r="C41" s="10" t="s">
        <v>216</v>
      </c>
      <c r="D41" s="200">
        <f>MAX($D$22:D40)+1</f>
        <v>16</v>
      </c>
      <c r="E41" s="25"/>
      <c r="F41" s="25"/>
      <c r="G41" s="201">
        <v>1.18603371</v>
      </c>
      <c r="H41" s="201">
        <v>0</v>
      </c>
      <c r="I41" s="201">
        <v>0</v>
      </c>
      <c r="J41" s="201">
        <v>3.8041620000000005E-2</v>
      </c>
      <c r="K41" s="201">
        <v>0</v>
      </c>
      <c r="L41" s="201">
        <v>0</v>
      </c>
      <c r="M41" s="219">
        <v>0</v>
      </c>
      <c r="N41" s="219">
        <v>0</v>
      </c>
      <c r="O41" s="219">
        <v>0</v>
      </c>
      <c r="P41" s="219">
        <v>0</v>
      </c>
      <c r="Q41" s="219">
        <v>0</v>
      </c>
      <c r="R41" s="219">
        <v>0</v>
      </c>
      <c r="S41" s="219">
        <v>0</v>
      </c>
      <c r="T41" s="219">
        <v>0</v>
      </c>
      <c r="U41" s="219">
        <v>0</v>
      </c>
      <c r="V41" s="219">
        <v>0</v>
      </c>
      <c r="W41" s="219">
        <v>0</v>
      </c>
      <c r="X41" s="219">
        <v>0</v>
      </c>
      <c r="Y41" s="219">
        <v>0</v>
      </c>
      <c r="Z41" s="219">
        <v>0</v>
      </c>
      <c r="AA41" s="219">
        <v>0</v>
      </c>
      <c r="AB41" s="219">
        <v>0</v>
      </c>
      <c r="AC41" s="219">
        <v>0</v>
      </c>
      <c r="AD41" s="219">
        <v>0</v>
      </c>
      <c r="AE41" s="219">
        <v>0</v>
      </c>
      <c r="AF41" s="219">
        <v>0</v>
      </c>
      <c r="AG41" s="219">
        <v>0</v>
      </c>
      <c r="AH41" s="219">
        <v>0</v>
      </c>
      <c r="AI41" s="219">
        <v>0</v>
      </c>
      <c r="AJ41" s="219">
        <v>0</v>
      </c>
      <c r="AK41" s="219">
        <v>0</v>
      </c>
      <c r="AL41" s="219">
        <v>0</v>
      </c>
      <c r="AM41" s="219">
        <v>0</v>
      </c>
      <c r="AN41" s="219">
        <v>0</v>
      </c>
      <c r="AO41" s="219">
        <v>0</v>
      </c>
      <c r="AP41" s="219">
        <v>0</v>
      </c>
      <c r="AQ41" s="219">
        <v>0</v>
      </c>
      <c r="AR41" s="219">
        <v>0</v>
      </c>
      <c r="AS41" s="219">
        <v>0</v>
      </c>
      <c r="AT41" s="219">
        <v>0</v>
      </c>
      <c r="AU41" s="219">
        <v>0</v>
      </c>
      <c r="AV41" s="219">
        <v>0</v>
      </c>
      <c r="AW41" s="219">
        <v>0</v>
      </c>
      <c r="AX41" s="219">
        <v>0</v>
      </c>
      <c r="AY41" s="219">
        <v>0</v>
      </c>
      <c r="AZ41" s="219">
        <v>0</v>
      </c>
      <c r="BA41" s="219">
        <v>0</v>
      </c>
      <c r="BB41" s="219">
        <v>0</v>
      </c>
      <c r="BC41" s="219">
        <v>0</v>
      </c>
      <c r="BD41" s="219">
        <v>0</v>
      </c>
    </row>
    <row r="42" spans="1:56" outlineLevel="1" x14ac:dyDescent="0.2">
      <c r="A42" s="27"/>
      <c r="B42" s="48" t="s">
        <v>175</v>
      </c>
      <c r="C42" s="29"/>
      <c r="D42" s="200"/>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row>
    <row r="43" spans="1:56" outlineLevel="1" x14ac:dyDescent="0.2">
      <c r="A43" s="27"/>
      <c r="B43" s="52" t="s">
        <v>166</v>
      </c>
      <c r="C43" s="10" t="s">
        <v>216</v>
      </c>
      <c r="D43" s="200">
        <f>MAX($D$22:D42)+1</f>
        <v>17</v>
      </c>
      <c r="E43" s="25"/>
      <c r="F43" s="25"/>
      <c r="G43" s="201">
        <v>3.3277334000000005</v>
      </c>
      <c r="H43" s="201">
        <v>0</v>
      </c>
      <c r="I43" s="201">
        <v>0</v>
      </c>
      <c r="J43" s="201">
        <v>0</v>
      </c>
      <c r="K43" s="201">
        <v>0</v>
      </c>
      <c r="L43" s="201">
        <v>0</v>
      </c>
      <c r="M43" s="219">
        <v>0</v>
      </c>
      <c r="N43" s="219">
        <v>0</v>
      </c>
      <c r="O43" s="219">
        <v>0</v>
      </c>
      <c r="P43" s="219">
        <v>0</v>
      </c>
      <c r="Q43" s="219">
        <v>0</v>
      </c>
      <c r="R43" s="219">
        <v>0</v>
      </c>
      <c r="S43" s="219">
        <v>0</v>
      </c>
      <c r="T43" s="219">
        <v>0</v>
      </c>
      <c r="U43" s="219">
        <v>0</v>
      </c>
      <c r="V43" s="219">
        <v>0</v>
      </c>
      <c r="W43" s="219">
        <v>0</v>
      </c>
      <c r="X43" s="219">
        <v>0</v>
      </c>
      <c r="Y43" s="219">
        <v>0</v>
      </c>
      <c r="Z43" s="219">
        <v>0</v>
      </c>
      <c r="AA43" s="219">
        <v>0</v>
      </c>
      <c r="AB43" s="219">
        <v>0</v>
      </c>
      <c r="AC43" s="219">
        <v>0</v>
      </c>
      <c r="AD43" s="219">
        <v>0</v>
      </c>
      <c r="AE43" s="219">
        <v>0</v>
      </c>
      <c r="AF43" s="219">
        <v>0</v>
      </c>
      <c r="AG43" s="219">
        <v>0</v>
      </c>
      <c r="AH43" s="219">
        <v>0</v>
      </c>
      <c r="AI43" s="219">
        <v>0</v>
      </c>
      <c r="AJ43" s="219">
        <v>0</v>
      </c>
      <c r="AK43" s="219">
        <v>0</v>
      </c>
      <c r="AL43" s="219">
        <v>0</v>
      </c>
      <c r="AM43" s="219">
        <v>0</v>
      </c>
      <c r="AN43" s="219">
        <v>0</v>
      </c>
      <c r="AO43" s="219">
        <v>0</v>
      </c>
      <c r="AP43" s="219">
        <v>0</v>
      </c>
      <c r="AQ43" s="219">
        <v>0</v>
      </c>
      <c r="AR43" s="219">
        <v>0</v>
      </c>
      <c r="AS43" s="219">
        <v>0</v>
      </c>
      <c r="AT43" s="219">
        <v>0</v>
      </c>
      <c r="AU43" s="219">
        <v>0</v>
      </c>
      <c r="AV43" s="219">
        <v>0</v>
      </c>
      <c r="AW43" s="219">
        <v>0</v>
      </c>
      <c r="AX43" s="219">
        <v>0</v>
      </c>
      <c r="AY43" s="219">
        <v>0</v>
      </c>
      <c r="AZ43" s="219">
        <v>0</v>
      </c>
      <c r="BA43" s="219">
        <v>0</v>
      </c>
      <c r="BB43" s="219">
        <v>0</v>
      </c>
      <c r="BC43" s="219">
        <v>0</v>
      </c>
      <c r="BD43" s="219">
        <v>0</v>
      </c>
    </row>
    <row r="44" spans="1:56" outlineLevel="1" x14ac:dyDescent="0.2">
      <c r="A44" s="27"/>
      <c r="B44" s="52" t="s">
        <v>167</v>
      </c>
      <c r="C44" s="10" t="s">
        <v>216</v>
      </c>
      <c r="D44" s="200">
        <f>MAX($D$22:D43)+1</f>
        <v>18</v>
      </c>
      <c r="E44" s="25"/>
      <c r="F44" s="25"/>
      <c r="G44" s="201">
        <v>0</v>
      </c>
      <c r="H44" s="201">
        <v>0</v>
      </c>
      <c r="I44" s="201">
        <v>0</v>
      </c>
      <c r="J44" s="201">
        <v>0</v>
      </c>
      <c r="K44" s="201">
        <v>0</v>
      </c>
      <c r="L44" s="201">
        <v>0</v>
      </c>
      <c r="M44" s="219">
        <v>0</v>
      </c>
      <c r="N44" s="219">
        <v>0</v>
      </c>
      <c r="O44" s="219">
        <v>0</v>
      </c>
      <c r="P44" s="219">
        <v>0</v>
      </c>
      <c r="Q44" s="219">
        <v>0</v>
      </c>
      <c r="R44" s="219">
        <v>0</v>
      </c>
      <c r="S44" s="219">
        <v>0</v>
      </c>
      <c r="T44" s="219">
        <v>0</v>
      </c>
      <c r="U44" s="219">
        <v>0</v>
      </c>
      <c r="V44" s="219">
        <v>0</v>
      </c>
      <c r="W44" s="219">
        <v>0</v>
      </c>
      <c r="X44" s="219">
        <v>0</v>
      </c>
      <c r="Y44" s="219">
        <v>0</v>
      </c>
      <c r="Z44" s="219">
        <v>0</v>
      </c>
      <c r="AA44" s="219">
        <v>0</v>
      </c>
      <c r="AB44" s="219">
        <v>0</v>
      </c>
      <c r="AC44" s="219">
        <v>0</v>
      </c>
      <c r="AD44" s="219">
        <v>0</v>
      </c>
      <c r="AE44" s="219">
        <v>0</v>
      </c>
      <c r="AF44" s="219">
        <v>0</v>
      </c>
      <c r="AG44" s="219">
        <v>0</v>
      </c>
      <c r="AH44" s="219">
        <v>0</v>
      </c>
      <c r="AI44" s="219">
        <v>0</v>
      </c>
      <c r="AJ44" s="219">
        <v>0</v>
      </c>
      <c r="AK44" s="219">
        <v>0</v>
      </c>
      <c r="AL44" s="219">
        <v>0</v>
      </c>
      <c r="AM44" s="219">
        <v>0</v>
      </c>
      <c r="AN44" s="219">
        <v>0</v>
      </c>
      <c r="AO44" s="219">
        <v>0</v>
      </c>
      <c r="AP44" s="219">
        <v>0</v>
      </c>
      <c r="AQ44" s="219">
        <v>0</v>
      </c>
      <c r="AR44" s="219">
        <v>0</v>
      </c>
      <c r="AS44" s="219">
        <v>0</v>
      </c>
      <c r="AT44" s="219">
        <v>0</v>
      </c>
      <c r="AU44" s="219">
        <v>0</v>
      </c>
      <c r="AV44" s="219">
        <v>0</v>
      </c>
      <c r="AW44" s="219">
        <v>0</v>
      </c>
      <c r="AX44" s="219">
        <v>0</v>
      </c>
      <c r="AY44" s="219">
        <v>0</v>
      </c>
      <c r="AZ44" s="219">
        <v>0</v>
      </c>
      <c r="BA44" s="219">
        <v>0</v>
      </c>
      <c r="BB44" s="219">
        <v>0</v>
      </c>
      <c r="BC44" s="219">
        <v>0</v>
      </c>
      <c r="BD44" s="219">
        <v>0</v>
      </c>
    </row>
    <row r="45" spans="1:56" outlineLevel="1" x14ac:dyDescent="0.2">
      <c r="A45" s="27"/>
      <c r="B45" s="52" t="s">
        <v>168</v>
      </c>
      <c r="C45" s="10" t="s">
        <v>216</v>
      </c>
      <c r="D45" s="200">
        <f>MAX($D$22:D44)+1</f>
        <v>19</v>
      </c>
      <c r="E45" s="25"/>
      <c r="F45" s="25"/>
      <c r="G45" s="201">
        <v>0</v>
      </c>
      <c r="H45" s="201">
        <v>0</v>
      </c>
      <c r="I45" s="201">
        <v>0</v>
      </c>
      <c r="J45" s="201">
        <v>0</v>
      </c>
      <c r="K45" s="201">
        <v>0</v>
      </c>
      <c r="L45" s="201">
        <v>0</v>
      </c>
      <c r="M45" s="219">
        <v>0</v>
      </c>
      <c r="N45" s="219">
        <v>0</v>
      </c>
      <c r="O45" s="219">
        <v>0</v>
      </c>
      <c r="P45" s="219">
        <v>0</v>
      </c>
      <c r="Q45" s="219">
        <v>0</v>
      </c>
      <c r="R45" s="219">
        <v>0</v>
      </c>
      <c r="S45" s="219">
        <v>0</v>
      </c>
      <c r="T45" s="219">
        <v>0</v>
      </c>
      <c r="U45" s="219">
        <v>0</v>
      </c>
      <c r="V45" s="219">
        <v>0</v>
      </c>
      <c r="W45" s="219">
        <v>0</v>
      </c>
      <c r="X45" s="219">
        <v>0</v>
      </c>
      <c r="Y45" s="219">
        <v>0</v>
      </c>
      <c r="Z45" s="219">
        <v>0</v>
      </c>
      <c r="AA45" s="219">
        <v>0</v>
      </c>
      <c r="AB45" s="219">
        <v>0</v>
      </c>
      <c r="AC45" s="219">
        <v>0</v>
      </c>
      <c r="AD45" s="219">
        <v>0</v>
      </c>
      <c r="AE45" s="219">
        <v>0</v>
      </c>
      <c r="AF45" s="219">
        <v>0</v>
      </c>
      <c r="AG45" s="219">
        <v>0</v>
      </c>
      <c r="AH45" s="219">
        <v>0</v>
      </c>
      <c r="AI45" s="219">
        <v>0</v>
      </c>
      <c r="AJ45" s="219">
        <v>0</v>
      </c>
      <c r="AK45" s="219">
        <v>0</v>
      </c>
      <c r="AL45" s="219">
        <v>0</v>
      </c>
      <c r="AM45" s="219">
        <v>0</v>
      </c>
      <c r="AN45" s="219">
        <v>0</v>
      </c>
      <c r="AO45" s="219">
        <v>0</v>
      </c>
      <c r="AP45" s="219">
        <v>0</v>
      </c>
      <c r="AQ45" s="219">
        <v>0</v>
      </c>
      <c r="AR45" s="219">
        <v>0</v>
      </c>
      <c r="AS45" s="219">
        <v>0</v>
      </c>
      <c r="AT45" s="219">
        <v>0</v>
      </c>
      <c r="AU45" s="219">
        <v>0</v>
      </c>
      <c r="AV45" s="219">
        <v>0</v>
      </c>
      <c r="AW45" s="219">
        <v>0</v>
      </c>
      <c r="AX45" s="219">
        <v>0</v>
      </c>
      <c r="AY45" s="219">
        <v>0</v>
      </c>
      <c r="AZ45" s="219">
        <v>0</v>
      </c>
      <c r="BA45" s="219">
        <v>0</v>
      </c>
      <c r="BB45" s="219">
        <v>0</v>
      </c>
      <c r="BC45" s="219">
        <v>0</v>
      </c>
      <c r="BD45" s="219">
        <v>0</v>
      </c>
    </row>
    <row r="46" spans="1:56" outlineLevel="1" x14ac:dyDescent="0.2">
      <c r="A46" s="27"/>
      <c r="B46" s="48" t="s">
        <v>176</v>
      </c>
      <c r="C46" s="29"/>
      <c r="D46" s="200"/>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row>
    <row r="47" spans="1:56" outlineLevel="1" x14ac:dyDescent="0.2">
      <c r="A47" s="27"/>
      <c r="B47" s="52" t="s">
        <v>177</v>
      </c>
      <c r="C47" s="10" t="s">
        <v>216</v>
      </c>
      <c r="D47" s="200">
        <f>MAX($D$22:D46)+1</f>
        <v>20</v>
      </c>
      <c r="E47" s="25"/>
      <c r="F47" s="25"/>
      <c r="G47" s="201">
        <v>1.2770508299999999</v>
      </c>
      <c r="H47" s="201">
        <v>1.3335636000000002</v>
      </c>
      <c r="I47" s="201">
        <v>2.2054873699999997</v>
      </c>
      <c r="J47" s="201">
        <v>1.8333560900000001</v>
      </c>
      <c r="K47" s="201">
        <v>1.7394158</v>
      </c>
      <c r="L47" s="201">
        <v>2.4002131600000003</v>
      </c>
      <c r="M47" s="219">
        <v>1.3452676126824807</v>
      </c>
      <c r="N47" s="219">
        <v>1.3881327041471565</v>
      </c>
      <c r="O47" s="219">
        <v>1.4248404892911206</v>
      </c>
      <c r="P47" s="219">
        <v>1.4303015249585895</v>
      </c>
      <c r="Q47" s="219">
        <v>1.4646243680629811</v>
      </c>
      <c r="R47" s="219">
        <v>1.4994317694493184</v>
      </c>
      <c r="S47" s="219">
        <v>1.5352358519644123</v>
      </c>
      <c r="T47" s="219">
        <v>1.5725038641581461</v>
      </c>
      <c r="U47" s="219">
        <v>1.61066845572579</v>
      </c>
      <c r="V47" s="219">
        <v>1.6497507201244508</v>
      </c>
      <c r="W47" s="219">
        <v>1.6897827117698569</v>
      </c>
      <c r="X47" s="219">
        <v>1.730796376766788</v>
      </c>
      <c r="Y47" s="219">
        <v>1.7727908351092305</v>
      </c>
      <c r="Z47" s="219">
        <v>1.815808883696137</v>
      </c>
      <c r="AA47" s="219">
        <v>1.8598715126175691</v>
      </c>
      <c r="AB47" s="219">
        <v>1.9049995575181151</v>
      </c>
      <c r="AC47" s="219">
        <v>1.9512248624110611</v>
      </c>
      <c r="AD47" s="219">
        <v>1.9985683243813896</v>
      </c>
      <c r="AE47" s="219">
        <v>2.0470616107479236</v>
      </c>
      <c r="AF47" s="219">
        <v>2.0967255616073111</v>
      </c>
      <c r="AG47" s="219">
        <v>2.1475917433475229</v>
      </c>
      <c r="AH47" s="219">
        <v>2.1997027316995483</v>
      </c>
      <c r="AI47" s="219">
        <v>2.253068330472717</v>
      </c>
      <c r="AJ47" s="219">
        <v>2.3077200841796039</v>
      </c>
      <c r="AK47" s="219">
        <v>2.3637112165871903</v>
      </c>
      <c r="AL47" s="219">
        <v>2.4210514770548524</v>
      </c>
      <c r="AM47" s="219">
        <v>2.4797833104488447</v>
      </c>
      <c r="AN47" s="219">
        <v>2.5399271340495879</v>
      </c>
      <c r="AO47" s="219">
        <v>2.6015280536452283</v>
      </c>
      <c r="AP47" s="219">
        <v>2.6646213261632541</v>
      </c>
      <c r="AQ47" s="219">
        <v>2.7292430604340203</v>
      </c>
      <c r="AR47" s="219">
        <v>2.7954302377422793</v>
      </c>
      <c r="AS47" s="219">
        <v>2.8632207328736112</v>
      </c>
      <c r="AT47" s="219">
        <v>2.9326533356676352</v>
      </c>
      <c r="AU47" s="219">
        <v>3.0037677730901882</v>
      </c>
      <c r="AV47" s="219">
        <v>3.0766047318369423</v>
      </c>
      <c r="AW47" s="219">
        <v>3.1512058814812223</v>
      </c>
      <c r="AX47" s="219">
        <v>3.2276138981791052</v>
      </c>
      <c r="AY47" s="219">
        <v>3.3058724889451843</v>
      </c>
      <c r="AZ47" s="219">
        <v>3.3860264165127112</v>
      </c>
      <c r="BA47" s="219">
        <v>3.4681215247921555</v>
      </c>
      <c r="BB47" s="219">
        <v>3.5522047649425463</v>
      </c>
      <c r="BC47" s="219">
        <v>3.6383242220703251</v>
      </c>
      <c r="BD47" s="219">
        <v>3.7265291425707763</v>
      </c>
    </row>
    <row r="48" spans="1:56" outlineLevel="1" x14ac:dyDescent="0.2">
      <c r="A48" s="27"/>
      <c r="B48" s="52" t="s">
        <v>167</v>
      </c>
      <c r="C48" s="10" t="s">
        <v>216</v>
      </c>
      <c r="D48" s="200">
        <f>MAX($D$22:D47)+1</f>
        <v>21</v>
      </c>
      <c r="E48" s="25"/>
      <c r="F48" s="25"/>
      <c r="G48" s="201">
        <v>0.38295123999999997</v>
      </c>
      <c r="H48" s="201">
        <v>0.21706029999999998</v>
      </c>
      <c r="I48" s="201">
        <v>0.99895504000000002</v>
      </c>
      <c r="J48" s="201">
        <v>0.63092963000000002</v>
      </c>
      <c r="K48" s="201">
        <v>0.26450000000000001</v>
      </c>
      <c r="L48" s="201">
        <v>0.21479999999999999</v>
      </c>
      <c r="M48" s="219">
        <v>0.12039075862920309</v>
      </c>
      <c r="N48" s="219">
        <v>0.12422684360701081</v>
      </c>
      <c r="O48" s="219">
        <v>0.12751189860976042</v>
      </c>
      <c r="P48" s="219">
        <v>0.12800061789558098</v>
      </c>
      <c r="Q48" s="219">
        <v>0.13107223954222813</v>
      </c>
      <c r="R48" s="219">
        <v>0.13418722530365326</v>
      </c>
      <c r="S48" s="219">
        <v>0.13739140610409606</v>
      </c>
      <c r="T48" s="219">
        <v>0.14072659697489939</v>
      </c>
      <c r="U48" s="219">
        <v>0.14414202457330899</v>
      </c>
      <c r="V48" s="219">
        <v>0.14763957659607699</v>
      </c>
      <c r="W48" s="219">
        <v>0.15122212165863019</v>
      </c>
      <c r="X48" s="219">
        <v>0.15489251868342641</v>
      </c>
      <c r="Y48" s="219">
        <v>0.15865068891692213</v>
      </c>
      <c r="Z48" s="219">
        <v>0.16250046234140728</v>
      </c>
      <c r="AA48" s="219">
        <v>0.16644371740310507</v>
      </c>
      <c r="AB48" s="219">
        <v>0.17048231872659639</v>
      </c>
      <c r="AC48" s="219">
        <v>0.17461911609796185</v>
      </c>
      <c r="AD48" s="219">
        <v>0.1788559796402093</v>
      </c>
      <c r="AE48" s="219">
        <v>0.18319574332666935</v>
      </c>
      <c r="AF48" s="219">
        <v>0.18764027218034682</v>
      </c>
      <c r="AG48" s="219">
        <v>0.19219239114206332</v>
      </c>
      <c r="AH48" s="219">
        <v>0.19685591040133407</v>
      </c>
      <c r="AI48" s="219">
        <v>0.20163170732116961</v>
      </c>
      <c r="AJ48" s="219">
        <v>0.20652260488471738</v>
      </c>
      <c r="AK48" s="219">
        <v>0.21153336619607921</v>
      </c>
      <c r="AL48" s="219">
        <v>0.21666486374542759</v>
      </c>
      <c r="AM48" s="219">
        <v>0.22192089601092416</v>
      </c>
      <c r="AN48" s="219">
        <v>0.22730329017688222</v>
      </c>
      <c r="AO48" s="219">
        <v>0.23281608285282254</v>
      </c>
      <c r="AP48" s="219">
        <v>0.23846242925351968</v>
      </c>
      <c r="AQ48" s="219">
        <v>0.24424556083228352</v>
      </c>
      <c r="AR48" s="219">
        <v>0.25016878712015789</v>
      </c>
      <c r="AS48" s="219">
        <v>0.25623549760940884</v>
      </c>
      <c r="AT48" s="219">
        <v>0.26244916368236559</v>
      </c>
      <c r="AU48" s="219">
        <v>0.26881334058670536</v>
      </c>
      <c r="AV48" s="219">
        <v>0.27533166945829723</v>
      </c>
      <c r="AW48" s="219">
        <v>0.28200787939274796</v>
      </c>
      <c r="AX48" s="219">
        <v>0.28884578956681983</v>
      </c>
      <c r="AY48" s="219">
        <v>0.2958493114109188</v>
      </c>
      <c r="AZ48" s="219">
        <v>0.30302245083387935</v>
      </c>
      <c r="BA48" s="219">
        <v>0.31036931050130356</v>
      </c>
      <c r="BB48" s="219">
        <v>0.31789409216873843</v>
      </c>
      <c r="BC48" s="219">
        <v>0.32560109907101153</v>
      </c>
      <c r="BD48" s="219">
        <v>0.33349473836907162</v>
      </c>
    </row>
    <row r="49" spans="1:56" outlineLevel="1" x14ac:dyDescent="0.2">
      <c r="A49" s="27"/>
      <c r="B49" s="52" t="s">
        <v>178</v>
      </c>
      <c r="C49" s="10" t="s">
        <v>216</v>
      </c>
      <c r="D49" s="200">
        <f>MAX($D$22:D48)+1</f>
        <v>22</v>
      </c>
      <c r="E49" s="25"/>
      <c r="F49" s="25"/>
      <c r="G49" s="201">
        <v>1.8882324400000001</v>
      </c>
      <c r="H49" s="201">
        <v>3.2646477799999998</v>
      </c>
      <c r="I49" s="201">
        <v>3.6012063899999993</v>
      </c>
      <c r="J49" s="201">
        <v>3.4613312000000005</v>
      </c>
      <c r="K49" s="201">
        <v>3.8329243599999998</v>
      </c>
      <c r="L49" s="201">
        <v>5.46603408</v>
      </c>
      <c r="M49" s="219">
        <v>3.0635939924780176</v>
      </c>
      <c r="N49" s="219">
        <v>3.1612111769401823</v>
      </c>
      <c r="O49" s="219">
        <v>3.2448062542199958</v>
      </c>
      <c r="P49" s="219">
        <v>3.257242735932512</v>
      </c>
      <c r="Q49" s="219">
        <v>3.3354065562371624</v>
      </c>
      <c r="R49" s="219">
        <v>3.4146738669013366</v>
      </c>
      <c r="S49" s="219">
        <v>3.4962109313971559</v>
      </c>
      <c r="T49" s="219">
        <v>3.5810818204246977</v>
      </c>
      <c r="U49" s="219">
        <v>3.6679945003626835</v>
      </c>
      <c r="V49" s="219">
        <v>3.7569970075927714</v>
      </c>
      <c r="W49" s="219">
        <v>3.8481623400185234</v>
      </c>
      <c r="X49" s="219">
        <v>3.9415632488856867</v>
      </c>
      <c r="Y49" s="219">
        <v>4.0371977301460644</v>
      </c>
      <c r="Z49" s="219">
        <v>4.1351632456884948</v>
      </c>
      <c r="AA49" s="219">
        <v>4.2355075964956308</v>
      </c>
      <c r="AB49" s="219">
        <v>4.3382782318295998</v>
      </c>
      <c r="AC49" s="219">
        <v>4.4435476704419754</v>
      </c>
      <c r="AD49" s="219">
        <v>4.5513635015138281</v>
      </c>
      <c r="AE49" s="219">
        <v>4.6617978414083208</v>
      </c>
      <c r="AF49" s="219">
        <v>4.7748981495263116</v>
      </c>
      <c r="AG49" s="219">
        <v>4.8907363123799268</v>
      </c>
      <c r="AH49" s="219">
        <v>5.0094092881895653</v>
      </c>
      <c r="AI49" s="219">
        <v>5.1309394032872371</v>
      </c>
      <c r="AJ49" s="219">
        <v>5.2553984943679692</v>
      </c>
      <c r="AK49" s="219">
        <v>5.3829077685516245</v>
      </c>
      <c r="AL49" s="219">
        <v>5.5134894281706881</v>
      </c>
      <c r="AM49" s="219">
        <v>5.6472401334257336</v>
      </c>
      <c r="AN49" s="219">
        <v>5.7842063808331812</v>
      </c>
      <c r="AO49" s="219">
        <v>5.924490890342792</v>
      </c>
      <c r="AP49" s="219">
        <v>6.0681739529763847</v>
      </c>
      <c r="AQ49" s="219">
        <v>6.2153377998043524</v>
      </c>
      <c r="AR49" s="219">
        <v>6.3660666487478963</v>
      </c>
      <c r="AS49" s="219">
        <v>6.5204467525083212</v>
      </c>
      <c r="AT49" s="219">
        <v>6.6785664476504119</v>
      </c>
      <c r="AU49" s="219">
        <v>6.8405162048676846</v>
      </c>
      <c r="AV49" s="219">
        <v>7.0063886804578575</v>
      </c>
      <c r="AW49" s="219">
        <v>7.1762787690376637</v>
      </c>
      <c r="AX49" s="219">
        <v>7.3502836575267487</v>
      </c>
      <c r="AY49" s="219">
        <v>7.5285028804311693</v>
      </c>
      <c r="AZ49" s="219">
        <v>7.7110383764576769</v>
      </c>
      <c r="BA49" s="219">
        <v>7.897994546490815</v>
      </c>
      <c r="BB49" s="219">
        <v>8.0894783129654808</v>
      </c>
      <c r="BC49" s="219">
        <v>8.2855991806685534</v>
      </c>
      <c r="BD49" s="219">
        <v>8.4864692990038595</v>
      </c>
    </row>
    <row r="50" spans="1:56" outlineLevel="1" x14ac:dyDescent="0.2">
      <c r="A50" s="27"/>
      <c r="B50" s="52" t="s">
        <v>179</v>
      </c>
      <c r="C50" s="10" t="s">
        <v>216</v>
      </c>
      <c r="D50" s="200">
        <f>MAX($D$22:D49)+1</f>
        <v>23</v>
      </c>
      <c r="E50" s="25"/>
      <c r="F50" s="25"/>
      <c r="G50" s="201">
        <v>0</v>
      </c>
      <c r="H50" s="201">
        <v>0</v>
      </c>
      <c r="I50" s="201">
        <v>0</v>
      </c>
      <c r="J50" s="201">
        <v>0</v>
      </c>
      <c r="K50" s="201">
        <v>0</v>
      </c>
      <c r="L50" s="201">
        <v>0</v>
      </c>
      <c r="M50" s="219">
        <v>0</v>
      </c>
      <c r="N50" s="219">
        <v>0</v>
      </c>
      <c r="O50" s="219">
        <v>0</v>
      </c>
      <c r="P50" s="219">
        <v>0</v>
      </c>
      <c r="Q50" s="219">
        <v>0</v>
      </c>
      <c r="R50" s="219">
        <v>0</v>
      </c>
      <c r="S50" s="219">
        <v>0</v>
      </c>
      <c r="T50" s="219">
        <v>0</v>
      </c>
      <c r="U50" s="219">
        <v>0</v>
      </c>
      <c r="V50" s="219">
        <v>0</v>
      </c>
      <c r="W50" s="219">
        <v>0</v>
      </c>
      <c r="X50" s="219">
        <v>0</v>
      </c>
      <c r="Y50" s="219">
        <v>0</v>
      </c>
      <c r="Z50" s="219">
        <v>0</v>
      </c>
      <c r="AA50" s="219">
        <v>0</v>
      </c>
      <c r="AB50" s="219">
        <v>0</v>
      </c>
      <c r="AC50" s="219">
        <v>0</v>
      </c>
      <c r="AD50" s="219">
        <v>0</v>
      </c>
      <c r="AE50" s="219">
        <v>0</v>
      </c>
      <c r="AF50" s="219">
        <v>0</v>
      </c>
      <c r="AG50" s="219">
        <v>0</v>
      </c>
      <c r="AH50" s="219">
        <v>0</v>
      </c>
      <c r="AI50" s="219">
        <v>0</v>
      </c>
      <c r="AJ50" s="219">
        <v>0</v>
      </c>
      <c r="AK50" s="219">
        <v>0</v>
      </c>
      <c r="AL50" s="219">
        <v>0</v>
      </c>
      <c r="AM50" s="219">
        <v>0</v>
      </c>
      <c r="AN50" s="219">
        <v>0</v>
      </c>
      <c r="AO50" s="219">
        <v>0</v>
      </c>
      <c r="AP50" s="219">
        <v>0</v>
      </c>
      <c r="AQ50" s="219">
        <v>0</v>
      </c>
      <c r="AR50" s="219">
        <v>0</v>
      </c>
      <c r="AS50" s="219">
        <v>0</v>
      </c>
      <c r="AT50" s="219">
        <v>0</v>
      </c>
      <c r="AU50" s="219">
        <v>0</v>
      </c>
      <c r="AV50" s="219">
        <v>0</v>
      </c>
      <c r="AW50" s="219">
        <v>0</v>
      </c>
      <c r="AX50" s="219">
        <v>0</v>
      </c>
      <c r="AY50" s="219">
        <v>0</v>
      </c>
      <c r="AZ50" s="219">
        <v>0</v>
      </c>
      <c r="BA50" s="219">
        <v>0</v>
      </c>
      <c r="BB50" s="219">
        <v>0</v>
      </c>
      <c r="BC50" s="219">
        <v>0</v>
      </c>
      <c r="BD50" s="219">
        <v>0</v>
      </c>
    </row>
    <row r="51" spans="1:56" outlineLevel="1" x14ac:dyDescent="0.2">
      <c r="A51" s="27"/>
      <c r="B51" s="52" t="s">
        <v>173</v>
      </c>
      <c r="C51" s="10" t="s">
        <v>216</v>
      </c>
      <c r="D51" s="200">
        <f>MAX($D$22:D50)+1</f>
        <v>24</v>
      </c>
      <c r="E51" s="25"/>
      <c r="F51" s="25"/>
      <c r="G51" s="201">
        <v>4.1710000000000002E-3</v>
      </c>
      <c r="H51" s="201">
        <v>7.9625539999999995E-2</v>
      </c>
      <c r="I51" s="201">
        <v>9.9099999999999991E-4</v>
      </c>
      <c r="J51" s="201">
        <v>4.6275E-4</v>
      </c>
      <c r="K51" s="201">
        <v>9.1499999999999998E-2</v>
      </c>
      <c r="L51" s="201">
        <v>0.32</v>
      </c>
      <c r="M51" s="219">
        <v>0.17935308548112194</v>
      </c>
      <c r="N51" s="219">
        <v>0.1850679234368876</v>
      </c>
      <c r="O51" s="219">
        <v>0.18996186012627253</v>
      </c>
      <c r="P51" s="219">
        <v>0.19068993355021377</v>
      </c>
      <c r="Q51" s="219">
        <v>0.19526590620816106</v>
      </c>
      <c r="R51" s="219">
        <v>0.19990648089929722</v>
      </c>
      <c r="S51" s="219">
        <v>0.2046799346057297</v>
      </c>
      <c r="T51" s="219">
        <v>0.20964856160133991</v>
      </c>
      <c r="U51" s="219">
        <v>0.21473672189692217</v>
      </c>
      <c r="V51" s="219">
        <v>0.21994722770365285</v>
      </c>
      <c r="W51" s="219">
        <v>0.22528435256406734</v>
      </c>
      <c r="X51" s="219">
        <v>0.23075235558052354</v>
      </c>
      <c r="Y51" s="219">
        <v>0.23635111942930673</v>
      </c>
      <c r="Z51" s="219">
        <v>0.24208634985684513</v>
      </c>
      <c r="AA51" s="219">
        <v>0.2479608452932664</v>
      </c>
      <c r="AB51" s="219">
        <v>0.25397738357779726</v>
      </c>
      <c r="AC51" s="219">
        <v>0.26014021020180539</v>
      </c>
      <c r="AD51" s="219">
        <v>0.2664521111958425</v>
      </c>
      <c r="AE51" s="219">
        <v>0.27291730849410706</v>
      </c>
      <c r="AF51" s="219">
        <v>0.27953858052938074</v>
      </c>
      <c r="AG51" s="219">
        <v>0.28632013577961019</v>
      </c>
      <c r="AH51" s="219">
        <v>0.29326765050478076</v>
      </c>
      <c r="AI51" s="219">
        <v>0.30038243176338114</v>
      </c>
      <c r="AJ51" s="219">
        <v>0.30766868511689738</v>
      </c>
      <c r="AK51" s="219">
        <v>0.31513350643736199</v>
      </c>
      <c r="AL51" s="219">
        <v>0.32277819552391451</v>
      </c>
      <c r="AM51" s="219">
        <v>0.33060841118945877</v>
      </c>
      <c r="AN51" s="219">
        <v>0.33862687549628639</v>
      </c>
      <c r="AO51" s="219">
        <v>0.34683960201537811</v>
      </c>
      <c r="AP51" s="219">
        <v>0.35525129125291577</v>
      </c>
      <c r="AQ51" s="219">
        <v>0.36386675729204249</v>
      </c>
      <c r="AR51" s="219">
        <v>0.37269093053282371</v>
      </c>
      <c r="AS51" s="219">
        <v>0.38172886049818827</v>
      </c>
      <c r="AT51" s="219">
        <v>0.39098571870743476</v>
      </c>
      <c r="AU51" s="219">
        <v>0.40046680161892795</v>
      </c>
      <c r="AV51" s="219">
        <v>0.41017753364364584</v>
      </c>
      <c r="AW51" s="219">
        <v>0.42012347023128194</v>
      </c>
      <c r="AX51" s="219">
        <v>0.4303103010306441</v>
      </c>
      <c r="AY51" s="219">
        <v>0.44074385312613606</v>
      </c>
      <c r="AZ51" s="219">
        <v>0.45143009435214804</v>
      </c>
      <c r="BA51" s="219">
        <v>0.46237513668723063</v>
      </c>
      <c r="BB51" s="219">
        <v>0.47358523972996414</v>
      </c>
      <c r="BC51" s="219">
        <v>0.4850668142584903</v>
      </c>
      <c r="BD51" s="219">
        <v>0.49682642587571191</v>
      </c>
    </row>
    <row r="52" spans="1:56" outlineLevel="1" x14ac:dyDescent="0.2">
      <c r="A52" s="27"/>
      <c r="B52" s="48" t="s">
        <v>180</v>
      </c>
      <c r="C52" s="29"/>
      <c r="D52" s="200"/>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row>
    <row r="53" spans="1:56" outlineLevel="1" x14ac:dyDescent="0.2">
      <c r="A53" s="27"/>
      <c r="B53" s="52" t="s">
        <v>166</v>
      </c>
      <c r="C53" s="10" t="s">
        <v>216</v>
      </c>
      <c r="D53" s="200">
        <f>MAX($D$22:D52)+1</f>
        <v>25</v>
      </c>
      <c r="E53" s="25"/>
      <c r="F53" s="25"/>
      <c r="G53" s="201">
        <v>0</v>
      </c>
      <c r="H53" s="201">
        <v>0</v>
      </c>
      <c r="I53" s="201">
        <v>0</v>
      </c>
      <c r="J53" s="201">
        <v>0</v>
      </c>
      <c r="K53" s="201">
        <v>0</v>
      </c>
      <c r="L53" s="201">
        <v>0</v>
      </c>
      <c r="M53" s="219">
        <v>0</v>
      </c>
      <c r="N53" s="219">
        <v>0</v>
      </c>
      <c r="O53" s="219">
        <v>0</v>
      </c>
      <c r="P53" s="219">
        <v>0</v>
      </c>
      <c r="Q53" s="219">
        <v>0</v>
      </c>
      <c r="R53" s="219">
        <v>0</v>
      </c>
      <c r="S53" s="219">
        <v>0</v>
      </c>
      <c r="T53" s="219">
        <v>0</v>
      </c>
      <c r="U53" s="219">
        <v>0</v>
      </c>
      <c r="V53" s="219">
        <v>0</v>
      </c>
      <c r="W53" s="219">
        <v>0</v>
      </c>
      <c r="X53" s="219">
        <v>0</v>
      </c>
      <c r="Y53" s="219">
        <v>0</v>
      </c>
      <c r="Z53" s="219">
        <v>0</v>
      </c>
      <c r="AA53" s="219">
        <v>0</v>
      </c>
      <c r="AB53" s="219">
        <v>0</v>
      </c>
      <c r="AC53" s="219">
        <v>0</v>
      </c>
      <c r="AD53" s="219">
        <v>0</v>
      </c>
      <c r="AE53" s="219">
        <v>0</v>
      </c>
      <c r="AF53" s="219">
        <v>0</v>
      </c>
      <c r="AG53" s="219">
        <v>0</v>
      </c>
      <c r="AH53" s="219">
        <v>0</v>
      </c>
      <c r="AI53" s="219">
        <v>0</v>
      </c>
      <c r="AJ53" s="219">
        <v>0</v>
      </c>
      <c r="AK53" s="219">
        <v>0</v>
      </c>
      <c r="AL53" s="219">
        <v>0</v>
      </c>
      <c r="AM53" s="219">
        <v>0</v>
      </c>
      <c r="AN53" s="219">
        <v>0</v>
      </c>
      <c r="AO53" s="219">
        <v>0</v>
      </c>
      <c r="AP53" s="219">
        <v>0</v>
      </c>
      <c r="AQ53" s="219">
        <v>0</v>
      </c>
      <c r="AR53" s="219">
        <v>0</v>
      </c>
      <c r="AS53" s="219">
        <v>0</v>
      </c>
      <c r="AT53" s="219">
        <v>0</v>
      </c>
      <c r="AU53" s="219">
        <v>0</v>
      </c>
      <c r="AV53" s="219">
        <v>0</v>
      </c>
      <c r="AW53" s="219">
        <v>0</v>
      </c>
      <c r="AX53" s="219">
        <v>0</v>
      </c>
      <c r="AY53" s="219">
        <v>0</v>
      </c>
      <c r="AZ53" s="219">
        <v>0</v>
      </c>
      <c r="BA53" s="219">
        <v>0</v>
      </c>
      <c r="BB53" s="219">
        <v>0</v>
      </c>
      <c r="BC53" s="219">
        <v>0</v>
      </c>
      <c r="BD53" s="219">
        <v>0</v>
      </c>
    </row>
    <row r="54" spans="1:56" outlineLevel="1" x14ac:dyDescent="0.2">
      <c r="A54" s="27"/>
      <c r="B54" s="52" t="s">
        <v>167</v>
      </c>
      <c r="C54" s="10" t="s">
        <v>216</v>
      </c>
      <c r="D54" s="200">
        <f>MAX($D$22:D53)+1</f>
        <v>26</v>
      </c>
      <c r="E54" s="25"/>
      <c r="F54" s="25"/>
      <c r="G54" s="201">
        <v>0</v>
      </c>
      <c r="H54" s="201">
        <v>0</v>
      </c>
      <c r="I54" s="201">
        <v>0</v>
      </c>
      <c r="J54" s="201">
        <v>0</v>
      </c>
      <c r="K54" s="201">
        <v>0</v>
      </c>
      <c r="L54" s="201">
        <v>0</v>
      </c>
      <c r="M54" s="219">
        <v>0</v>
      </c>
      <c r="N54" s="219">
        <v>0</v>
      </c>
      <c r="O54" s="219">
        <v>0</v>
      </c>
      <c r="P54" s="219">
        <v>0</v>
      </c>
      <c r="Q54" s="219">
        <v>0</v>
      </c>
      <c r="R54" s="219">
        <v>0</v>
      </c>
      <c r="S54" s="219">
        <v>0</v>
      </c>
      <c r="T54" s="219">
        <v>0</v>
      </c>
      <c r="U54" s="219">
        <v>0</v>
      </c>
      <c r="V54" s="219">
        <v>0</v>
      </c>
      <c r="W54" s="219">
        <v>0</v>
      </c>
      <c r="X54" s="219">
        <v>0</v>
      </c>
      <c r="Y54" s="219">
        <v>0</v>
      </c>
      <c r="Z54" s="219">
        <v>0</v>
      </c>
      <c r="AA54" s="219">
        <v>0</v>
      </c>
      <c r="AB54" s="219">
        <v>0</v>
      </c>
      <c r="AC54" s="219">
        <v>0</v>
      </c>
      <c r="AD54" s="219">
        <v>0</v>
      </c>
      <c r="AE54" s="219">
        <v>0</v>
      </c>
      <c r="AF54" s="219">
        <v>0</v>
      </c>
      <c r="AG54" s="219">
        <v>0</v>
      </c>
      <c r="AH54" s="219">
        <v>0</v>
      </c>
      <c r="AI54" s="219">
        <v>0</v>
      </c>
      <c r="AJ54" s="219">
        <v>0</v>
      </c>
      <c r="AK54" s="219">
        <v>0</v>
      </c>
      <c r="AL54" s="219">
        <v>0</v>
      </c>
      <c r="AM54" s="219">
        <v>0</v>
      </c>
      <c r="AN54" s="219">
        <v>0</v>
      </c>
      <c r="AO54" s="219">
        <v>0</v>
      </c>
      <c r="AP54" s="219">
        <v>0</v>
      </c>
      <c r="AQ54" s="219">
        <v>0</v>
      </c>
      <c r="AR54" s="219">
        <v>0</v>
      </c>
      <c r="AS54" s="219">
        <v>0</v>
      </c>
      <c r="AT54" s="219">
        <v>0</v>
      </c>
      <c r="AU54" s="219">
        <v>0</v>
      </c>
      <c r="AV54" s="219">
        <v>0</v>
      </c>
      <c r="AW54" s="219">
        <v>0</v>
      </c>
      <c r="AX54" s="219">
        <v>0</v>
      </c>
      <c r="AY54" s="219">
        <v>0</v>
      </c>
      <c r="AZ54" s="219">
        <v>0</v>
      </c>
      <c r="BA54" s="219">
        <v>0</v>
      </c>
      <c r="BB54" s="219">
        <v>0</v>
      </c>
      <c r="BC54" s="219">
        <v>0</v>
      </c>
      <c r="BD54" s="219">
        <v>0</v>
      </c>
    </row>
    <row r="55" spans="1:56" outlineLevel="1" x14ac:dyDescent="0.2">
      <c r="A55" s="27"/>
      <c r="B55" s="52" t="s">
        <v>168</v>
      </c>
      <c r="C55" s="10" t="s">
        <v>216</v>
      </c>
      <c r="D55" s="200">
        <f>MAX($D$22:D54)+1</f>
        <v>27</v>
      </c>
      <c r="E55" s="25"/>
      <c r="F55" s="25"/>
      <c r="G55" s="201">
        <v>2.9675268999999997</v>
      </c>
      <c r="H55" s="201">
        <v>3.0640755799999999</v>
      </c>
      <c r="I55" s="201">
        <v>2.5694867499999998</v>
      </c>
      <c r="J55" s="201">
        <v>2.56495513</v>
      </c>
      <c r="K55" s="201">
        <v>2.6372550000000001</v>
      </c>
      <c r="L55" s="201">
        <v>2.7033267999999997</v>
      </c>
      <c r="M55" s="219">
        <v>3.5677054109925002</v>
      </c>
      <c r="N55" s="219">
        <v>3.6551141935618161</v>
      </c>
      <c r="O55" s="219">
        <v>3.7446644913040803</v>
      </c>
      <c r="P55" s="219">
        <v>3.8</v>
      </c>
      <c r="Q55" s="219">
        <v>3.8920370667790816</v>
      </c>
      <c r="R55" s="219">
        <v>3.9854045387666703</v>
      </c>
      <c r="S55" s="219">
        <v>4.0814646499439569</v>
      </c>
      <c r="T55" s="219">
        <v>4.1814615349824846</v>
      </c>
      <c r="U55" s="219">
        <v>4.2838893193559686</v>
      </c>
      <c r="V55" s="219">
        <v>4.388805896380422</v>
      </c>
      <c r="W55" s="219">
        <v>4.4962983786679773</v>
      </c>
      <c r="X55" s="219">
        <v>4.6064536769272433</v>
      </c>
      <c r="Y55" s="219">
        <v>4.7192714229841712</v>
      </c>
      <c r="Z55" s="219">
        <v>4.8348675285362281</v>
      </c>
      <c r="AA55" s="219">
        <v>4.9532999546961634</v>
      </c>
      <c r="AB55" s="219">
        <v>5.0746263134130105</v>
      </c>
      <c r="AC55" s="219">
        <v>5.1989336034733489</v>
      </c>
      <c r="AD55" s="219">
        <v>5.3262797452443609</v>
      </c>
      <c r="AE55" s="219">
        <v>5.4567514256597081</v>
      </c>
      <c r="AF55" s="219">
        <v>5.5904065598747215</v>
      </c>
      <c r="AG55" s="219">
        <v>5.7273317263367103</v>
      </c>
      <c r="AH55" s="219">
        <v>5.8676429546373701</v>
      </c>
      <c r="AI55" s="219">
        <v>6.0113689744042871</v>
      </c>
      <c r="AJ55" s="219">
        <v>6.1585965602611585</v>
      </c>
      <c r="AK55" s="219">
        <v>6.3094704346354176</v>
      </c>
      <c r="AL55" s="219">
        <v>6.464019419833086</v>
      </c>
      <c r="AM55" s="219">
        <v>6.6223596730459908</v>
      </c>
      <c r="AN55" s="219">
        <v>6.7845486473615422</v>
      </c>
      <c r="AO55" s="219">
        <v>6.9507098105475658</v>
      </c>
      <c r="AP55" s="219">
        <v>7.1209404459396817</v>
      </c>
      <c r="AQ55" s="219">
        <v>7.2953402194509049</v>
      </c>
      <c r="AR55" s="219">
        <v>7.4740112379236159</v>
      </c>
      <c r="AS55" s="219">
        <v>7.6570581089106433</v>
      </c>
      <c r="AT55" s="219">
        <v>7.8445880019204512</v>
      </c>
      <c r="AU55" s="219">
        <v>8.0367107111623</v>
      </c>
      <c r="AV55" s="219">
        <v>8.2335387198280792</v>
      </c>
      <c r="AW55" s="219">
        <v>8.4351872659485103</v>
      </c>
      <c r="AX55" s="219">
        <v>8.6417744098622027</v>
      </c>
      <c r="AY55" s="219">
        <v>8.8534211033371371</v>
      </c>
      <c r="AZ55" s="219">
        <v>9.0702512603849872</v>
      </c>
      <c r="BA55" s="219">
        <v>9.292391829809775</v>
      </c>
      <c r="BB55" s="219">
        <v>9.5199728695333157</v>
      </c>
      <c r="BC55" s="219">
        <v>9.7531276227409887</v>
      </c>
      <c r="BD55" s="219">
        <v>9.9919925958923859</v>
      </c>
    </row>
    <row r="56" spans="1:56" outlineLevel="1" x14ac:dyDescent="0.2">
      <c r="A56" s="27"/>
      <c r="B56" s="48" t="s">
        <v>181</v>
      </c>
      <c r="C56" s="29"/>
      <c r="D56" s="200"/>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row>
    <row r="57" spans="1:56" outlineLevel="1" x14ac:dyDescent="0.2">
      <c r="A57" s="27"/>
      <c r="B57" s="52" t="s">
        <v>182</v>
      </c>
      <c r="C57" s="10" t="s">
        <v>216</v>
      </c>
      <c r="D57" s="200">
        <f>MAX($D$22:D56)+1</f>
        <v>28</v>
      </c>
      <c r="E57" s="25"/>
      <c r="F57" s="25"/>
      <c r="G57" s="201">
        <v>1.4294434099999997</v>
      </c>
      <c r="H57" s="201">
        <v>1.4649862799999998</v>
      </c>
      <c r="I57" s="201">
        <v>1.9789982599999998</v>
      </c>
      <c r="J57" s="201">
        <v>1.5773635999999998</v>
      </c>
      <c r="K57" s="201">
        <v>1.4512142800000001</v>
      </c>
      <c r="L57" s="201">
        <v>1.59569044</v>
      </c>
      <c r="M57" s="219">
        <v>0.98192527284729991</v>
      </c>
      <c r="N57" s="219">
        <v>1.0000143275565312</v>
      </c>
      <c r="O57" s="219">
        <v>1.0859925041587399</v>
      </c>
      <c r="P57" s="219">
        <v>1.162389015738919</v>
      </c>
      <c r="Q57" s="219">
        <v>1.2049326957854853</v>
      </c>
      <c r="R57" s="219">
        <v>1.2488995306740844</v>
      </c>
      <c r="S57" s="219">
        <v>1.2947610984987876</v>
      </c>
      <c r="T57" s="219">
        <v>1.3025770456501562</v>
      </c>
      <c r="U57" s="219">
        <v>1.3466526348638084</v>
      </c>
      <c r="V57" s="219">
        <v>1.3923707211466099</v>
      </c>
      <c r="W57" s="219">
        <v>1.4398057331257086</v>
      </c>
      <c r="X57" s="219">
        <v>1.4890346579652169</v>
      </c>
      <c r="Y57" s="219">
        <v>1.5401089940795993</v>
      </c>
      <c r="Z57" s="219">
        <v>1.5931199376111678</v>
      </c>
      <c r="AA57" s="219">
        <v>1.6481428627662074</v>
      </c>
      <c r="AB57" s="219">
        <v>1.2718597198272026</v>
      </c>
      <c r="AC57" s="219">
        <v>1.311868656745639</v>
      </c>
      <c r="AD57" s="219">
        <v>1.3532844118894916</v>
      </c>
      <c r="AE57" s="219">
        <v>1.3961645121316859</v>
      </c>
      <c r="AF57" s="219">
        <v>1.4405609891128419</v>
      </c>
      <c r="AG57" s="219">
        <v>1.4865349901002674</v>
      </c>
      <c r="AH57" s="219">
        <v>1.5341573135452142</v>
      </c>
      <c r="AI57" s="219">
        <v>1.5834782424037686</v>
      </c>
      <c r="AJ57" s="219">
        <v>1.6345650708655106</v>
      </c>
      <c r="AK57" s="219">
        <v>1.6875027161233744</v>
      </c>
      <c r="AL57" s="219">
        <v>1.7423478998084345</v>
      </c>
      <c r="AM57" s="219">
        <v>1.7991828336215774</v>
      </c>
      <c r="AN57" s="219">
        <v>1.8580765412172304</v>
      </c>
      <c r="AO57" s="219">
        <v>1.9191184822445757</v>
      </c>
      <c r="AP57" s="219">
        <v>1.982393917363104</v>
      </c>
      <c r="AQ57" s="219">
        <v>2.0479916814712675</v>
      </c>
      <c r="AR57" s="219">
        <v>2.1160043382681946</v>
      </c>
      <c r="AS57" s="219">
        <v>2.1865283416072345</v>
      </c>
      <c r="AT57" s="219">
        <v>2.2596642039421186</v>
      </c>
      <c r="AU57" s="219">
        <v>2.3355166721798302</v>
      </c>
      <c r="AV57" s="219">
        <v>2.414194911268293</v>
      </c>
      <c r="AW57" s="219">
        <v>2.4958126958615217</v>
      </c>
      <c r="AX57" s="219">
        <v>2.5804886104201477</v>
      </c>
      <c r="AY57" s="219">
        <v>2.6683462581210926</v>
      </c>
      <c r="AZ57" s="219">
        <v>2.7595144789668278</v>
      </c>
      <c r="BA57" s="219">
        <v>2.8541275775019703</v>
      </c>
      <c r="BB57" s="219">
        <v>2.9523255605631156</v>
      </c>
      <c r="BC57" s="219">
        <v>3.0542543855067268</v>
      </c>
      <c r="BD57" s="219">
        <v>3.1600662193796882</v>
      </c>
    </row>
    <row r="58" spans="1:56" outlineLevel="1" x14ac:dyDescent="0.2">
      <c r="A58" s="27"/>
      <c r="B58" s="52" t="s">
        <v>167</v>
      </c>
      <c r="C58" s="10" t="s">
        <v>216</v>
      </c>
      <c r="D58" s="200">
        <f>MAX($D$22:D57)+1</f>
        <v>29</v>
      </c>
      <c r="E58" s="25"/>
      <c r="F58" s="25"/>
      <c r="G58" s="201">
        <v>0.14825511999999999</v>
      </c>
      <c r="H58" s="201">
        <v>0.11339655999999999</v>
      </c>
      <c r="I58" s="201">
        <v>0.21960942999999999</v>
      </c>
      <c r="J58" s="201">
        <v>0.21169682000000001</v>
      </c>
      <c r="K58" s="201">
        <v>0.16054064000000001</v>
      </c>
      <c r="L58" s="201">
        <v>5.2449000000000003E-2</v>
      </c>
      <c r="M58" s="219">
        <v>3.227505620423974E-2</v>
      </c>
      <c r="N58" s="219">
        <v>3.2869628188041594E-2</v>
      </c>
      <c r="O58" s="219">
        <v>3.5695658395134423E-2</v>
      </c>
      <c r="P58" s="219">
        <v>3.8206747347869399E-2</v>
      </c>
      <c r="Q58" s="219">
        <v>3.9605122257455473E-2</v>
      </c>
      <c r="R58" s="219">
        <v>4.1050275067340172E-2</v>
      </c>
      <c r="S58" s="219">
        <v>4.2557706152054724E-2</v>
      </c>
      <c r="T58" s="219">
        <v>4.2814609748056801E-2</v>
      </c>
      <c r="U58" s="219">
        <v>4.4263337220953637E-2</v>
      </c>
      <c r="V58" s="219">
        <v>4.5766052188304485E-2</v>
      </c>
      <c r="W58" s="219">
        <v>4.7325201056359213E-2</v>
      </c>
      <c r="X58" s="219">
        <v>4.8943314328321517E-2</v>
      </c>
      <c r="Y58" s="219">
        <v>5.0622084713674735E-2</v>
      </c>
      <c r="Z58" s="219">
        <v>5.2364509752761405E-2</v>
      </c>
      <c r="AA58" s="219">
        <v>5.4173066932220765E-2</v>
      </c>
      <c r="AB58" s="219">
        <v>4.1804957135180273E-2</v>
      </c>
      <c r="AC58" s="219">
        <v>4.3120017174291037E-2</v>
      </c>
      <c r="AD58" s="219">
        <v>4.4481318142879853E-2</v>
      </c>
      <c r="AE58" s="219">
        <v>4.5890750900779216E-2</v>
      </c>
      <c r="AF58" s="219">
        <v>4.7350025684166824E-2</v>
      </c>
      <c r="AG58" s="219">
        <v>4.8861152352187381E-2</v>
      </c>
      <c r="AH58" s="219">
        <v>5.0426457990268438E-2</v>
      </c>
      <c r="AI58" s="219">
        <v>5.2047595356800695E-2</v>
      </c>
      <c r="AJ58" s="219">
        <v>5.3726776355083744E-2</v>
      </c>
      <c r="AK58" s="219">
        <v>5.5466792141685622E-2</v>
      </c>
      <c r="AL58" s="219">
        <v>5.7269507108817785E-2</v>
      </c>
      <c r="AM58" s="219">
        <v>5.9137623485804751E-2</v>
      </c>
      <c r="AN58" s="219">
        <v>6.1073410021998079E-2</v>
      </c>
      <c r="AO58" s="219">
        <v>6.307980718067456E-2</v>
      </c>
      <c r="AP58" s="219">
        <v>6.5159617407858528E-2</v>
      </c>
      <c r="AQ58" s="219">
        <v>6.7315760631796812E-2</v>
      </c>
      <c r="AR58" s="219">
        <v>6.955127934327196E-2</v>
      </c>
      <c r="AS58" s="219">
        <v>7.1869343899157445E-2</v>
      </c>
      <c r="AT58" s="219">
        <v>7.4273258059100844E-2</v>
      </c>
      <c r="AU58" s="219">
        <v>7.6766464765659626E-2</v>
      </c>
      <c r="AV58" s="219">
        <v>7.9352552178673638E-2</v>
      </c>
      <c r="AW58" s="219">
        <v>8.2035259975137137E-2</v>
      </c>
      <c r="AX58" s="219">
        <v>8.4818485926334383E-2</v>
      </c>
      <c r="AY58" s="219">
        <v>8.7706292764524671E-2</v>
      </c>
      <c r="AZ58" s="219">
        <v>9.0702915352009722E-2</v>
      </c>
      <c r="BA58" s="219">
        <v>9.3812768165986396E-2</v>
      </c>
      <c r="BB58" s="219">
        <v>9.7040453113183309E-2</v>
      </c>
      <c r="BC58" s="219">
        <v>0.10039076768890233</v>
      </c>
      <c r="BD58" s="219">
        <v>0.10386871349573622</v>
      </c>
    </row>
    <row r="59" spans="1:56" outlineLevel="1" x14ac:dyDescent="0.2">
      <c r="A59" s="27"/>
      <c r="B59" s="52" t="s">
        <v>171</v>
      </c>
      <c r="C59" s="10" t="s">
        <v>216</v>
      </c>
      <c r="D59" s="200">
        <f>MAX($D$22:D58)+1</f>
        <v>30</v>
      </c>
      <c r="E59" s="25"/>
      <c r="F59" s="25"/>
      <c r="G59" s="201">
        <v>5.7206194200000002</v>
      </c>
      <c r="H59" s="201">
        <v>5.2215893099999988</v>
      </c>
      <c r="I59" s="201">
        <v>3.7722717999999995</v>
      </c>
      <c r="J59" s="201">
        <v>4.7591324766666672</v>
      </c>
      <c r="K59" s="201">
        <v>9.2181806099999992</v>
      </c>
      <c r="L59" s="201">
        <v>9.0086273175999985</v>
      </c>
      <c r="M59" s="219">
        <v>5.5435557017024042</v>
      </c>
      <c r="N59" s="219">
        <v>5.6456792391493922</v>
      </c>
      <c r="O59" s="219">
        <v>6.1310774912415056</v>
      </c>
      <c r="P59" s="219">
        <v>6.5623815110804316</v>
      </c>
      <c r="Q59" s="219">
        <v>6.802566041018915</v>
      </c>
      <c r="R59" s="219">
        <v>7.0507851315875376</v>
      </c>
      <c r="S59" s="219">
        <v>7.3097011232967963</v>
      </c>
      <c r="T59" s="219">
        <v>7.3538268216501299</v>
      </c>
      <c r="U59" s="219">
        <v>7.6026598954569895</v>
      </c>
      <c r="V59" s="219">
        <v>7.8607658480098186</v>
      </c>
      <c r="W59" s="219">
        <v>8.1285648734433433</v>
      </c>
      <c r="X59" s="219">
        <v>8.4064916103643643</v>
      </c>
      <c r="Y59" s="219">
        <v>8.694836798136695</v>
      </c>
      <c r="Z59" s="219">
        <v>8.9941152935510296</v>
      </c>
      <c r="AA59" s="219">
        <v>9.3047526291021185</v>
      </c>
      <c r="AB59" s="219">
        <v>7.1804091376209644</v>
      </c>
      <c r="AC59" s="219">
        <v>7.4062835259337501</v>
      </c>
      <c r="AD59" s="219">
        <v>7.6401002449008342</v>
      </c>
      <c r="AE59" s="219">
        <v>7.8821840681411732</v>
      </c>
      <c r="AF59" s="219">
        <v>8.1328287453992782</v>
      </c>
      <c r="AG59" s="219">
        <v>8.3923794895866592</v>
      </c>
      <c r="AH59" s="219">
        <v>8.6612360003229973</v>
      </c>
      <c r="AI59" s="219">
        <v>8.9396821549822789</v>
      </c>
      <c r="AJ59" s="219">
        <v>9.2280978695302682</v>
      </c>
      <c r="AK59" s="219">
        <v>9.5269625523314065</v>
      </c>
      <c r="AL59" s="219">
        <v>9.8365964309325857</v>
      </c>
      <c r="AM59" s="219">
        <v>10.157463639576807</v>
      </c>
      <c r="AN59" s="219">
        <v>10.489953858093719</v>
      </c>
      <c r="AO59" s="219">
        <v>10.834572139731268</v>
      </c>
      <c r="AP59" s="219">
        <v>11.191799831928135</v>
      </c>
      <c r="AQ59" s="219">
        <v>11.562138460840574</v>
      </c>
      <c r="AR59" s="219">
        <v>11.946110603935788</v>
      </c>
      <c r="AS59" s="219">
        <v>12.344260800929256</v>
      </c>
      <c r="AT59" s="219">
        <v>12.75715650476406</v>
      </c>
      <c r="AU59" s="219">
        <v>13.185389074405597</v>
      </c>
      <c r="AV59" s="219">
        <v>13.629574811303907</v>
      </c>
      <c r="AW59" s="219">
        <v>14.090356041458143</v>
      </c>
      <c r="AX59" s="219">
        <v>14.568402245103757</v>
      </c>
      <c r="AY59" s="219">
        <v>15.064411236132623</v>
      </c>
      <c r="AZ59" s="219">
        <v>15.579110393450305</v>
      </c>
      <c r="BA59" s="219">
        <v>16.113257946572492</v>
      </c>
      <c r="BB59" s="219">
        <v>16.667644317865069</v>
      </c>
      <c r="BC59" s="219">
        <v>17.243093523939077</v>
      </c>
      <c r="BD59" s="219">
        <v>17.840464638823558</v>
      </c>
    </row>
    <row r="60" spans="1:56" outlineLevel="1" x14ac:dyDescent="0.2">
      <c r="A60" s="27"/>
      <c r="B60" s="52" t="s">
        <v>183</v>
      </c>
      <c r="C60" s="10" t="s">
        <v>216</v>
      </c>
      <c r="D60" s="200">
        <f>MAX($D$22:D59)+1</f>
        <v>31</v>
      </c>
      <c r="E60" s="25"/>
      <c r="F60" s="25"/>
      <c r="G60" s="201">
        <v>0</v>
      </c>
      <c r="H60" s="201">
        <v>0</v>
      </c>
      <c r="I60" s="201">
        <v>0</v>
      </c>
      <c r="J60" s="201">
        <v>0</v>
      </c>
      <c r="K60" s="201">
        <v>0</v>
      </c>
      <c r="L60" s="201">
        <v>0</v>
      </c>
      <c r="M60" s="219">
        <v>0</v>
      </c>
      <c r="N60" s="219">
        <v>0</v>
      </c>
      <c r="O60" s="219">
        <v>0</v>
      </c>
      <c r="P60" s="219">
        <v>0</v>
      </c>
      <c r="Q60" s="219">
        <v>0</v>
      </c>
      <c r="R60" s="219">
        <v>0</v>
      </c>
      <c r="S60" s="219">
        <v>0</v>
      </c>
      <c r="T60" s="219">
        <v>0</v>
      </c>
      <c r="U60" s="219">
        <v>0</v>
      </c>
      <c r="V60" s="219">
        <v>0</v>
      </c>
      <c r="W60" s="219">
        <v>0</v>
      </c>
      <c r="X60" s="219">
        <v>0</v>
      </c>
      <c r="Y60" s="219">
        <v>0</v>
      </c>
      <c r="Z60" s="219">
        <v>0</v>
      </c>
      <c r="AA60" s="219">
        <v>0</v>
      </c>
      <c r="AB60" s="219">
        <v>0</v>
      </c>
      <c r="AC60" s="219">
        <v>0</v>
      </c>
      <c r="AD60" s="219">
        <v>0</v>
      </c>
      <c r="AE60" s="219">
        <v>0</v>
      </c>
      <c r="AF60" s="219">
        <v>0</v>
      </c>
      <c r="AG60" s="219">
        <v>0</v>
      </c>
      <c r="AH60" s="219">
        <v>0</v>
      </c>
      <c r="AI60" s="219">
        <v>0</v>
      </c>
      <c r="AJ60" s="219">
        <v>0</v>
      </c>
      <c r="AK60" s="219">
        <v>0</v>
      </c>
      <c r="AL60" s="219">
        <v>0</v>
      </c>
      <c r="AM60" s="219">
        <v>0</v>
      </c>
      <c r="AN60" s="219">
        <v>0</v>
      </c>
      <c r="AO60" s="219">
        <v>0</v>
      </c>
      <c r="AP60" s="219">
        <v>0</v>
      </c>
      <c r="AQ60" s="219">
        <v>0</v>
      </c>
      <c r="AR60" s="219">
        <v>0</v>
      </c>
      <c r="AS60" s="219">
        <v>0</v>
      </c>
      <c r="AT60" s="219">
        <v>0</v>
      </c>
      <c r="AU60" s="219">
        <v>0</v>
      </c>
      <c r="AV60" s="219">
        <v>0</v>
      </c>
      <c r="AW60" s="219">
        <v>0</v>
      </c>
      <c r="AX60" s="219">
        <v>0</v>
      </c>
      <c r="AY60" s="219">
        <v>0</v>
      </c>
      <c r="AZ60" s="219">
        <v>0</v>
      </c>
      <c r="BA60" s="219">
        <v>0</v>
      </c>
      <c r="BB60" s="219">
        <v>0</v>
      </c>
      <c r="BC60" s="219">
        <v>0</v>
      </c>
      <c r="BD60" s="219">
        <v>0</v>
      </c>
    </row>
    <row r="61" spans="1:56" outlineLevel="1" x14ac:dyDescent="0.2">
      <c r="A61" s="27"/>
      <c r="B61" s="52" t="s">
        <v>179</v>
      </c>
      <c r="C61" s="10" t="s">
        <v>216</v>
      </c>
      <c r="D61" s="200">
        <f>MAX($D$22:D60)+1</f>
        <v>32</v>
      </c>
      <c r="E61" s="25"/>
      <c r="F61" s="25"/>
      <c r="G61" s="201">
        <v>0</v>
      </c>
      <c r="H61" s="201">
        <v>0</v>
      </c>
      <c r="I61" s="201">
        <v>0</v>
      </c>
      <c r="J61" s="201">
        <v>0</v>
      </c>
      <c r="K61" s="201">
        <v>0</v>
      </c>
      <c r="L61" s="201">
        <v>0</v>
      </c>
      <c r="M61" s="219">
        <v>0</v>
      </c>
      <c r="N61" s="219">
        <v>0</v>
      </c>
      <c r="O61" s="219">
        <v>0</v>
      </c>
      <c r="P61" s="219">
        <v>0</v>
      </c>
      <c r="Q61" s="219">
        <v>0</v>
      </c>
      <c r="R61" s="219">
        <v>0</v>
      </c>
      <c r="S61" s="219">
        <v>0</v>
      </c>
      <c r="T61" s="219">
        <v>0</v>
      </c>
      <c r="U61" s="219">
        <v>0</v>
      </c>
      <c r="V61" s="219">
        <v>0</v>
      </c>
      <c r="W61" s="219">
        <v>0</v>
      </c>
      <c r="X61" s="219">
        <v>0</v>
      </c>
      <c r="Y61" s="219">
        <v>0</v>
      </c>
      <c r="Z61" s="219">
        <v>0</v>
      </c>
      <c r="AA61" s="219">
        <v>0</v>
      </c>
      <c r="AB61" s="219">
        <v>0</v>
      </c>
      <c r="AC61" s="219">
        <v>0</v>
      </c>
      <c r="AD61" s="219">
        <v>0</v>
      </c>
      <c r="AE61" s="219">
        <v>0</v>
      </c>
      <c r="AF61" s="219">
        <v>0</v>
      </c>
      <c r="AG61" s="219">
        <v>0</v>
      </c>
      <c r="AH61" s="219">
        <v>0</v>
      </c>
      <c r="AI61" s="219">
        <v>0</v>
      </c>
      <c r="AJ61" s="219">
        <v>0</v>
      </c>
      <c r="AK61" s="219">
        <v>0</v>
      </c>
      <c r="AL61" s="219">
        <v>0</v>
      </c>
      <c r="AM61" s="219">
        <v>0</v>
      </c>
      <c r="AN61" s="219">
        <v>0</v>
      </c>
      <c r="AO61" s="219">
        <v>0</v>
      </c>
      <c r="AP61" s="219">
        <v>0</v>
      </c>
      <c r="AQ61" s="219">
        <v>0</v>
      </c>
      <c r="AR61" s="219">
        <v>0</v>
      </c>
      <c r="AS61" s="219">
        <v>0</v>
      </c>
      <c r="AT61" s="219">
        <v>0</v>
      </c>
      <c r="AU61" s="219">
        <v>0</v>
      </c>
      <c r="AV61" s="219">
        <v>0</v>
      </c>
      <c r="AW61" s="219">
        <v>0</v>
      </c>
      <c r="AX61" s="219">
        <v>0</v>
      </c>
      <c r="AY61" s="219">
        <v>0</v>
      </c>
      <c r="AZ61" s="219">
        <v>0</v>
      </c>
      <c r="BA61" s="219">
        <v>0</v>
      </c>
      <c r="BB61" s="219">
        <v>0</v>
      </c>
      <c r="BC61" s="219">
        <v>0</v>
      </c>
      <c r="BD61" s="219">
        <v>0</v>
      </c>
    </row>
    <row r="62" spans="1:56" outlineLevel="1" x14ac:dyDescent="0.2">
      <c r="A62" s="27"/>
      <c r="B62" s="52" t="s">
        <v>172</v>
      </c>
      <c r="C62" s="10" t="s">
        <v>216</v>
      </c>
      <c r="D62" s="200">
        <f>MAX($D$22:D61)+1</f>
        <v>33</v>
      </c>
      <c r="E62" s="25"/>
      <c r="F62" s="25"/>
      <c r="G62" s="201">
        <v>0</v>
      </c>
      <c r="H62" s="201">
        <v>0</v>
      </c>
      <c r="I62" s="201">
        <v>0</v>
      </c>
      <c r="J62" s="201">
        <v>0</v>
      </c>
      <c r="K62" s="201">
        <v>0</v>
      </c>
      <c r="L62" s="201">
        <v>0</v>
      </c>
      <c r="M62" s="219">
        <v>0</v>
      </c>
      <c r="N62" s="219">
        <v>0</v>
      </c>
      <c r="O62" s="219">
        <v>0</v>
      </c>
      <c r="P62" s="219">
        <v>0</v>
      </c>
      <c r="Q62" s="219">
        <v>0</v>
      </c>
      <c r="R62" s="219">
        <v>0</v>
      </c>
      <c r="S62" s="219">
        <v>0</v>
      </c>
      <c r="T62" s="219">
        <v>0</v>
      </c>
      <c r="U62" s="219">
        <v>0</v>
      </c>
      <c r="V62" s="219">
        <v>0</v>
      </c>
      <c r="W62" s="219">
        <v>0</v>
      </c>
      <c r="X62" s="219">
        <v>0</v>
      </c>
      <c r="Y62" s="219">
        <v>0</v>
      </c>
      <c r="Z62" s="219">
        <v>0</v>
      </c>
      <c r="AA62" s="219">
        <v>0</v>
      </c>
      <c r="AB62" s="219">
        <v>0</v>
      </c>
      <c r="AC62" s="219">
        <v>0</v>
      </c>
      <c r="AD62" s="219">
        <v>0</v>
      </c>
      <c r="AE62" s="219">
        <v>0</v>
      </c>
      <c r="AF62" s="219">
        <v>0</v>
      </c>
      <c r="AG62" s="219">
        <v>0</v>
      </c>
      <c r="AH62" s="219">
        <v>0</v>
      </c>
      <c r="AI62" s="219">
        <v>0</v>
      </c>
      <c r="AJ62" s="219">
        <v>0</v>
      </c>
      <c r="AK62" s="219">
        <v>0</v>
      </c>
      <c r="AL62" s="219">
        <v>0</v>
      </c>
      <c r="AM62" s="219">
        <v>0</v>
      </c>
      <c r="AN62" s="219">
        <v>0</v>
      </c>
      <c r="AO62" s="219">
        <v>0</v>
      </c>
      <c r="AP62" s="219">
        <v>0</v>
      </c>
      <c r="AQ62" s="219">
        <v>0</v>
      </c>
      <c r="AR62" s="219">
        <v>0</v>
      </c>
      <c r="AS62" s="219">
        <v>0</v>
      </c>
      <c r="AT62" s="219">
        <v>0</v>
      </c>
      <c r="AU62" s="219">
        <v>0</v>
      </c>
      <c r="AV62" s="219">
        <v>0</v>
      </c>
      <c r="AW62" s="219">
        <v>0</v>
      </c>
      <c r="AX62" s="219">
        <v>0</v>
      </c>
      <c r="AY62" s="219">
        <v>0</v>
      </c>
      <c r="AZ62" s="219">
        <v>0</v>
      </c>
      <c r="BA62" s="219">
        <v>0</v>
      </c>
      <c r="BB62" s="219">
        <v>0</v>
      </c>
      <c r="BC62" s="219">
        <v>0</v>
      </c>
      <c r="BD62" s="219">
        <v>0</v>
      </c>
    </row>
    <row r="63" spans="1:56" outlineLevel="1" x14ac:dyDescent="0.2">
      <c r="A63" s="27"/>
      <c r="B63" s="52" t="s">
        <v>173</v>
      </c>
      <c r="C63" s="10" t="s">
        <v>216</v>
      </c>
      <c r="D63" s="200">
        <f>MAX($D$22:D62)+1</f>
        <v>34</v>
      </c>
      <c r="E63" s="25"/>
      <c r="F63" s="25"/>
      <c r="G63" s="201">
        <v>1.5839220000000001E-2</v>
      </c>
      <c r="H63" s="201">
        <v>1.177049E-2</v>
      </c>
      <c r="I63" s="201">
        <v>1.984205E-2</v>
      </c>
      <c r="J63" s="201">
        <v>2.3575700000000002E-3</v>
      </c>
      <c r="K63" s="201">
        <v>1.4800000000000001E-2</v>
      </c>
      <c r="L63" s="201">
        <v>8.0000000000000002E-3</v>
      </c>
      <c r="M63" s="219">
        <v>4.9228860346988094E-3</v>
      </c>
      <c r="N63" s="219">
        <v>5.0135755782633176E-3</v>
      </c>
      <c r="O63" s="219">
        <v>5.4446274888191462E-3</v>
      </c>
      <c r="P63" s="219">
        <v>5.8276416858844817E-3</v>
      </c>
      <c r="Q63" s="219">
        <v>6.0409345852093232E-3</v>
      </c>
      <c r="R63" s="219">
        <v>6.2613624766672642E-3</v>
      </c>
      <c r="S63" s="219">
        <v>6.4912896187999348E-3</v>
      </c>
      <c r="T63" s="219">
        <v>6.5304748991297139E-3</v>
      </c>
      <c r="U63" s="219">
        <v>6.7514480308038102E-3</v>
      </c>
      <c r="V63" s="219">
        <v>6.9806558276885328E-3</v>
      </c>
      <c r="W63" s="219">
        <v>7.2184714379849692E-3</v>
      </c>
      <c r="X63" s="219">
        <v>7.46528083712887E-3</v>
      </c>
      <c r="Y63" s="219">
        <v>7.7213422126141172E-3</v>
      </c>
      <c r="Z63" s="219">
        <v>7.9871127766419046E-3</v>
      </c>
      <c r="AA63" s="219">
        <v>8.2629704180778689E-3</v>
      </c>
      <c r="AB63" s="219">
        <v>6.3764734710183638E-3</v>
      </c>
      <c r="AC63" s="219">
        <v>6.5770584261726312E-3</v>
      </c>
      <c r="AD63" s="219">
        <v>6.7846964697713744E-3</v>
      </c>
      <c r="AE63" s="219">
        <v>6.9996760130075645E-3</v>
      </c>
      <c r="AF63" s="219">
        <v>7.2222579167064106E-3</v>
      </c>
      <c r="AG63" s="219">
        <v>7.4527487429216768E-3</v>
      </c>
      <c r="AH63" s="219">
        <v>7.6915034399540018E-3</v>
      </c>
      <c r="AI63" s="219">
        <v>7.9387741015921279E-3</v>
      </c>
      <c r="AJ63" s="219">
        <v>8.194898107507672E-3</v>
      </c>
      <c r="AK63" s="219">
        <v>8.4603011903655913E-3</v>
      </c>
      <c r="AL63" s="219">
        <v>8.7352677242758161E-3</v>
      </c>
      <c r="AM63" s="219">
        <v>9.0202098779087886E-3</v>
      </c>
      <c r="AN63" s="219">
        <v>9.3154737016146096E-3</v>
      </c>
      <c r="AO63" s="219">
        <v>9.6215077016796602E-3</v>
      </c>
      <c r="AP63" s="219">
        <v>9.93873933273977E-3</v>
      </c>
      <c r="AQ63" s="219">
        <v>1.0267613968891198E-2</v>
      </c>
      <c r="AR63" s="219">
        <v>1.0608595678586352E-2</v>
      </c>
      <c r="AS63" s="219">
        <v>1.0962168033580421E-2</v>
      </c>
      <c r="AT63" s="219">
        <v>1.1328834953436801E-2</v>
      </c>
      <c r="AU63" s="219">
        <v>1.1709121587166143E-2</v>
      </c>
      <c r="AV63" s="219">
        <v>1.2103575233643905E-2</v>
      </c>
      <c r="AW63" s="219">
        <v>1.2512766302524302E-2</v>
      </c>
      <c r="AX63" s="219">
        <v>1.2937289317445044E-2</v>
      </c>
      <c r="AY63" s="219">
        <v>1.3377763963396771E-2</v>
      </c>
      <c r="AZ63" s="219">
        <v>1.3834836180214643E-2</v>
      </c>
      <c r="BA63" s="219">
        <v>1.4309179304236331E-2</v>
      </c>
      <c r="BB63" s="219">
        <v>1.4801495260261709E-2</v>
      </c>
      <c r="BC63" s="219">
        <v>1.531251580604432E-2</v>
      </c>
      <c r="BD63" s="219">
        <v>1.5843003831643877E-2</v>
      </c>
    </row>
    <row r="64" spans="1:56" outlineLevel="1" x14ac:dyDescent="0.2">
      <c r="A64" s="27"/>
      <c r="B64" s="48" t="s">
        <v>184</v>
      </c>
      <c r="C64" s="29"/>
      <c r="D64" s="200"/>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row>
    <row r="65" spans="1:60" outlineLevel="1" x14ac:dyDescent="0.2">
      <c r="A65" s="27"/>
      <c r="B65" s="52" t="s">
        <v>166</v>
      </c>
      <c r="C65" s="10" t="s">
        <v>216</v>
      </c>
      <c r="D65" s="200">
        <f>MAX($D$22:D64)+1</f>
        <v>35</v>
      </c>
      <c r="E65" s="25"/>
      <c r="F65" s="25"/>
      <c r="G65" s="201">
        <v>0.38160920000000004</v>
      </c>
      <c r="H65" s="201">
        <v>6.1891009999999996E-2</v>
      </c>
      <c r="I65" s="201">
        <v>1.8076500000000001E-3</v>
      </c>
      <c r="J65" s="201">
        <v>0.49021946999999999</v>
      </c>
      <c r="K65" s="201">
        <v>0</v>
      </c>
      <c r="L65" s="201">
        <v>0.57599900000000004</v>
      </c>
      <c r="M65" s="219">
        <v>0</v>
      </c>
      <c r="N65" s="219">
        <v>0</v>
      </c>
      <c r="O65" s="219">
        <v>0</v>
      </c>
      <c r="P65" s="219">
        <v>0</v>
      </c>
      <c r="Q65" s="219">
        <v>0</v>
      </c>
      <c r="R65" s="219">
        <v>0</v>
      </c>
      <c r="S65" s="219">
        <v>0</v>
      </c>
      <c r="T65" s="219">
        <v>0</v>
      </c>
      <c r="U65" s="219">
        <v>0</v>
      </c>
      <c r="V65" s="219">
        <v>0</v>
      </c>
      <c r="W65" s="219">
        <v>0</v>
      </c>
      <c r="X65" s="219">
        <v>0</v>
      </c>
      <c r="Y65" s="219">
        <v>0</v>
      </c>
      <c r="Z65" s="219">
        <v>0</v>
      </c>
      <c r="AA65" s="219">
        <v>0</v>
      </c>
      <c r="AB65" s="219">
        <v>0</v>
      </c>
      <c r="AC65" s="219">
        <v>0</v>
      </c>
      <c r="AD65" s="219">
        <v>0</v>
      </c>
      <c r="AE65" s="219">
        <v>0</v>
      </c>
      <c r="AF65" s="219">
        <v>0</v>
      </c>
      <c r="AG65" s="219">
        <v>0</v>
      </c>
      <c r="AH65" s="219">
        <v>0</v>
      </c>
      <c r="AI65" s="219">
        <v>0</v>
      </c>
      <c r="AJ65" s="219">
        <v>0</v>
      </c>
      <c r="AK65" s="219">
        <v>0</v>
      </c>
      <c r="AL65" s="219">
        <v>0</v>
      </c>
      <c r="AM65" s="219">
        <v>0</v>
      </c>
      <c r="AN65" s="219">
        <v>0</v>
      </c>
      <c r="AO65" s="219">
        <v>0</v>
      </c>
      <c r="AP65" s="219">
        <v>0</v>
      </c>
      <c r="AQ65" s="219">
        <v>0</v>
      </c>
      <c r="AR65" s="219">
        <v>0</v>
      </c>
      <c r="AS65" s="219">
        <v>0</v>
      </c>
      <c r="AT65" s="219">
        <v>0</v>
      </c>
      <c r="AU65" s="219">
        <v>0</v>
      </c>
      <c r="AV65" s="219">
        <v>0</v>
      </c>
      <c r="AW65" s="219">
        <v>0</v>
      </c>
      <c r="AX65" s="219">
        <v>0</v>
      </c>
      <c r="AY65" s="219">
        <v>0</v>
      </c>
      <c r="AZ65" s="219">
        <v>0</v>
      </c>
      <c r="BA65" s="219">
        <v>0</v>
      </c>
      <c r="BB65" s="219">
        <v>0</v>
      </c>
      <c r="BC65" s="219">
        <v>0</v>
      </c>
      <c r="BD65" s="219">
        <v>0</v>
      </c>
    </row>
    <row r="66" spans="1:60" outlineLevel="1" x14ac:dyDescent="0.2">
      <c r="A66" s="27"/>
      <c r="B66" s="52" t="s">
        <v>167</v>
      </c>
      <c r="C66" s="10" t="s">
        <v>216</v>
      </c>
      <c r="D66" s="200">
        <f>MAX($D$22:D65)+1</f>
        <v>36</v>
      </c>
      <c r="E66" s="25"/>
      <c r="F66" s="25"/>
      <c r="G66" s="201">
        <v>23.434073170000001</v>
      </c>
      <c r="H66" s="201">
        <v>0.56790105000000002</v>
      </c>
      <c r="I66" s="201">
        <v>0.14532129999999999</v>
      </c>
      <c r="J66" s="201">
        <v>0</v>
      </c>
      <c r="K66" s="201">
        <v>0</v>
      </c>
      <c r="L66" s="201">
        <v>0</v>
      </c>
      <c r="M66" s="219">
        <v>0</v>
      </c>
      <c r="N66" s="219">
        <v>0</v>
      </c>
      <c r="O66" s="219">
        <v>0</v>
      </c>
      <c r="P66" s="219">
        <v>0</v>
      </c>
      <c r="Q66" s="219">
        <v>0</v>
      </c>
      <c r="R66" s="219">
        <v>0</v>
      </c>
      <c r="S66" s="219">
        <v>0</v>
      </c>
      <c r="T66" s="219">
        <v>0</v>
      </c>
      <c r="U66" s="219">
        <v>0</v>
      </c>
      <c r="V66" s="219">
        <v>0</v>
      </c>
      <c r="W66" s="219">
        <v>0</v>
      </c>
      <c r="X66" s="219">
        <v>0</v>
      </c>
      <c r="Y66" s="219">
        <v>0</v>
      </c>
      <c r="Z66" s="219">
        <v>0</v>
      </c>
      <c r="AA66" s="219">
        <v>0</v>
      </c>
      <c r="AB66" s="219">
        <v>0</v>
      </c>
      <c r="AC66" s="219">
        <v>0</v>
      </c>
      <c r="AD66" s="219">
        <v>0</v>
      </c>
      <c r="AE66" s="219">
        <v>0</v>
      </c>
      <c r="AF66" s="219">
        <v>0</v>
      </c>
      <c r="AG66" s="219">
        <v>0</v>
      </c>
      <c r="AH66" s="219">
        <v>0</v>
      </c>
      <c r="AI66" s="219">
        <v>0</v>
      </c>
      <c r="AJ66" s="219">
        <v>0</v>
      </c>
      <c r="AK66" s="219">
        <v>0</v>
      </c>
      <c r="AL66" s="219">
        <v>0</v>
      </c>
      <c r="AM66" s="219">
        <v>0</v>
      </c>
      <c r="AN66" s="219">
        <v>0</v>
      </c>
      <c r="AO66" s="219">
        <v>0</v>
      </c>
      <c r="AP66" s="219">
        <v>0</v>
      </c>
      <c r="AQ66" s="219">
        <v>0</v>
      </c>
      <c r="AR66" s="219">
        <v>0</v>
      </c>
      <c r="AS66" s="219">
        <v>0</v>
      </c>
      <c r="AT66" s="219">
        <v>0</v>
      </c>
      <c r="AU66" s="219">
        <v>0</v>
      </c>
      <c r="AV66" s="219">
        <v>0</v>
      </c>
      <c r="AW66" s="219">
        <v>0</v>
      </c>
      <c r="AX66" s="219">
        <v>0</v>
      </c>
      <c r="AY66" s="219">
        <v>0</v>
      </c>
      <c r="AZ66" s="219">
        <v>0</v>
      </c>
      <c r="BA66" s="219">
        <v>0</v>
      </c>
      <c r="BB66" s="219">
        <v>0</v>
      </c>
      <c r="BC66" s="219">
        <v>0</v>
      </c>
      <c r="BD66" s="219">
        <v>0</v>
      </c>
    </row>
    <row r="67" spans="1:60" outlineLevel="1" x14ac:dyDescent="0.2">
      <c r="A67" s="27"/>
      <c r="B67" s="52" t="s">
        <v>178</v>
      </c>
      <c r="C67" s="10" t="s">
        <v>216</v>
      </c>
      <c r="D67" s="200">
        <f>MAX($D$22:D66)+1</f>
        <v>37</v>
      </c>
      <c r="E67" s="25"/>
      <c r="F67" s="25"/>
      <c r="G67" s="201">
        <v>2.6934101300000002</v>
      </c>
      <c r="H67" s="201">
        <v>4.1148097299999993</v>
      </c>
      <c r="I67" s="201">
        <v>0.50727042</v>
      </c>
      <c r="J67" s="201">
        <v>0.26782243999999999</v>
      </c>
      <c r="K67" s="201">
        <v>0</v>
      </c>
      <c r="L67" s="201">
        <v>0.56399999999999995</v>
      </c>
      <c r="M67" s="219">
        <v>0</v>
      </c>
      <c r="N67" s="219">
        <v>0</v>
      </c>
      <c r="O67" s="219">
        <v>0</v>
      </c>
      <c r="P67" s="219">
        <v>0</v>
      </c>
      <c r="Q67" s="219">
        <v>0</v>
      </c>
      <c r="R67" s="219">
        <v>0</v>
      </c>
      <c r="S67" s="219">
        <v>0</v>
      </c>
      <c r="T67" s="219">
        <v>0</v>
      </c>
      <c r="U67" s="219">
        <v>0</v>
      </c>
      <c r="V67" s="219">
        <v>0</v>
      </c>
      <c r="W67" s="219">
        <v>0</v>
      </c>
      <c r="X67" s="219">
        <v>0</v>
      </c>
      <c r="Y67" s="219">
        <v>0</v>
      </c>
      <c r="Z67" s="219">
        <v>0</v>
      </c>
      <c r="AA67" s="219">
        <v>0</v>
      </c>
      <c r="AB67" s="219">
        <v>0</v>
      </c>
      <c r="AC67" s="219">
        <v>0</v>
      </c>
      <c r="AD67" s="219">
        <v>0</v>
      </c>
      <c r="AE67" s="219">
        <v>0</v>
      </c>
      <c r="AF67" s="219">
        <v>0</v>
      </c>
      <c r="AG67" s="219">
        <v>0</v>
      </c>
      <c r="AH67" s="219">
        <v>0</v>
      </c>
      <c r="AI67" s="219">
        <v>0</v>
      </c>
      <c r="AJ67" s="219">
        <v>0</v>
      </c>
      <c r="AK67" s="219">
        <v>0</v>
      </c>
      <c r="AL67" s="219">
        <v>0</v>
      </c>
      <c r="AM67" s="219">
        <v>0</v>
      </c>
      <c r="AN67" s="219">
        <v>0</v>
      </c>
      <c r="AO67" s="219">
        <v>0</v>
      </c>
      <c r="AP67" s="219">
        <v>0</v>
      </c>
      <c r="AQ67" s="219">
        <v>0</v>
      </c>
      <c r="AR67" s="219">
        <v>0</v>
      </c>
      <c r="AS67" s="219">
        <v>0</v>
      </c>
      <c r="AT67" s="219">
        <v>0</v>
      </c>
      <c r="AU67" s="219">
        <v>0</v>
      </c>
      <c r="AV67" s="219">
        <v>0</v>
      </c>
      <c r="AW67" s="219">
        <v>0</v>
      </c>
      <c r="AX67" s="219">
        <v>0</v>
      </c>
      <c r="AY67" s="219">
        <v>0</v>
      </c>
      <c r="AZ67" s="219">
        <v>0</v>
      </c>
      <c r="BA67" s="219">
        <v>0</v>
      </c>
      <c r="BB67" s="219">
        <v>0</v>
      </c>
      <c r="BC67" s="219">
        <v>0</v>
      </c>
      <c r="BD67" s="219">
        <v>0</v>
      </c>
    </row>
    <row r="68" spans="1:60" outlineLevel="1" x14ac:dyDescent="0.2">
      <c r="A68" s="27"/>
      <c r="B68" s="52" t="s">
        <v>173</v>
      </c>
      <c r="C68" s="10" t="s">
        <v>216</v>
      </c>
      <c r="D68" s="200">
        <f>MAX($D$22:D67)+1</f>
        <v>38</v>
      </c>
      <c r="E68" s="25"/>
      <c r="F68" s="25"/>
      <c r="G68" s="201">
        <v>0</v>
      </c>
      <c r="H68" s="201">
        <v>0</v>
      </c>
      <c r="I68" s="201">
        <v>0</v>
      </c>
      <c r="J68" s="201">
        <v>0</v>
      </c>
      <c r="K68" s="201">
        <v>0</v>
      </c>
      <c r="L68" s="201">
        <v>0</v>
      </c>
      <c r="M68" s="219">
        <v>0</v>
      </c>
      <c r="N68" s="219">
        <v>0</v>
      </c>
      <c r="O68" s="219">
        <v>0</v>
      </c>
      <c r="P68" s="219">
        <v>0</v>
      </c>
      <c r="Q68" s="219">
        <v>0</v>
      </c>
      <c r="R68" s="219">
        <v>0</v>
      </c>
      <c r="S68" s="219">
        <v>0</v>
      </c>
      <c r="T68" s="219">
        <v>0</v>
      </c>
      <c r="U68" s="219">
        <v>0</v>
      </c>
      <c r="V68" s="219">
        <v>0</v>
      </c>
      <c r="W68" s="219">
        <v>0</v>
      </c>
      <c r="X68" s="219">
        <v>0</v>
      </c>
      <c r="Y68" s="219">
        <v>0</v>
      </c>
      <c r="Z68" s="219">
        <v>0</v>
      </c>
      <c r="AA68" s="219">
        <v>0</v>
      </c>
      <c r="AB68" s="219">
        <v>0</v>
      </c>
      <c r="AC68" s="219">
        <v>0</v>
      </c>
      <c r="AD68" s="219">
        <v>0</v>
      </c>
      <c r="AE68" s="219">
        <v>0</v>
      </c>
      <c r="AF68" s="219">
        <v>0</v>
      </c>
      <c r="AG68" s="219">
        <v>0</v>
      </c>
      <c r="AH68" s="219">
        <v>0</v>
      </c>
      <c r="AI68" s="219">
        <v>0</v>
      </c>
      <c r="AJ68" s="219">
        <v>0</v>
      </c>
      <c r="AK68" s="219">
        <v>0</v>
      </c>
      <c r="AL68" s="219">
        <v>0</v>
      </c>
      <c r="AM68" s="219">
        <v>0</v>
      </c>
      <c r="AN68" s="219">
        <v>0</v>
      </c>
      <c r="AO68" s="219">
        <v>0</v>
      </c>
      <c r="AP68" s="219">
        <v>0</v>
      </c>
      <c r="AQ68" s="219">
        <v>0</v>
      </c>
      <c r="AR68" s="219">
        <v>0</v>
      </c>
      <c r="AS68" s="219">
        <v>0</v>
      </c>
      <c r="AT68" s="219">
        <v>0</v>
      </c>
      <c r="AU68" s="219">
        <v>0</v>
      </c>
      <c r="AV68" s="219">
        <v>0</v>
      </c>
      <c r="AW68" s="219">
        <v>0</v>
      </c>
      <c r="AX68" s="219">
        <v>0</v>
      </c>
      <c r="AY68" s="219">
        <v>0</v>
      </c>
      <c r="AZ68" s="219">
        <v>0</v>
      </c>
      <c r="BA68" s="219">
        <v>0</v>
      </c>
      <c r="BB68" s="219">
        <v>0</v>
      </c>
      <c r="BC68" s="219">
        <v>0</v>
      </c>
      <c r="BD68" s="219">
        <v>0</v>
      </c>
    </row>
    <row r="69" spans="1:60" outlineLevel="1" x14ac:dyDescent="0.2">
      <c r="A69" s="27"/>
      <c r="B69" s="48"/>
      <c r="C69" s="29"/>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row>
    <row r="70" spans="1:60" outlineLevel="1" x14ac:dyDescent="0.2">
      <c r="A70" s="27"/>
      <c r="B70" s="61" t="s">
        <v>217</v>
      </c>
      <c r="C70" s="62" t="s">
        <v>216</v>
      </c>
      <c r="D70" s="63"/>
      <c r="E70" s="64">
        <f>SUM(E22:E68)</f>
        <v>0</v>
      </c>
      <c r="F70" s="64"/>
      <c r="G70" s="64">
        <f t="shared" ref="G70:AL70" si="15">SUM(G22:G68)</f>
        <v>166.96435288000001</v>
      </c>
      <c r="H70" s="64">
        <f t="shared" si="15"/>
        <v>138.12797759534232</v>
      </c>
      <c r="I70" s="64">
        <f t="shared" si="15"/>
        <v>134.62057969438752</v>
      </c>
      <c r="J70" s="64">
        <f t="shared" si="15"/>
        <v>138.25955795363345</v>
      </c>
      <c r="K70" s="64">
        <f t="shared" si="15"/>
        <v>147.53126462859279</v>
      </c>
      <c r="L70" s="64">
        <f t="shared" si="15"/>
        <v>159.62366588317818</v>
      </c>
      <c r="M70" s="64">
        <f t="shared" si="15"/>
        <v>154.66979012708171</v>
      </c>
      <c r="N70" s="64">
        <f t="shared" si="15"/>
        <v>154.41696353467384</v>
      </c>
      <c r="O70" s="64">
        <f t="shared" si="15"/>
        <v>159.60552699726091</v>
      </c>
      <c r="P70" s="64">
        <f t="shared" si="15"/>
        <v>165.12472895978144</v>
      </c>
      <c r="Q70" s="64">
        <f t="shared" si="15"/>
        <v>172.12929007691574</v>
      </c>
      <c r="R70" s="64">
        <f t="shared" si="15"/>
        <v>176.18644379324408</v>
      </c>
      <c r="S70" s="64">
        <f t="shared" si="15"/>
        <v>181.30157924709729</v>
      </c>
      <c r="T70" s="64">
        <f t="shared" si="15"/>
        <v>186.02850137946095</v>
      </c>
      <c r="U70" s="64">
        <f t="shared" si="15"/>
        <v>191.3948860112875</v>
      </c>
      <c r="V70" s="64">
        <f t="shared" si="15"/>
        <v>196.88132943652707</v>
      </c>
      <c r="W70" s="64">
        <f t="shared" si="15"/>
        <v>202.69393272207546</v>
      </c>
      <c r="X70" s="64">
        <f t="shared" si="15"/>
        <v>208.66539367524578</v>
      </c>
      <c r="Y70" s="64">
        <f t="shared" si="15"/>
        <v>215.63284026103929</v>
      </c>
      <c r="Z70" s="64">
        <f t="shared" si="15"/>
        <v>221.45338849387565</v>
      </c>
      <c r="AA70" s="64">
        <f t="shared" si="15"/>
        <v>229.93518611815043</v>
      </c>
      <c r="AB70" s="64">
        <f t="shared" si="15"/>
        <v>233.28563425611895</v>
      </c>
      <c r="AC70" s="64">
        <f t="shared" si="15"/>
        <v>247.95579995105354</v>
      </c>
      <c r="AD70" s="64">
        <f t="shared" si="15"/>
        <v>251.33320244671441</v>
      </c>
      <c r="AE70" s="64">
        <f t="shared" si="15"/>
        <v>258.49348137524191</v>
      </c>
      <c r="AF70" s="64">
        <f t="shared" si="15"/>
        <v>266.02748897910101</v>
      </c>
      <c r="AG70" s="64">
        <f t="shared" si="15"/>
        <v>274.04331179044061</v>
      </c>
      <c r="AH70" s="64">
        <f t="shared" si="15"/>
        <v>282.20783832255188</v>
      </c>
      <c r="AI70" s="64">
        <f t="shared" si="15"/>
        <v>291.24303060536988</v>
      </c>
      <c r="AJ70" s="64">
        <f t="shared" si="15"/>
        <v>299.59106066593421</v>
      </c>
      <c r="AK70" s="64">
        <f t="shared" si="15"/>
        <v>309.12605564577098</v>
      </c>
      <c r="AL70" s="64">
        <f t="shared" si="15"/>
        <v>318.6866564244325</v>
      </c>
      <c r="AM70" s="64">
        <f t="shared" ref="AM70:BD70" si="16">SUM(AM22:AM68)</f>
        <v>327.90680767770101</v>
      </c>
      <c r="AN70" s="64">
        <f t="shared" si="16"/>
        <v>337.66829146795976</v>
      </c>
      <c r="AO70" s="64">
        <f t="shared" si="16"/>
        <v>347.78097659364977</v>
      </c>
      <c r="AP70" s="64">
        <f t="shared" si="16"/>
        <v>358.3301760811616</v>
      </c>
      <c r="AQ70" s="64">
        <f t="shared" si="16"/>
        <v>369.15828923546678</v>
      </c>
      <c r="AR70" s="64">
        <f t="shared" si="16"/>
        <v>380.29515790967963</v>
      </c>
      <c r="AS70" s="64">
        <f t="shared" si="16"/>
        <v>391.90264596739001</v>
      </c>
      <c r="AT70" s="64">
        <f t="shared" si="16"/>
        <v>403.81894844251741</v>
      </c>
      <c r="AU70" s="64">
        <f t="shared" si="16"/>
        <v>416.57366149859678</v>
      </c>
      <c r="AV70" s="64">
        <f t="shared" si="16"/>
        <v>429.16573667548971</v>
      </c>
      <c r="AW70" s="64">
        <f t="shared" si="16"/>
        <v>441.39702252204989</v>
      </c>
      <c r="AX70" s="64">
        <f t="shared" si="16"/>
        <v>453.22343639537206</v>
      </c>
      <c r="AY70" s="64">
        <f t="shared" si="16"/>
        <v>466.03027841556769</v>
      </c>
      <c r="AZ70" s="64">
        <f t="shared" si="16"/>
        <v>479.20104702315456</v>
      </c>
      <c r="BA70" s="64">
        <f t="shared" si="16"/>
        <v>492.78539898153991</v>
      </c>
      <c r="BB70" s="64">
        <f t="shared" si="16"/>
        <v>506.81918846134181</v>
      </c>
      <c r="BC70" s="64">
        <f t="shared" si="16"/>
        <v>521.20880230833518</v>
      </c>
      <c r="BD70" s="64">
        <f t="shared" si="16"/>
        <v>535.9942068831698</v>
      </c>
    </row>
    <row r="71" spans="1:60" outlineLevel="1" x14ac:dyDescent="0.2">
      <c r="A71" s="93">
        <f>SUM(E71:AZ71)</f>
        <v>0</v>
      </c>
      <c r="C71" s="1"/>
      <c r="D71" s="72" t="s">
        <v>218</v>
      </c>
      <c r="E71" s="111"/>
      <c r="F71" s="111"/>
      <c r="G71" s="111">
        <f t="shared" ref="G71:BD71" si="17">IF(ISERROR(G70),1,0)</f>
        <v>0</v>
      </c>
      <c r="H71" s="111">
        <f t="shared" si="17"/>
        <v>0</v>
      </c>
      <c r="I71" s="111">
        <f t="shared" si="17"/>
        <v>0</v>
      </c>
      <c r="J71" s="111">
        <f t="shared" si="17"/>
        <v>0</v>
      </c>
      <c r="K71" s="111">
        <f t="shared" si="17"/>
        <v>0</v>
      </c>
      <c r="L71" s="111">
        <f t="shared" si="17"/>
        <v>0</v>
      </c>
      <c r="M71" s="111">
        <f t="shared" si="17"/>
        <v>0</v>
      </c>
      <c r="N71" s="111">
        <f t="shared" si="17"/>
        <v>0</v>
      </c>
      <c r="O71" s="111">
        <f t="shared" si="17"/>
        <v>0</v>
      </c>
      <c r="P71" s="111">
        <f t="shared" si="17"/>
        <v>0</v>
      </c>
      <c r="Q71" s="111">
        <f t="shared" si="17"/>
        <v>0</v>
      </c>
      <c r="R71" s="111">
        <f t="shared" si="17"/>
        <v>0</v>
      </c>
      <c r="S71" s="111">
        <f t="shared" si="17"/>
        <v>0</v>
      </c>
      <c r="T71" s="111">
        <f t="shared" si="17"/>
        <v>0</v>
      </c>
      <c r="U71" s="111">
        <f t="shared" si="17"/>
        <v>0</v>
      </c>
      <c r="V71" s="111">
        <f t="shared" si="17"/>
        <v>0</v>
      </c>
      <c r="W71" s="111">
        <f t="shared" si="17"/>
        <v>0</v>
      </c>
      <c r="X71" s="111">
        <f t="shared" si="17"/>
        <v>0</v>
      </c>
      <c r="Y71" s="111">
        <f t="shared" si="17"/>
        <v>0</v>
      </c>
      <c r="Z71" s="111">
        <f t="shared" si="17"/>
        <v>0</v>
      </c>
      <c r="AA71" s="111">
        <f t="shared" si="17"/>
        <v>0</v>
      </c>
      <c r="AB71" s="111">
        <f t="shared" si="17"/>
        <v>0</v>
      </c>
      <c r="AC71" s="111">
        <f t="shared" si="17"/>
        <v>0</v>
      </c>
      <c r="AD71" s="111">
        <f t="shared" si="17"/>
        <v>0</v>
      </c>
      <c r="AE71" s="111">
        <f t="shared" si="17"/>
        <v>0</v>
      </c>
      <c r="AF71" s="111">
        <f t="shared" si="17"/>
        <v>0</v>
      </c>
      <c r="AG71" s="111">
        <f t="shared" si="17"/>
        <v>0</v>
      </c>
      <c r="AH71" s="111">
        <f t="shared" si="17"/>
        <v>0</v>
      </c>
      <c r="AI71" s="111">
        <f t="shared" si="17"/>
        <v>0</v>
      </c>
      <c r="AJ71" s="111">
        <f t="shared" si="17"/>
        <v>0</v>
      </c>
      <c r="AK71" s="111">
        <f t="shared" si="17"/>
        <v>0</v>
      </c>
      <c r="AL71" s="111">
        <f t="shared" si="17"/>
        <v>0</v>
      </c>
      <c r="AM71" s="111">
        <f t="shared" si="17"/>
        <v>0</v>
      </c>
      <c r="AN71" s="111">
        <f t="shared" si="17"/>
        <v>0</v>
      </c>
      <c r="AO71" s="111">
        <f t="shared" si="17"/>
        <v>0</v>
      </c>
      <c r="AP71" s="111">
        <f t="shared" si="17"/>
        <v>0</v>
      </c>
      <c r="AQ71" s="111">
        <f t="shared" si="17"/>
        <v>0</v>
      </c>
      <c r="AR71" s="111">
        <f t="shared" si="17"/>
        <v>0</v>
      </c>
      <c r="AS71" s="111">
        <f t="shared" si="17"/>
        <v>0</v>
      </c>
      <c r="AT71" s="111">
        <f t="shared" si="17"/>
        <v>0</v>
      </c>
      <c r="AU71" s="111">
        <f t="shared" si="17"/>
        <v>0</v>
      </c>
      <c r="AV71" s="111">
        <f t="shared" si="17"/>
        <v>0</v>
      </c>
      <c r="AW71" s="111">
        <f t="shared" si="17"/>
        <v>0</v>
      </c>
      <c r="AX71" s="111">
        <f t="shared" si="17"/>
        <v>0</v>
      </c>
      <c r="AY71" s="111">
        <f t="shared" si="17"/>
        <v>0</v>
      </c>
      <c r="AZ71" s="111">
        <f t="shared" si="17"/>
        <v>0</v>
      </c>
      <c r="BA71" s="111">
        <f t="shared" si="17"/>
        <v>0</v>
      </c>
      <c r="BB71" s="111">
        <f t="shared" si="17"/>
        <v>0</v>
      </c>
      <c r="BC71" s="111">
        <f t="shared" si="17"/>
        <v>0</v>
      </c>
      <c r="BD71" s="111">
        <f t="shared" si="17"/>
        <v>0</v>
      </c>
      <c r="BE71" s="93"/>
      <c r="BF71" s="93"/>
      <c r="BG71" s="93"/>
      <c r="BH71" s="93"/>
    </row>
    <row r="72" spans="1:60" outlineLevel="1" x14ac:dyDescent="0.2">
      <c r="A72" s="27"/>
      <c r="B72" s="28"/>
      <c r="C72" s="29"/>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row>
    <row r="73" spans="1:60" x14ac:dyDescent="0.2">
      <c r="A73" s="30" t="s">
        <v>23</v>
      </c>
      <c r="B73" s="31"/>
      <c r="C73" s="32"/>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row>
  </sheetData>
  <sheetProtection algorithmName="SHA-512" hashValue="b7iQeeXcI33BsmJMENhu8iN/+oBOXMN5YZ+K0TkNbihqHAQ1NX2ChcpZqahwIPAVTUoHVMx1wYtPTwj2D3kIig==" saltValue="QmqpYVRT4msbtf3Eyp8gKQ==" spinCount="100000" sheet="1" sort="0" autoFilter="0" pivotTables="0"/>
  <dataConsolidate/>
  <conditionalFormatting sqref="E13:E14">
    <cfRule type="expression" dxfId="396" priority="3478">
      <formula>E$14=0</formula>
    </cfRule>
  </conditionalFormatting>
  <conditionalFormatting sqref="E12">
    <cfRule type="expression" dxfId="395" priority="3477">
      <formula>E$14=0</formula>
    </cfRule>
  </conditionalFormatting>
  <conditionalFormatting sqref="F8:BC8">
    <cfRule type="expression" dxfId="394" priority="3236">
      <formula>AND(E$14=1,F$14=1)</formula>
    </cfRule>
    <cfRule type="expression" dxfId="393" priority="3237">
      <formula>F$14=1</formula>
    </cfRule>
  </conditionalFormatting>
  <conditionalFormatting sqref="F8:BC8">
    <cfRule type="expression" dxfId="392" priority="3233">
      <formula>AND(F$13=0,F$14=1,E$13=1)</formula>
    </cfRule>
    <cfRule type="expression" dxfId="391" priority="3234">
      <formula>AND(F$14=1,F$13=0)</formula>
    </cfRule>
  </conditionalFormatting>
  <conditionalFormatting sqref="F9:BC14">
    <cfRule type="expression" dxfId="390" priority="3232">
      <formula>F$14&lt;&gt;1</formula>
    </cfRule>
  </conditionalFormatting>
  <conditionalFormatting sqref="B3">
    <cfRule type="expression" dxfId="389" priority="1972">
      <formula>$B$3="The model contains one or more errors"</formula>
    </cfRule>
  </conditionalFormatting>
  <conditionalFormatting sqref="E70:BC70">
    <cfRule type="expression" dxfId="388" priority="1222">
      <formula>AND(E$14=0,E$9&gt;Display_Year_End)</formula>
    </cfRule>
    <cfRule type="expression" dxfId="387" priority="1223">
      <formula>AND(E$14=0,E$9&lt;=Display_Year_End)</formula>
    </cfRule>
  </conditionalFormatting>
  <conditionalFormatting sqref="H22:I23 K22:BD23">
    <cfRule type="expression" dxfId="386" priority="1214">
      <formula>AND(H$9&gt;Display_Year_End,G$14=1)</formula>
    </cfRule>
    <cfRule type="expression" dxfId="385" priority="1215">
      <formula>AND(H$14=0,I$14=1)</formula>
    </cfRule>
    <cfRule type="expression" dxfId="384" priority="1217">
      <formula>H$14=0</formula>
    </cfRule>
  </conditionalFormatting>
  <conditionalFormatting sqref="H22:I23 K22:BD23">
    <cfRule type="expression" dxfId="383" priority="1216">
      <formula>H$14=0</formula>
    </cfRule>
  </conditionalFormatting>
  <conditionalFormatting sqref="BD8">
    <cfRule type="expression" dxfId="382" priority="887">
      <formula>AND(BC$14=1,BD$14=1)</formula>
    </cfRule>
    <cfRule type="expression" dxfId="381" priority="888">
      <formula>BD$14=1</formula>
    </cfRule>
  </conditionalFormatting>
  <conditionalFormatting sqref="BD8">
    <cfRule type="expression" dxfId="380" priority="885">
      <formula>AND(BD$13=0,BD$14=1,BC$13=1)</formula>
    </cfRule>
    <cfRule type="expression" dxfId="379" priority="886">
      <formula>AND(BD$14=1,BD$13=0)</formula>
    </cfRule>
  </conditionalFormatting>
  <conditionalFormatting sqref="BD9:BD14">
    <cfRule type="expression" dxfId="378" priority="884">
      <formula>BD$14&lt;&gt;1</formula>
    </cfRule>
  </conditionalFormatting>
  <conditionalFormatting sqref="BD70">
    <cfRule type="expression" dxfId="377" priority="877">
      <formula>AND(BD$14=0,BD$9&gt;Display_Year_End)</formula>
    </cfRule>
    <cfRule type="expression" dxfId="376" priority="878">
      <formula>AND(BD$14=0,BD$9&lt;=Display_Year_End)</formula>
    </cfRule>
  </conditionalFormatting>
  <conditionalFormatting sqref="K23:BD23">
    <cfRule type="expression" dxfId="375" priority="491">
      <formula>AND(K$9&gt;Display_Year_End,J$14=1)</formula>
    </cfRule>
    <cfRule type="expression" dxfId="374" priority="492">
      <formula>AND(K$14=0,L$14=1)</formula>
    </cfRule>
    <cfRule type="expression" dxfId="373" priority="494">
      <formula>K$14=0</formula>
    </cfRule>
  </conditionalFormatting>
  <conditionalFormatting sqref="K23:BD23">
    <cfRule type="expression" dxfId="372" priority="493">
      <formula>K$14=0</formula>
    </cfRule>
  </conditionalFormatting>
  <conditionalFormatting sqref="BE71:BH71">
    <cfRule type="expression" dxfId="371" priority="246">
      <formula>#REF!=0</formula>
    </cfRule>
  </conditionalFormatting>
  <conditionalFormatting sqref="E71:BC71">
    <cfRule type="expression" dxfId="370" priority="247">
      <formula>#REF!=0</formula>
    </cfRule>
  </conditionalFormatting>
  <conditionalFormatting sqref="BD71">
    <cfRule type="expression" dxfId="369" priority="245">
      <formula>#REF!=0</formula>
    </cfRule>
  </conditionalFormatting>
  <conditionalFormatting sqref="G22:BD23">
    <cfRule type="expression" dxfId="368" priority="241">
      <formula>AND(G$9&gt;Display_Year_End,F$14=1)</formula>
    </cfRule>
    <cfRule type="expression" dxfId="367" priority="242">
      <formula>AND(G$14=0,H$14=1)</formula>
    </cfRule>
    <cfRule type="expression" dxfId="366" priority="244">
      <formula>G$14=0</formula>
    </cfRule>
  </conditionalFormatting>
  <conditionalFormatting sqref="G22:BD23">
    <cfRule type="expression" dxfId="365" priority="243">
      <formula>G$14=0</formula>
    </cfRule>
  </conditionalFormatting>
  <conditionalFormatting sqref="J22:J23">
    <cfRule type="expression" dxfId="364" priority="201">
      <formula>AND(J$9&gt;Display_Year_End,I$14=1)</formula>
    </cfRule>
    <cfRule type="expression" dxfId="363" priority="202">
      <formula>AND(J$14=0,K$14=1)</formula>
    </cfRule>
    <cfRule type="expression" dxfId="362" priority="204">
      <formula>J$14=0</formula>
    </cfRule>
  </conditionalFormatting>
  <conditionalFormatting sqref="J22:J23">
    <cfRule type="expression" dxfId="361" priority="203">
      <formula>J$14=0</formula>
    </cfRule>
  </conditionalFormatting>
  <conditionalFormatting sqref="L23:BD23">
    <cfRule type="expression" dxfId="360" priority="141">
      <formula>AND(L$9&gt;Display_Year_End,K$14=1)</formula>
    </cfRule>
    <cfRule type="expression" dxfId="359" priority="142">
      <formula>AND(L$14=0,M$14=1)</formula>
    </cfRule>
    <cfRule type="expression" dxfId="358" priority="144">
      <formula>L$14=0</formula>
    </cfRule>
  </conditionalFormatting>
  <conditionalFormatting sqref="L23:BD23">
    <cfRule type="expression" dxfId="357" priority="143">
      <formula>L$14=0</formula>
    </cfRule>
  </conditionalFormatting>
  <conditionalFormatting sqref="G25:L27">
    <cfRule type="expression" dxfId="356" priority="133">
      <formula>AND(G$9&gt;Display_Year_End,F$14=1)</formula>
    </cfRule>
    <cfRule type="expression" dxfId="355" priority="134">
      <formula>AND(G$14=0,H$14=1)</formula>
    </cfRule>
    <cfRule type="expression" dxfId="354" priority="136">
      <formula>G$14=0</formula>
    </cfRule>
  </conditionalFormatting>
  <conditionalFormatting sqref="G25:L27">
    <cfRule type="expression" dxfId="353" priority="135">
      <formula>G$14=0</formula>
    </cfRule>
  </conditionalFormatting>
  <conditionalFormatting sqref="G29:L31">
    <cfRule type="expression" dxfId="352" priority="129">
      <formula>AND(G$9&gt;Display_Year_End,F$14=1)</formula>
    </cfRule>
    <cfRule type="expression" dxfId="351" priority="130">
      <formula>AND(G$14=0,H$14=1)</formula>
    </cfRule>
    <cfRule type="expression" dxfId="350" priority="132">
      <formula>G$14=0</formula>
    </cfRule>
  </conditionalFormatting>
  <conditionalFormatting sqref="G29:L31">
    <cfRule type="expression" dxfId="349" priority="131">
      <formula>G$14=0</formula>
    </cfRule>
  </conditionalFormatting>
  <conditionalFormatting sqref="G33:L37">
    <cfRule type="expression" dxfId="348" priority="125">
      <formula>AND(G$9&gt;Display_Year_End,F$14=1)</formula>
    </cfRule>
    <cfRule type="expression" dxfId="347" priority="126">
      <formula>AND(G$14=0,H$14=1)</formula>
    </cfRule>
    <cfRule type="expression" dxfId="346" priority="128">
      <formula>G$14=0</formula>
    </cfRule>
  </conditionalFormatting>
  <conditionalFormatting sqref="G33:L37">
    <cfRule type="expression" dxfId="345" priority="127">
      <formula>G$14=0</formula>
    </cfRule>
  </conditionalFormatting>
  <conditionalFormatting sqref="G39:L41">
    <cfRule type="expression" dxfId="344" priority="121">
      <formula>AND(G$9&gt;Display_Year_End,F$14=1)</formula>
    </cfRule>
    <cfRule type="expression" dxfId="343" priority="122">
      <formula>AND(G$14=0,H$14=1)</formula>
    </cfRule>
    <cfRule type="expression" dxfId="342" priority="124">
      <formula>G$14=0</formula>
    </cfRule>
  </conditionalFormatting>
  <conditionalFormatting sqref="G39:L41">
    <cfRule type="expression" dxfId="341" priority="123">
      <formula>G$14=0</formula>
    </cfRule>
  </conditionalFormatting>
  <conditionalFormatting sqref="G43:L45">
    <cfRule type="expression" dxfId="340" priority="117">
      <formula>AND(G$9&gt;Display_Year_End,F$14=1)</formula>
    </cfRule>
    <cfRule type="expression" dxfId="339" priority="118">
      <formula>AND(G$14=0,H$14=1)</formula>
    </cfRule>
    <cfRule type="expression" dxfId="338" priority="120">
      <formula>G$14=0</formula>
    </cfRule>
  </conditionalFormatting>
  <conditionalFormatting sqref="G43:L45">
    <cfRule type="expression" dxfId="337" priority="119">
      <formula>G$14=0</formula>
    </cfRule>
  </conditionalFormatting>
  <conditionalFormatting sqref="G47:L51">
    <cfRule type="expression" dxfId="336" priority="113">
      <formula>AND(G$9&gt;Display_Year_End,F$14=1)</formula>
    </cfRule>
    <cfRule type="expression" dxfId="335" priority="114">
      <formula>AND(G$14=0,H$14=1)</formula>
    </cfRule>
    <cfRule type="expression" dxfId="334" priority="116">
      <formula>G$14=0</formula>
    </cfRule>
  </conditionalFormatting>
  <conditionalFormatting sqref="G47:L51">
    <cfRule type="expression" dxfId="333" priority="115">
      <formula>G$14=0</formula>
    </cfRule>
  </conditionalFormatting>
  <conditionalFormatting sqref="G53:L55">
    <cfRule type="expression" dxfId="332" priority="109">
      <formula>AND(G$9&gt;Display_Year_End,F$14=1)</formula>
    </cfRule>
    <cfRule type="expression" dxfId="331" priority="110">
      <formula>AND(G$14=0,H$14=1)</formula>
    </cfRule>
    <cfRule type="expression" dxfId="330" priority="112">
      <formula>G$14=0</formula>
    </cfRule>
  </conditionalFormatting>
  <conditionalFormatting sqref="G53:L55">
    <cfRule type="expression" dxfId="329" priority="111">
      <formula>G$14=0</formula>
    </cfRule>
  </conditionalFormatting>
  <conditionalFormatting sqref="G57:L63">
    <cfRule type="expression" dxfId="328" priority="105">
      <formula>AND(G$9&gt;Display_Year_End,F$14=1)</formula>
    </cfRule>
    <cfRule type="expression" dxfId="327" priority="106">
      <formula>AND(G$14=0,H$14=1)</formula>
    </cfRule>
    <cfRule type="expression" dxfId="326" priority="108">
      <formula>G$14=0</formula>
    </cfRule>
  </conditionalFormatting>
  <conditionalFormatting sqref="G57:L63">
    <cfRule type="expression" dxfId="325" priority="107">
      <formula>G$14=0</formula>
    </cfRule>
  </conditionalFormatting>
  <conditionalFormatting sqref="G66:L68 G65:K65">
    <cfRule type="expression" dxfId="324" priority="101">
      <formula>AND(G$9&gt;Display_Year_End,F$14=1)</formula>
    </cfRule>
    <cfRule type="expression" dxfId="323" priority="102">
      <formula>AND(G$14=0,H$14=1)</formula>
    </cfRule>
    <cfRule type="expression" dxfId="322" priority="104">
      <formula>G$14=0</formula>
    </cfRule>
  </conditionalFormatting>
  <conditionalFormatting sqref="G66:L68 G65:K65">
    <cfRule type="expression" dxfId="321" priority="103">
      <formula>G$14=0</formula>
    </cfRule>
  </conditionalFormatting>
  <conditionalFormatting sqref="L65">
    <cfRule type="expression" dxfId="320" priority="97">
      <formula>AND(L$9&gt;Display_Year_End,K$14=1)</formula>
    </cfRule>
    <cfRule type="expression" dxfId="319" priority="98">
      <formula>AND(L$14=0,M$14=1)</formula>
    </cfRule>
    <cfRule type="expression" dxfId="318" priority="100">
      <formula>L$14=0</formula>
    </cfRule>
  </conditionalFormatting>
  <conditionalFormatting sqref="L65">
    <cfRule type="expression" dxfId="317" priority="99">
      <formula>L$14=0</formula>
    </cfRule>
  </conditionalFormatting>
  <conditionalFormatting sqref="M25:BD27">
    <cfRule type="expression" dxfId="316" priority="93">
      <formula>AND(M$9&gt;Display_Year_End,L$14=1)</formula>
    </cfRule>
    <cfRule type="expression" dxfId="315" priority="94">
      <formula>AND(M$14=0,N$14=1)</formula>
    </cfRule>
    <cfRule type="expression" dxfId="314" priority="96">
      <formula>M$14=0</formula>
    </cfRule>
  </conditionalFormatting>
  <conditionalFormatting sqref="M25:BD27">
    <cfRule type="expression" dxfId="313" priority="95">
      <formula>M$14=0</formula>
    </cfRule>
  </conditionalFormatting>
  <conditionalFormatting sqref="M25:BD27">
    <cfRule type="expression" dxfId="312" priority="89">
      <formula>AND(M$9&gt;Display_Year_End,L$14=1)</formula>
    </cfRule>
    <cfRule type="expression" dxfId="311" priority="90">
      <formula>AND(M$14=0,N$14=1)</formula>
    </cfRule>
    <cfRule type="expression" dxfId="310" priority="92">
      <formula>M$14=0</formula>
    </cfRule>
  </conditionalFormatting>
  <conditionalFormatting sqref="M25:BD27">
    <cfRule type="expression" dxfId="309" priority="91">
      <formula>M$14=0</formula>
    </cfRule>
  </conditionalFormatting>
  <conditionalFormatting sqref="M29:BD31">
    <cfRule type="expression" dxfId="308" priority="77">
      <formula>AND(M$9&gt;Display_Year_End,L$14=1)</formula>
    </cfRule>
    <cfRule type="expression" dxfId="307" priority="78">
      <formula>AND(M$14=0,N$14=1)</formula>
    </cfRule>
    <cfRule type="expression" dxfId="306" priority="80">
      <formula>M$14=0</formula>
    </cfRule>
  </conditionalFormatting>
  <conditionalFormatting sqref="M29:BD31">
    <cfRule type="expression" dxfId="305" priority="79">
      <formula>M$14=0</formula>
    </cfRule>
  </conditionalFormatting>
  <conditionalFormatting sqref="M29:BD31">
    <cfRule type="expression" dxfId="304" priority="73">
      <formula>AND(M$9&gt;Display_Year_End,L$14=1)</formula>
    </cfRule>
    <cfRule type="expression" dxfId="303" priority="74">
      <formula>AND(M$14=0,N$14=1)</formula>
    </cfRule>
    <cfRule type="expression" dxfId="302" priority="76">
      <formula>M$14=0</formula>
    </cfRule>
  </conditionalFormatting>
  <conditionalFormatting sqref="M29:BD31">
    <cfRule type="expression" dxfId="301" priority="75">
      <formula>M$14=0</formula>
    </cfRule>
  </conditionalFormatting>
  <conditionalFormatting sqref="M33:BD37">
    <cfRule type="expression" dxfId="300" priority="61">
      <formula>AND(M$9&gt;Display_Year_End,L$14=1)</formula>
    </cfRule>
    <cfRule type="expression" dxfId="299" priority="62">
      <formula>AND(M$14=0,N$14=1)</formula>
    </cfRule>
    <cfRule type="expression" dxfId="298" priority="64">
      <formula>M$14=0</formula>
    </cfRule>
  </conditionalFormatting>
  <conditionalFormatting sqref="M33:BD37">
    <cfRule type="expression" dxfId="297" priority="63">
      <formula>M$14=0</formula>
    </cfRule>
  </conditionalFormatting>
  <conditionalFormatting sqref="M33:BD37">
    <cfRule type="expression" dxfId="296" priority="57">
      <formula>AND(M$9&gt;Display_Year_End,L$14=1)</formula>
    </cfRule>
    <cfRule type="expression" dxfId="295" priority="58">
      <formula>AND(M$14=0,N$14=1)</formula>
    </cfRule>
    <cfRule type="expression" dxfId="294" priority="60">
      <formula>M$14=0</formula>
    </cfRule>
  </conditionalFormatting>
  <conditionalFormatting sqref="M33:BD37">
    <cfRule type="expression" dxfId="293" priority="59">
      <formula>M$14=0</formula>
    </cfRule>
  </conditionalFormatting>
  <conditionalFormatting sqref="M39:BD41">
    <cfRule type="expression" dxfId="292" priority="53">
      <formula>AND(M$9&gt;Display_Year_End,L$14=1)</formula>
    </cfRule>
    <cfRule type="expression" dxfId="291" priority="54">
      <formula>AND(M$14=0,N$14=1)</formula>
    </cfRule>
    <cfRule type="expression" dxfId="290" priority="56">
      <formula>M$14=0</formula>
    </cfRule>
  </conditionalFormatting>
  <conditionalFormatting sqref="M39:BD41">
    <cfRule type="expression" dxfId="289" priority="55">
      <formula>M$14=0</formula>
    </cfRule>
  </conditionalFormatting>
  <conditionalFormatting sqref="M39:BD41">
    <cfRule type="expression" dxfId="288" priority="49">
      <formula>AND(M$9&gt;Display_Year_End,L$14=1)</formula>
    </cfRule>
    <cfRule type="expression" dxfId="287" priority="50">
      <formula>AND(M$14=0,N$14=1)</formula>
    </cfRule>
    <cfRule type="expression" dxfId="286" priority="52">
      <formula>M$14=0</formula>
    </cfRule>
  </conditionalFormatting>
  <conditionalFormatting sqref="M39:BD41">
    <cfRule type="expression" dxfId="285" priority="51">
      <formula>M$14=0</formula>
    </cfRule>
  </conditionalFormatting>
  <conditionalFormatting sqref="M43:BD45">
    <cfRule type="expression" dxfId="284" priority="45">
      <formula>AND(M$9&gt;Display_Year_End,L$14=1)</formula>
    </cfRule>
    <cfRule type="expression" dxfId="283" priority="46">
      <formula>AND(M$14=0,N$14=1)</formula>
    </cfRule>
    <cfRule type="expression" dxfId="282" priority="48">
      <formula>M$14=0</formula>
    </cfRule>
  </conditionalFormatting>
  <conditionalFormatting sqref="M43:BD45">
    <cfRule type="expression" dxfId="281" priority="47">
      <formula>M$14=0</formula>
    </cfRule>
  </conditionalFormatting>
  <conditionalFormatting sqref="M43:BD45">
    <cfRule type="expression" dxfId="280" priority="41">
      <formula>AND(M$9&gt;Display_Year_End,L$14=1)</formula>
    </cfRule>
    <cfRule type="expression" dxfId="279" priority="42">
      <formula>AND(M$14=0,N$14=1)</formula>
    </cfRule>
    <cfRule type="expression" dxfId="278" priority="44">
      <formula>M$14=0</formula>
    </cfRule>
  </conditionalFormatting>
  <conditionalFormatting sqref="M43:BD45">
    <cfRule type="expression" dxfId="277" priority="43">
      <formula>M$14=0</formula>
    </cfRule>
  </conditionalFormatting>
  <conditionalFormatting sqref="M47:BD51">
    <cfRule type="expression" dxfId="276" priority="37">
      <formula>AND(M$9&gt;Display_Year_End,L$14=1)</formula>
    </cfRule>
    <cfRule type="expression" dxfId="275" priority="38">
      <formula>AND(M$14=0,N$14=1)</formula>
    </cfRule>
    <cfRule type="expression" dxfId="274" priority="40">
      <formula>M$14=0</formula>
    </cfRule>
  </conditionalFormatting>
  <conditionalFormatting sqref="M47:BD51">
    <cfRule type="expression" dxfId="273" priority="39">
      <formula>M$14=0</formula>
    </cfRule>
  </conditionalFormatting>
  <conditionalFormatting sqref="M47:BD51">
    <cfRule type="expression" dxfId="272" priority="33">
      <formula>AND(M$9&gt;Display_Year_End,L$14=1)</formula>
    </cfRule>
    <cfRule type="expression" dxfId="271" priority="34">
      <formula>AND(M$14=0,N$14=1)</formula>
    </cfRule>
    <cfRule type="expression" dxfId="270" priority="36">
      <formula>M$14=0</formula>
    </cfRule>
  </conditionalFormatting>
  <conditionalFormatting sqref="M47:BD51">
    <cfRule type="expression" dxfId="269" priority="35">
      <formula>M$14=0</formula>
    </cfRule>
  </conditionalFormatting>
  <conditionalFormatting sqref="M53:BD55">
    <cfRule type="expression" dxfId="268" priority="29">
      <formula>AND(M$9&gt;Display_Year_End,L$14=1)</formula>
    </cfRule>
    <cfRule type="expression" dxfId="267" priority="30">
      <formula>AND(M$14=0,N$14=1)</formula>
    </cfRule>
    <cfRule type="expression" dxfId="266" priority="32">
      <formula>M$14=0</formula>
    </cfRule>
  </conditionalFormatting>
  <conditionalFormatting sqref="M53:BD55">
    <cfRule type="expression" dxfId="265" priority="31">
      <formula>M$14=0</formula>
    </cfRule>
  </conditionalFormatting>
  <conditionalFormatting sqref="M53:BD55">
    <cfRule type="expression" dxfId="264" priority="25">
      <formula>AND(M$9&gt;Display_Year_End,L$14=1)</formula>
    </cfRule>
    <cfRule type="expression" dxfId="263" priority="26">
      <formula>AND(M$14=0,N$14=1)</formula>
    </cfRule>
    <cfRule type="expression" dxfId="262" priority="28">
      <formula>M$14=0</formula>
    </cfRule>
  </conditionalFormatting>
  <conditionalFormatting sqref="M53:BD55">
    <cfRule type="expression" dxfId="261" priority="27">
      <formula>M$14=0</formula>
    </cfRule>
  </conditionalFormatting>
  <conditionalFormatting sqref="M57:BD63">
    <cfRule type="expression" dxfId="260" priority="13">
      <formula>AND(M$9&gt;Display_Year_End,L$14=1)</formula>
    </cfRule>
    <cfRule type="expression" dxfId="259" priority="14">
      <formula>AND(M$14=0,N$14=1)</formula>
    </cfRule>
    <cfRule type="expression" dxfId="258" priority="16">
      <formula>M$14=0</formula>
    </cfRule>
  </conditionalFormatting>
  <conditionalFormatting sqref="M57:BD63">
    <cfRule type="expression" dxfId="257" priority="15">
      <formula>M$14=0</formula>
    </cfRule>
  </conditionalFormatting>
  <conditionalFormatting sqref="M57:BD63">
    <cfRule type="expression" dxfId="256" priority="9">
      <formula>AND(M$9&gt;Display_Year_End,L$14=1)</formula>
    </cfRule>
    <cfRule type="expression" dxfId="255" priority="10">
      <formula>AND(M$14=0,N$14=1)</formula>
    </cfRule>
    <cfRule type="expression" dxfId="254" priority="12">
      <formula>M$14=0</formula>
    </cfRule>
  </conditionalFormatting>
  <conditionalFormatting sqref="M57:BD63">
    <cfRule type="expression" dxfId="253" priority="11">
      <formula>M$14=0</formula>
    </cfRule>
  </conditionalFormatting>
  <conditionalFormatting sqref="M65:BD68">
    <cfRule type="expression" dxfId="252" priority="5">
      <formula>AND(M$9&gt;Display_Year_End,L$14=1)</formula>
    </cfRule>
    <cfRule type="expression" dxfId="251" priority="6">
      <formula>AND(M$14=0,N$14=1)</formula>
    </cfRule>
    <cfRule type="expression" dxfId="250" priority="8">
      <formula>M$14=0</formula>
    </cfRule>
  </conditionalFormatting>
  <conditionalFormatting sqref="M65:BD68">
    <cfRule type="expression" dxfId="249" priority="7">
      <formula>M$14=0</formula>
    </cfRule>
  </conditionalFormatting>
  <conditionalFormatting sqref="M65:BD68">
    <cfRule type="expression" dxfId="248" priority="1">
      <formula>AND(M$9&gt;Display_Year_End,L$14=1)</formula>
    </cfRule>
    <cfRule type="expression" dxfId="247" priority="2">
      <formula>AND(M$14=0,N$14=1)</formula>
    </cfRule>
    <cfRule type="expression" dxfId="246" priority="4">
      <formula>M$14=0</formula>
    </cfRule>
  </conditionalFormatting>
  <conditionalFormatting sqref="M65:BD68">
    <cfRule type="expression" dxfId="245" priority="3">
      <formula>M$14=0</formula>
    </cfRule>
  </conditionalFormatting>
  <hyperlinks>
    <hyperlink ref="B5" location="Contents!A1" display="[To Contents]" xr:uid="{00000000-0004-0000-0500-000000000000}"/>
  </hyperlinks>
  <pageMargins left="0.39370078740157483" right="0.39370078740157483" top="0.39370078740157483" bottom="0.39370078740157483" header="0.39370078740157483" footer="0.39370078740157483"/>
  <pageSetup paperSize="8" scale="1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99"/>
    <pageSetUpPr fitToPage="1"/>
  </sheetPr>
  <dimension ref="A1:BQ217"/>
  <sheetViews>
    <sheetView showGridLines="0" zoomScaleNormal="100" zoomScaleSheetLayoutView="100" zoomScalePageLayoutView="90" workbookViewId="0">
      <pane xSplit="3" ySplit="15" topLeftCell="D16" activePane="bottomRight" state="frozen"/>
      <selection activeCell="F29" sqref="F29"/>
      <selection pane="topRight" activeCell="F29" sqref="F29"/>
      <selection pane="bottomLeft" activeCell="F29" sqref="F29"/>
      <selection pane="bottomRight" activeCell="L1" sqref="L1:BE1048576"/>
    </sheetView>
  </sheetViews>
  <sheetFormatPr defaultColWidth="0" defaultRowHeight="12.75" outlineLevelRow="1" x14ac:dyDescent="0.2"/>
  <cols>
    <col min="1" max="1" width="6.28515625" style="1" customWidth="1"/>
    <col min="2" max="2" width="67.7109375" style="1" customWidth="1"/>
    <col min="3" max="3" width="13.7109375" style="10" customWidth="1"/>
    <col min="4" max="4" width="12.7109375" style="1" customWidth="1"/>
    <col min="5" max="6" width="9" style="1" customWidth="1"/>
    <col min="7" max="7" width="10.28515625" style="1" bestFit="1" customWidth="1"/>
    <col min="8" max="12" width="9" style="1" customWidth="1"/>
    <col min="13" max="56" width="9" style="1" hidden="1" customWidth="1"/>
    <col min="57" max="57" width="2.42578125" style="1" customWidth="1"/>
    <col min="58" max="69" width="0" style="1" hidden="1" customWidth="1"/>
    <col min="70" max="16384" width="9.140625" style="1" hidden="1"/>
  </cols>
  <sheetData>
    <row r="1" spans="1:57" s="2" customFormat="1" ht="18.75" x14ac:dyDescent="0.3">
      <c r="A1" s="96" t="str">
        <f>Model_Name</f>
        <v>Efficient Cost Bounds Model</v>
      </c>
      <c r="B1" s="97"/>
      <c r="C1" s="98"/>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row>
    <row r="2" spans="1:57" s="3" customFormat="1" x14ac:dyDescent="0.2">
      <c r="A2" s="100">
        <f>MATCH(B2,Contents!$D$8:$D$21,0)</f>
        <v>6</v>
      </c>
      <c r="B2" s="101" t="str">
        <f>PROPER(MID(CELL("filename", A1), FIND("]", CELL("filename", A1))+1, 100))</f>
        <v>Regulatory Model</v>
      </c>
      <c r="C2" s="95"/>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row>
    <row r="3" spans="1:57" s="3" customFormat="1" x14ac:dyDescent="0.2">
      <c r="A3" s="125">
        <f>SUM(A7:A15,A83:A110,A112:A139,A141:A146,A148:A216)</f>
        <v>0</v>
      </c>
      <c r="B3" s="126" t="str">
        <f>Error_Message</f>
        <v>No errors identified</v>
      </c>
      <c r="C3" s="95"/>
      <c r="D3" s="102"/>
      <c r="E3" s="102"/>
      <c r="F3" s="102"/>
      <c r="G3" s="102"/>
      <c r="H3" s="102"/>
      <c r="I3" s="217"/>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row>
    <row r="4" spans="1:57" s="3" customFormat="1" x14ac:dyDescent="0.2">
      <c r="A4" s="217" t="s">
        <v>321</v>
      </c>
      <c r="B4" s="104"/>
      <c r="C4" s="95"/>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row>
    <row r="5" spans="1:57" x14ac:dyDescent="0.2">
      <c r="A5" s="4"/>
      <c r="B5" s="44" t="s">
        <v>24</v>
      </c>
      <c r="C5" s="5"/>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row>
    <row r="6" spans="1:57" x14ac:dyDescent="0.2">
      <c r="A6" s="6">
        <f>MAX($A$1:A5)+subsection</f>
        <v>6.01</v>
      </c>
      <c r="B6" s="6" t="s">
        <v>208</v>
      </c>
      <c r="C6" s="7"/>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row>
    <row r="7" spans="1:57" x14ac:dyDescent="0.2">
      <c r="A7" s="9"/>
      <c r="C7" s="13"/>
      <c r="D7" s="45"/>
    </row>
    <row r="8" spans="1:57" ht="15.75" customHeight="1" x14ac:dyDescent="0.2">
      <c r="A8" s="9"/>
      <c r="C8" s="13"/>
      <c r="D8" s="45"/>
      <c r="E8" s="75"/>
      <c r="F8" s="90" t="str">
        <f t="shared" ref="F8:BD8" si="0">IF(F13=1,"Actual","Forecast")</f>
        <v>Actual</v>
      </c>
      <c r="G8" s="90" t="str">
        <f t="shared" si="0"/>
        <v>Actual</v>
      </c>
      <c r="H8" s="90" t="str">
        <f t="shared" si="0"/>
        <v>Actual</v>
      </c>
      <c r="I8" s="90" t="str">
        <f t="shared" si="0"/>
        <v>Actual</v>
      </c>
      <c r="J8" s="90" t="str">
        <f t="shared" si="0"/>
        <v>Actual</v>
      </c>
      <c r="K8" s="90" t="str">
        <f t="shared" si="0"/>
        <v>Forecast</v>
      </c>
      <c r="L8" s="90" t="str">
        <f t="shared" si="0"/>
        <v>Forecast</v>
      </c>
      <c r="M8" s="90" t="str">
        <f t="shared" si="0"/>
        <v>Forecast</v>
      </c>
      <c r="N8" s="90" t="str">
        <f t="shared" si="0"/>
        <v>Forecast</v>
      </c>
      <c r="O8" s="90" t="str">
        <f t="shared" si="0"/>
        <v>Forecast</v>
      </c>
      <c r="P8" s="90" t="str">
        <f t="shared" si="0"/>
        <v>Forecast</v>
      </c>
      <c r="Q8" s="90" t="str">
        <f t="shared" si="0"/>
        <v>Forecast</v>
      </c>
      <c r="R8" s="90" t="str">
        <f t="shared" si="0"/>
        <v>Forecast</v>
      </c>
      <c r="S8" s="90" t="str">
        <f t="shared" si="0"/>
        <v>Forecast</v>
      </c>
      <c r="T8" s="90" t="str">
        <f t="shared" si="0"/>
        <v>Forecast</v>
      </c>
      <c r="U8" s="90" t="str">
        <f t="shared" si="0"/>
        <v>Forecast</v>
      </c>
      <c r="V8" s="90" t="str">
        <f t="shared" si="0"/>
        <v>Forecast</v>
      </c>
      <c r="W8" s="90" t="str">
        <f t="shared" si="0"/>
        <v>Forecast</v>
      </c>
      <c r="X8" s="90" t="str">
        <f t="shared" si="0"/>
        <v>Forecast</v>
      </c>
      <c r="Y8" s="90" t="str">
        <f t="shared" si="0"/>
        <v>Forecast</v>
      </c>
      <c r="Z8" s="90" t="str">
        <f t="shared" si="0"/>
        <v>Forecast</v>
      </c>
      <c r="AA8" s="90" t="str">
        <f t="shared" si="0"/>
        <v>Forecast</v>
      </c>
      <c r="AB8" s="90" t="str">
        <f t="shared" si="0"/>
        <v>Forecast</v>
      </c>
      <c r="AC8" s="90" t="str">
        <f t="shared" si="0"/>
        <v>Forecast</v>
      </c>
      <c r="AD8" s="90" t="str">
        <f t="shared" si="0"/>
        <v>Forecast</v>
      </c>
      <c r="AE8" s="90" t="str">
        <f t="shared" si="0"/>
        <v>Forecast</v>
      </c>
      <c r="AF8" s="90" t="str">
        <f t="shared" si="0"/>
        <v>Forecast</v>
      </c>
      <c r="AG8" s="90" t="str">
        <f t="shared" si="0"/>
        <v>Forecast</v>
      </c>
      <c r="AH8" s="90" t="str">
        <f t="shared" si="0"/>
        <v>Forecast</v>
      </c>
      <c r="AI8" s="90" t="str">
        <f t="shared" si="0"/>
        <v>Forecast</v>
      </c>
      <c r="AJ8" s="90" t="str">
        <f t="shared" si="0"/>
        <v>Forecast</v>
      </c>
      <c r="AK8" s="90" t="str">
        <f t="shared" si="0"/>
        <v>Forecast</v>
      </c>
      <c r="AL8" s="90" t="str">
        <f t="shared" si="0"/>
        <v>Forecast</v>
      </c>
      <c r="AM8" s="90" t="str">
        <f t="shared" si="0"/>
        <v>Forecast</v>
      </c>
      <c r="AN8" s="90" t="str">
        <f t="shared" si="0"/>
        <v>Forecast</v>
      </c>
      <c r="AO8" s="90" t="str">
        <f t="shared" si="0"/>
        <v>Forecast</v>
      </c>
      <c r="AP8" s="90" t="str">
        <f t="shared" si="0"/>
        <v>Forecast</v>
      </c>
      <c r="AQ8" s="90" t="str">
        <f t="shared" si="0"/>
        <v>Forecast</v>
      </c>
      <c r="AR8" s="90" t="str">
        <f t="shared" si="0"/>
        <v>Forecast</v>
      </c>
      <c r="AS8" s="90" t="str">
        <f t="shared" si="0"/>
        <v>Forecast</v>
      </c>
      <c r="AT8" s="90" t="str">
        <f t="shared" si="0"/>
        <v>Forecast</v>
      </c>
      <c r="AU8" s="90" t="str">
        <f t="shared" si="0"/>
        <v>Forecast</v>
      </c>
      <c r="AV8" s="90" t="str">
        <f t="shared" si="0"/>
        <v>Forecast</v>
      </c>
      <c r="AW8" s="90" t="str">
        <f t="shared" si="0"/>
        <v>Forecast</v>
      </c>
      <c r="AX8" s="90" t="str">
        <f t="shared" si="0"/>
        <v>Forecast</v>
      </c>
      <c r="AY8" s="90" t="str">
        <f t="shared" si="0"/>
        <v>Forecast</v>
      </c>
      <c r="AZ8" s="90" t="str">
        <f t="shared" si="0"/>
        <v>Forecast</v>
      </c>
      <c r="BA8" s="90" t="str">
        <f t="shared" si="0"/>
        <v>Forecast</v>
      </c>
      <c r="BB8" s="90" t="str">
        <f t="shared" si="0"/>
        <v>Forecast</v>
      </c>
      <c r="BC8" s="90" t="str">
        <f t="shared" si="0"/>
        <v>Forecast</v>
      </c>
      <c r="BD8" s="90" t="str">
        <f t="shared" si="0"/>
        <v>Forecast</v>
      </c>
    </row>
    <row r="9" spans="1:57" s="18" customFormat="1" ht="28.5" customHeight="1" x14ac:dyDescent="0.2">
      <c r="A9" s="15"/>
      <c r="B9" s="54" t="s">
        <v>209</v>
      </c>
      <c r="C9" s="16"/>
      <c r="D9" s="17"/>
      <c r="E9" s="55">
        <f>Base_Year</f>
        <v>2015</v>
      </c>
      <c r="F9" s="56">
        <f>E9+1</f>
        <v>2016</v>
      </c>
      <c r="G9" s="56">
        <f>F9+1</f>
        <v>2017</v>
      </c>
      <c r="H9" s="56">
        <f>G9+1</f>
        <v>2018</v>
      </c>
      <c r="I9" s="56">
        <f>H9+1</f>
        <v>2019</v>
      </c>
      <c r="J9" s="56">
        <f t="shared" ref="J9:AN9" si="1">I9+1</f>
        <v>2020</v>
      </c>
      <c r="K9" s="56">
        <f t="shared" si="1"/>
        <v>2021</v>
      </c>
      <c r="L9" s="56">
        <f t="shared" si="1"/>
        <v>2022</v>
      </c>
      <c r="M9" s="56">
        <f t="shared" si="1"/>
        <v>2023</v>
      </c>
      <c r="N9" s="56">
        <f t="shared" si="1"/>
        <v>2024</v>
      </c>
      <c r="O9" s="56">
        <f t="shared" si="1"/>
        <v>2025</v>
      </c>
      <c r="P9" s="56">
        <f t="shared" si="1"/>
        <v>2026</v>
      </c>
      <c r="Q9" s="56">
        <f t="shared" si="1"/>
        <v>2027</v>
      </c>
      <c r="R9" s="56">
        <f t="shared" si="1"/>
        <v>2028</v>
      </c>
      <c r="S9" s="56">
        <f t="shared" si="1"/>
        <v>2029</v>
      </c>
      <c r="T9" s="56">
        <f t="shared" si="1"/>
        <v>2030</v>
      </c>
      <c r="U9" s="56">
        <f t="shared" si="1"/>
        <v>2031</v>
      </c>
      <c r="V9" s="56">
        <f t="shared" si="1"/>
        <v>2032</v>
      </c>
      <c r="W9" s="56">
        <f t="shared" si="1"/>
        <v>2033</v>
      </c>
      <c r="X9" s="56">
        <f t="shared" si="1"/>
        <v>2034</v>
      </c>
      <c r="Y9" s="56">
        <f t="shared" si="1"/>
        <v>2035</v>
      </c>
      <c r="Z9" s="56">
        <f t="shared" si="1"/>
        <v>2036</v>
      </c>
      <c r="AA9" s="56">
        <f t="shared" si="1"/>
        <v>2037</v>
      </c>
      <c r="AB9" s="56">
        <f t="shared" si="1"/>
        <v>2038</v>
      </c>
      <c r="AC9" s="56">
        <f t="shared" si="1"/>
        <v>2039</v>
      </c>
      <c r="AD9" s="56">
        <f t="shared" si="1"/>
        <v>2040</v>
      </c>
      <c r="AE9" s="56">
        <f t="shared" si="1"/>
        <v>2041</v>
      </c>
      <c r="AF9" s="56">
        <f t="shared" si="1"/>
        <v>2042</v>
      </c>
      <c r="AG9" s="56">
        <f t="shared" si="1"/>
        <v>2043</v>
      </c>
      <c r="AH9" s="56">
        <f t="shared" si="1"/>
        <v>2044</v>
      </c>
      <c r="AI9" s="56">
        <f t="shared" si="1"/>
        <v>2045</v>
      </c>
      <c r="AJ9" s="56">
        <f t="shared" si="1"/>
        <v>2046</v>
      </c>
      <c r="AK9" s="56">
        <f t="shared" si="1"/>
        <v>2047</v>
      </c>
      <c r="AL9" s="56">
        <f t="shared" si="1"/>
        <v>2048</v>
      </c>
      <c r="AM9" s="56">
        <f t="shared" si="1"/>
        <v>2049</v>
      </c>
      <c r="AN9" s="56">
        <f t="shared" si="1"/>
        <v>2050</v>
      </c>
      <c r="AO9" s="56">
        <f>AN9+1</f>
        <v>2051</v>
      </c>
      <c r="AP9" s="56">
        <f>AO9+1</f>
        <v>2052</v>
      </c>
      <c r="AQ9" s="56">
        <f>AP9+1</f>
        <v>2053</v>
      </c>
      <c r="AR9" s="56">
        <f t="shared" ref="AR9:BC9" si="2">AQ9+1</f>
        <v>2054</v>
      </c>
      <c r="AS9" s="56">
        <f t="shared" si="2"/>
        <v>2055</v>
      </c>
      <c r="AT9" s="56">
        <f t="shared" si="2"/>
        <v>2056</v>
      </c>
      <c r="AU9" s="56">
        <f t="shared" si="2"/>
        <v>2057</v>
      </c>
      <c r="AV9" s="56">
        <f t="shared" si="2"/>
        <v>2058</v>
      </c>
      <c r="AW9" s="56">
        <f t="shared" si="2"/>
        <v>2059</v>
      </c>
      <c r="AX9" s="56">
        <f t="shared" si="2"/>
        <v>2060</v>
      </c>
      <c r="AY9" s="56">
        <f t="shared" si="2"/>
        <v>2061</v>
      </c>
      <c r="AZ9" s="56">
        <f t="shared" si="2"/>
        <v>2062</v>
      </c>
      <c r="BA9" s="56">
        <f t="shared" si="2"/>
        <v>2063</v>
      </c>
      <c r="BB9" s="56">
        <f t="shared" si="2"/>
        <v>2064</v>
      </c>
      <c r="BC9" s="56">
        <f t="shared" si="2"/>
        <v>2065</v>
      </c>
      <c r="BD9" s="56">
        <f>BC9+1</f>
        <v>2066</v>
      </c>
      <c r="BE9" s="14"/>
    </row>
    <row r="10" spans="1:57" s="18" customFormat="1" ht="14.25" hidden="1" customHeight="1" outlineLevel="1" x14ac:dyDescent="0.2">
      <c r="A10" s="15"/>
      <c r="B10" s="54" t="s">
        <v>56</v>
      </c>
      <c r="C10" s="19"/>
      <c r="D10" s="20"/>
      <c r="E10" s="57">
        <f>Base_Year_Start_Date</f>
        <v>41821</v>
      </c>
      <c r="F10" s="58">
        <f>E11+1</f>
        <v>42186</v>
      </c>
      <c r="G10" s="58">
        <f>F11+1</f>
        <v>42552</v>
      </c>
      <c r="H10" s="58">
        <f>G11+1</f>
        <v>42917</v>
      </c>
      <c r="I10" s="58">
        <f>H11+1</f>
        <v>43282</v>
      </c>
      <c r="J10" s="58">
        <f t="shared" ref="J10:BC10" si="3">I11+1</f>
        <v>43647</v>
      </c>
      <c r="K10" s="58">
        <f t="shared" si="3"/>
        <v>44013</v>
      </c>
      <c r="L10" s="58">
        <f t="shared" si="3"/>
        <v>44378</v>
      </c>
      <c r="M10" s="58">
        <f t="shared" si="3"/>
        <v>44743</v>
      </c>
      <c r="N10" s="58">
        <f t="shared" si="3"/>
        <v>45108</v>
      </c>
      <c r="O10" s="58">
        <f t="shared" si="3"/>
        <v>45474</v>
      </c>
      <c r="P10" s="58">
        <f t="shared" si="3"/>
        <v>45839</v>
      </c>
      <c r="Q10" s="58">
        <f t="shared" si="3"/>
        <v>46204</v>
      </c>
      <c r="R10" s="58">
        <f t="shared" si="3"/>
        <v>46569</v>
      </c>
      <c r="S10" s="58">
        <f t="shared" si="3"/>
        <v>46935</v>
      </c>
      <c r="T10" s="58">
        <f t="shared" si="3"/>
        <v>47300</v>
      </c>
      <c r="U10" s="58">
        <f t="shared" si="3"/>
        <v>47665</v>
      </c>
      <c r="V10" s="58">
        <f t="shared" si="3"/>
        <v>48030</v>
      </c>
      <c r="W10" s="58">
        <f t="shared" si="3"/>
        <v>48396</v>
      </c>
      <c r="X10" s="58">
        <f t="shared" si="3"/>
        <v>48761</v>
      </c>
      <c r="Y10" s="58">
        <f t="shared" si="3"/>
        <v>49126</v>
      </c>
      <c r="Z10" s="58">
        <f t="shared" si="3"/>
        <v>49491</v>
      </c>
      <c r="AA10" s="58">
        <f t="shared" si="3"/>
        <v>49857</v>
      </c>
      <c r="AB10" s="58">
        <f t="shared" si="3"/>
        <v>50222</v>
      </c>
      <c r="AC10" s="58">
        <f t="shared" si="3"/>
        <v>50587</v>
      </c>
      <c r="AD10" s="58">
        <f t="shared" si="3"/>
        <v>50952</v>
      </c>
      <c r="AE10" s="58">
        <f t="shared" si="3"/>
        <v>51318</v>
      </c>
      <c r="AF10" s="58">
        <f t="shared" si="3"/>
        <v>51683</v>
      </c>
      <c r="AG10" s="58">
        <f t="shared" si="3"/>
        <v>52048</v>
      </c>
      <c r="AH10" s="58">
        <f t="shared" si="3"/>
        <v>52413</v>
      </c>
      <c r="AI10" s="58">
        <f t="shared" si="3"/>
        <v>52779</v>
      </c>
      <c r="AJ10" s="58">
        <f t="shared" si="3"/>
        <v>53144</v>
      </c>
      <c r="AK10" s="58">
        <f t="shared" si="3"/>
        <v>53509</v>
      </c>
      <c r="AL10" s="58">
        <f t="shared" si="3"/>
        <v>53874</v>
      </c>
      <c r="AM10" s="58">
        <f t="shared" si="3"/>
        <v>54240</v>
      </c>
      <c r="AN10" s="58">
        <f t="shared" si="3"/>
        <v>54605</v>
      </c>
      <c r="AO10" s="58">
        <f t="shared" si="3"/>
        <v>54970</v>
      </c>
      <c r="AP10" s="58">
        <f t="shared" si="3"/>
        <v>55335</v>
      </c>
      <c r="AQ10" s="58">
        <f t="shared" si="3"/>
        <v>55701</v>
      </c>
      <c r="AR10" s="58">
        <f t="shared" si="3"/>
        <v>56066</v>
      </c>
      <c r="AS10" s="58">
        <f t="shared" si="3"/>
        <v>56431</v>
      </c>
      <c r="AT10" s="58">
        <f t="shared" si="3"/>
        <v>56796</v>
      </c>
      <c r="AU10" s="58">
        <f t="shared" si="3"/>
        <v>57162</v>
      </c>
      <c r="AV10" s="58">
        <f t="shared" si="3"/>
        <v>57527</v>
      </c>
      <c r="AW10" s="58">
        <f t="shared" si="3"/>
        <v>57892</v>
      </c>
      <c r="AX10" s="58">
        <f t="shared" si="3"/>
        <v>58257</v>
      </c>
      <c r="AY10" s="58">
        <f t="shared" si="3"/>
        <v>58623</v>
      </c>
      <c r="AZ10" s="58">
        <f t="shared" si="3"/>
        <v>58988</v>
      </c>
      <c r="BA10" s="58">
        <f t="shared" si="3"/>
        <v>59353</v>
      </c>
      <c r="BB10" s="58">
        <f t="shared" si="3"/>
        <v>59718</v>
      </c>
      <c r="BC10" s="58">
        <f t="shared" si="3"/>
        <v>60084</v>
      </c>
      <c r="BD10" s="58">
        <f>BC11+1</f>
        <v>60449</v>
      </c>
    </row>
    <row r="11" spans="1:57" hidden="1" outlineLevel="1" x14ac:dyDescent="0.2">
      <c r="A11" s="21"/>
      <c r="B11" s="54" t="s">
        <v>58</v>
      </c>
      <c r="E11" s="57">
        <f>Base_Year_End_Date</f>
        <v>42185</v>
      </c>
      <c r="F11" s="58">
        <f>EOMONTH(E11,12)</f>
        <v>42551</v>
      </c>
      <c r="G11" s="58">
        <f>EOMONTH(F11,12)</f>
        <v>42916</v>
      </c>
      <c r="H11" s="58">
        <f>EOMONTH(G11,12)</f>
        <v>43281</v>
      </c>
      <c r="I11" s="58">
        <f>EOMONTH(H11,12)</f>
        <v>43646</v>
      </c>
      <c r="J11" s="58">
        <f t="shared" ref="J11:AN11" si="4">EOMONTH(I11,12)</f>
        <v>44012</v>
      </c>
      <c r="K11" s="58">
        <f t="shared" si="4"/>
        <v>44377</v>
      </c>
      <c r="L11" s="58">
        <f t="shared" si="4"/>
        <v>44742</v>
      </c>
      <c r="M11" s="58">
        <f t="shared" si="4"/>
        <v>45107</v>
      </c>
      <c r="N11" s="58">
        <f t="shared" si="4"/>
        <v>45473</v>
      </c>
      <c r="O11" s="58">
        <f t="shared" si="4"/>
        <v>45838</v>
      </c>
      <c r="P11" s="58">
        <f t="shared" si="4"/>
        <v>46203</v>
      </c>
      <c r="Q11" s="58">
        <f t="shared" si="4"/>
        <v>46568</v>
      </c>
      <c r="R11" s="58">
        <f t="shared" si="4"/>
        <v>46934</v>
      </c>
      <c r="S11" s="58">
        <f t="shared" si="4"/>
        <v>47299</v>
      </c>
      <c r="T11" s="58">
        <f t="shared" si="4"/>
        <v>47664</v>
      </c>
      <c r="U11" s="58">
        <f t="shared" si="4"/>
        <v>48029</v>
      </c>
      <c r="V11" s="58">
        <f t="shared" si="4"/>
        <v>48395</v>
      </c>
      <c r="W11" s="58">
        <f t="shared" si="4"/>
        <v>48760</v>
      </c>
      <c r="X11" s="58">
        <f t="shared" si="4"/>
        <v>49125</v>
      </c>
      <c r="Y11" s="58">
        <f t="shared" si="4"/>
        <v>49490</v>
      </c>
      <c r="Z11" s="58">
        <f t="shared" si="4"/>
        <v>49856</v>
      </c>
      <c r="AA11" s="58">
        <f t="shared" si="4"/>
        <v>50221</v>
      </c>
      <c r="AB11" s="58">
        <f t="shared" si="4"/>
        <v>50586</v>
      </c>
      <c r="AC11" s="58">
        <f t="shared" si="4"/>
        <v>50951</v>
      </c>
      <c r="AD11" s="58">
        <f t="shared" si="4"/>
        <v>51317</v>
      </c>
      <c r="AE11" s="58">
        <f t="shared" si="4"/>
        <v>51682</v>
      </c>
      <c r="AF11" s="58">
        <f t="shared" si="4"/>
        <v>52047</v>
      </c>
      <c r="AG11" s="58">
        <f t="shared" si="4"/>
        <v>52412</v>
      </c>
      <c r="AH11" s="58">
        <f t="shared" si="4"/>
        <v>52778</v>
      </c>
      <c r="AI11" s="58">
        <f t="shared" si="4"/>
        <v>53143</v>
      </c>
      <c r="AJ11" s="58">
        <f t="shared" si="4"/>
        <v>53508</v>
      </c>
      <c r="AK11" s="58">
        <f t="shared" si="4"/>
        <v>53873</v>
      </c>
      <c r="AL11" s="58">
        <f t="shared" si="4"/>
        <v>54239</v>
      </c>
      <c r="AM11" s="58">
        <f t="shared" si="4"/>
        <v>54604</v>
      </c>
      <c r="AN11" s="58">
        <f t="shared" si="4"/>
        <v>54969</v>
      </c>
      <c r="AO11" s="58">
        <f>EOMONTH(AN11,12)</f>
        <v>55334</v>
      </c>
      <c r="AP11" s="58">
        <f>EOMONTH(AO11,12)</f>
        <v>55700</v>
      </c>
      <c r="AQ11" s="58">
        <f>EOMONTH(AP11,12)</f>
        <v>56065</v>
      </c>
      <c r="AR11" s="58">
        <f t="shared" ref="AR11:BC11" si="5">EOMONTH(AQ11,12)</f>
        <v>56430</v>
      </c>
      <c r="AS11" s="58">
        <f t="shared" si="5"/>
        <v>56795</v>
      </c>
      <c r="AT11" s="58">
        <f t="shared" si="5"/>
        <v>57161</v>
      </c>
      <c r="AU11" s="58">
        <f t="shared" si="5"/>
        <v>57526</v>
      </c>
      <c r="AV11" s="58">
        <f t="shared" si="5"/>
        <v>57891</v>
      </c>
      <c r="AW11" s="58">
        <f t="shared" si="5"/>
        <v>58256</v>
      </c>
      <c r="AX11" s="58">
        <f t="shared" si="5"/>
        <v>58622</v>
      </c>
      <c r="AY11" s="58">
        <f t="shared" si="5"/>
        <v>58987</v>
      </c>
      <c r="AZ11" s="58">
        <f t="shared" si="5"/>
        <v>59352</v>
      </c>
      <c r="BA11" s="58">
        <f t="shared" si="5"/>
        <v>59717</v>
      </c>
      <c r="BB11" s="58">
        <f t="shared" si="5"/>
        <v>60083</v>
      </c>
      <c r="BC11" s="58">
        <f t="shared" si="5"/>
        <v>60448</v>
      </c>
      <c r="BD11" s="58">
        <f>EOMONTH(BC11,12)</f>
        <v>60813</v>
      </c>
      <c r="BE11" s="18"/>
    </row>
    <row r="12" spans="1:57" hidden="1" outlineLevel="1" x14ac:dyDescent="0.2">
      <c r="B12" s="54" t="s">
        <v>210</v>
      </c>
      <c r="E12" s="59">
        <v>0</v>
      </c>
      <c r="F12" s="59">
        <v>0</v>
      </c>
      <c r="G12" s="60">
        <f>F12+1</f>
        <v>1</v>
      </c>
      <c r="H12" s="60">
        <f>G12+1</f>
        <v>2</v>
      </c>
      <c r="I12" s="60">
        <f>H12+1</f>
        <v>3</v>
      </c>
      <c r="J12" s="60">
        <f t="shared" ref="J12:AN12" si="6">I12+1</f>
        <v>4</v>
      </c>
      <c r="K12" s="60">
        <f t="shared" si="6"/>
        <v>5</v>
      </c>
      <c r="L12" s="60">
        <f t="shared" si="6"/>
        <v>6</v>
      </c>
      <c r="M12" s="60">
        <f t="shared" si="6"/>
        <v>7</v>
      </c>
      <c r="N12" s="60">
        <f t="shared" si="6"/>
        <v>8</v>
      </c>
      <c r="O12" s="60">
        <f t="shared" si="6"/>
        <v>9</v>
      </c>
      <c r="P12" s="60">
        <f t="shared" si="6"/>
        <v>10</v>
      </c>
      <c r="Q12" s="60">
        <f t="shared" si="6"/>
        <v>11</v>
      </c>
      <c r="R12" s="60">
        <f t="shared" si="6"/>
        <v>12</v>
      </c>
      <c r="S12" s="60">
        <f t="shared" si="6"/>
        <v>13</v>
      </c>
      <c r="T12" s="60">
        <f t="shared" si="6"/>
        <v>14</v>
      </c>
      <c r="U12" s="60">
        <f t="shared" si="6"/>
        <v>15</v>
      </c>
      <c r="V12" s="60">
        <f t="shared" si="6"/>
        <v>16</v>
      </c>
      <c r="W12" s="60">
        <f t="shared" si="6"/>
        <v>17</v>
      </c>
      <c r="X12" s="60">
        <f t="shared" si="6"/>
        <v>18</v>
      </c>
      <c r="Y12" s="60">
        <f t="shared" si="6"/>
        <v>19</v>
      </c>
      <c r="Z12" s="60">
        <f t="shared" si="6"/>
        <v>20</v>
      </c>
      <c r="AA12" s="60">
        <f t="shared" si="6"/>
        <v>21</v>
      </c>
      <c r="AB12" s="60">
        <f t="shared" si="6"/>
        <v>22</v>
      </c>
      <c r="AC12" s="60">
        <f t="shared" si="6"/>
        <v>23</v>
      </c>
      <c r="AD12" s="60">
        <f t="shared" si="6"/>
        <v>24</v>
      </c>
      <c r="AE12" s="60">
        <f t="shared" si="6"/>
        <v>25</v>
      </c>
      <c r="AF12" s="60">
        <f t="shared" si="6"/>
        <v>26</v>
      </c>
      <c r="AG12" s="60">
        <f t="shared" si="6"/>
        <v>27</v>
      </c>
      <c r="AH12" s="60">
        <f t="shared" si="6"/>
        <v>28</v>
      </c>
      <c r="AI12" s="60">
        <f t="shared" si="6"/>
        <v>29</v>
      </c>
      <c r="AJ12" s="60">
        <f t="shared" si="6"/>
        <v>30</v>
      </c>
      <c r="AK12" s="60">
        <f t="shared" si="6"/>
        <v>31</v>
      </c>
      <c r="AL12" s="60">
        <f t="shared" si="6"/>
        <v>32</v>
      </c>
      <c r="AM12" s="60">
        <f t="shared" si="6"/>
        <v>33</v>
      </c>
      <c r="AN12" s="60">
        <f t="shared" si="6"/>
        <v>34</v>
      </c>
      <c r="AO12" s="60">
        <f>AN12+1</f>
        <v>35</v>
      </c>
      <c r="AP12" s="60">
        <f>AO12+1</f>
        <v>36</v>
      </c>
      <c r="AQ12" s="60">
        <f>AP12+1</f>
        <v>37</v>
      </c>
      <c r="AR12" s="60">
        <f t="shared" ref="AR12:BC12" si="7">AQ12+1</f>
        <v>38</v>
      </c>
      <c r="AS12" s="60">
        <f t="shared" si="7"/>
        <v>39</v>
      </c>
      <c r="AT12" s="60">
        <f t="shared" si="7"/>
        <v>40</v>
      </c>
      <c r="AU12" s="60">
        <f t="shared" si="7"/>
        <v>41</v>
      </c>
      <c r="AV12" s="60">
        <f t="shared" si="7"/>
        <v>42</v>
      </c>
      <c r="AW12" s="60">
        <f t="shared" si="7"/>
        <v>43</v>
      </c>
      <c r="AX12" s="60">
        <f t="shared" si="7"/>
        <v>44</v>
      </c>
      <c r="AY12" s="60">
        <f t="shared" si="7"/>
        <v>45</v>
      </c>
      <c r="AZ12" s="60">
        <f t="shared" si="7"/>
        <v>46</v>
      </c>
      <c r="BA12" s="60">
        <f t="shared" si="7"/>
        <v>47</v>
      </c>
      <c r="BB12" s="60">
        <f t="shared" si="7"/>
        <v>48</v>
      </c>
      <c r="BC12" s="60">
        <f t="shared" si="7"/>
        <v>49</v>
      </c>
      <c r="BD12" s="60">
        <f>BC12+1</f>
        <v>50</v>
      </c>
    </row>
    <row r="13" spans="1:57" hidden="1" outlineLevel="1" x14ac:dyDescent="0.2">
      <c r="B13" s="54" t="s">
        <v>211</v>
      </c>
      <c r="E13" s="59">
        <f t="shared" ref="E13:BD13" si="8">IF(E9&gt;Actual_End_Year,0,1)</f>
        <v>1</v>
      </c>
      <c r="F13" s="59">
        <f t="shared" si="8"/>
        <v>1</v>
      </c>
      <c r="G13" s="59">
        <f t="shared" si="8"/>
        <v>1</v>
      </c>
      <c r="H13" s="59">
        <f t="shared" si="8"/>
        <v>1</v>
      </c>
      <c r="I13" s="59">
        <f t="shared" si="8"/>
        <v>1</v>
      </c>
      <c r="J13" s="59">
        <f t="shared" si="8"/>
        <v>1</v>
      </c>
      <c r="K13" s="59">
        <f t="shared" si="8"/>
        <v>0</v>
      </c>
      <c r="L13" s="59">
        <f t="shared" si="8"/>
        <v>0</v>
      </c>
      <c r="M13" s="59">
        <f t="shared" si="8"/>
        <v>0</v>
      </c>
      <c r="N13" s="59">
        <f t="shared" si="8"/>
        <v>0</v>
      </c>
      <c r="O13" s="59">
        <f t="shared" si="8"/>
        <v>0</v>
      </c>
      <c r="P13" s="59">
        <f t="shared" si="8"/>
        <v>0</v>
      </c>
      <c r="Q13" s="59">
        <f t="shared" si="8"/>
        <v>0</v>
      </c>
      <c r="R13" s="59">
        <f t="shared" si="8"/>
        <v>0</v>
      </c>
      <c r="S13" s="59">
        <f t="shared" si="8"/>
        <v>0</v>
      </c>
      <c r="T13" s="59">
        <f t="shared" si="8"/>
        <v>0</v>
      </c>
      <c r="U13" s="59">
        <f t="shared" si="8"/>
        <v>0</v>
      </c>
      <c r="V13" s="59">
        <f t="shared" si="8"/>
        <v>0</v>
      </c>
      <c r="W13" s="59">
        <f t="shared" si="8"/>
        <v>0</v>
      </c>
      <c r="X13" s="59">
        <f t="shared" si="8"/>
        <v>0</v>
      </c>
      <c r="Y13" s="59">
        <f t="shared" si="8"/>
        <v>0</v>
      </c>
      <c r="Z13" s="59">
        <f t="shared" si="8"/>
        <v>0</v>
      </c>
      <c r="AA13" s="59">
        <f t="shared" si="8"/>
        <v>0</v>
      </c>
      <c r="AB13" s="59">
        <f t="shared" si="8"/>
        <v>0</v>
      </c>
      <c r="AC13" s="59">
        <f t="shared" si="8"/>
        <v>0</v>
      </c>
      <c r="AD13" s="59">
        <f t="shared" si="8"/>
        <v>0</v>
      </c>
      <c r="AE13" s="59">
        <f t="shared" si="8"/>
        <v>0</v>
      </c>
      <c r="AF13" s="59">
        <f t="shared" si="8"/>
        <v>0</v>
      </c>
      <c r="AG13" s="59">
        <f t="shared" si="8"/>
        <v>0</v>
      </c>
      <c r="AH13" s="59">
        <f t="shared" si="8"/>
        <v>0</v>
      </c>
      <c r="AI13" s="59">
        <f t="shared" si="8"/>
        <v>0</v>
      </c>
      <c r="AJ13" s="59">
        <f t="shared" si="8"/>
        <v>0</v>
      </c>
      <c r="AK13" s="59">
        <f t="shared" si="8"/>
        <v>0</v>
      </c>
      <c r="AL13" s="59">
        <f t="shared" si="8"/>
        <v>0</v>
      </c>
      <c r="AM13" s="59">
        <f t="shared" si="8"/>
        <v>0</v>
      </c>
      <c r="AN13" s="59">
        <f t="shared" si="8"/>
        <v>0</v>
      </c>
      <c r="AO13" s="59">
        <f t="shared" si="8"/>
        <v>0</v>
      </c>
      <c r="AP13" s="59">
        <f t="shared" si="8"/>
        <v>0</v>
      </c>
      <c r="AQ13" s="59">
        <f t="shared" si="8"/>
        <v>0</v>
      </c>
      <c r="AR13" s="59">
        <f t="shared" si="8"/>
        <v>0</v>
      </c>
      <c r="AS13" s="59">
        <f t="shared" si="8"/>
        <v>0</v>
      </c>
      <c r="AT13" s="59">
        <f t="shared" si="8"/>
        <v>0</v>
      </c>
      <c r="AU13" s="59">
        <f t="shared" si="8"/>
        <v>0</v>
      </c>
      <c r="AV13" s="59">
        <f t="shared" si="8"/>
        <v>0</v>
      </c>
      <c r="AW13" s="59">
        <f t="shared" si="8"/>
        <v>0</v>
      </c>
      <c r="AX13" s="59">
        <f t="shared" si="8"/>
        <v>0</v>
      </c>
      <c r="AY13" s="59">
        <f t="shared" si="8"/>
        <v>0</v>
      </c>
      <c r="AZ13" s="59">
        <f t="shared" si="8"/>
        <v>0</v>
      </c>
      <c r="BA13" s="59">
        <f t="shared" si="8"/>
        <v>0</v>
      </c>
      <c r="BB13" s="59">
        <f t="shared" si="8"/>
        <v>0</v>
      </c>
      <c r="BC13" s="59">
        <f t="shared" si="8"/>
        <v>0</v>
      </c>
      <c r="BD13" s="59">
        <f t="shared" si="8"/>
        <v>0</v>
      </c>
    </row>
    <row r="14" spans="1:57" hidden="1" outlineLevel="1" x14ac:dyDescent="0.2">
      <c r="B14" s="54" t="s">
        <v>212</v>
      </c>
      <c r="E14" s="59">
        <f t="shared" ref="E14:BD14" si="9">IF(AND(E9&gt;=Actual_Start_Year,E9&lt;=Display_Year_End),1,0)</f>
        <v>0</v>
      </c>
      <c r="F14" s="59">
        <f t="shared" si="9"/>
        <v>1</v>
      </c>
      <c r="G14" s="60">
        <f t="shared" si="9"/>
        <v>1</v>
      </c>
      <c r="H14" s="60">
        <f t="shared" si="9"/>
        <v>1</v>
      </c>
      <c r="I14" s="60">
        <f t="shared" si="9"/>
        <v>1</v>
      </c>
      <c r="J14" s="60">
        <f t="shared" si="9"/>
        <v>1</v>
      </c>
      <c r="K14" s="60">
        <f t="shared" si="9"/>
        <v>1</v>
      </c>
      <c r="L14" s="60">
        <f t="shared" si="9"/>
        <v>1</v>
      </c>
      <c r="M14" s="60">
        <f t="shared" si="9"/>
        <v>1</v>
      </c>
      <c r="N14" s="60">
        <f t="shared" si="9"/>
        <v>1</v>
      </c>
      <c r="O14" s="60">
        <f t="shared" si="9"/>
        <v>1</v>
      </c>
      <c r="P14" s="60">
        <f t="shared" si="9"/>
        <v>1</v>
      </c>
      <c r="Q14" s="60">
        <f t="shared" si="9"/>
        <v>1</v>
      </c>
      <c r="R14" s="60">
        <f t="shared" si="9"/>
        <v>1</v>
      </c>
      <c r="S14" s="60">
        <f t="shared" si="9"/>
        <v>1</v>
      </c>
      <c r="T14" s="60">
        <f t="shared" si="9"/>
        <v>1</v>
      </c>
      <c r="U14" s="60">
        <f t="shared" si="9"/>
        <v>1</v>
      </c>
      <c r="V14" s="60">
        <f t="shared" si="9"/>
        <v>1</v>
      </c>
      <c r="W14" s="60">
        <f t="shared" si="9"/>
        <v>1</v>
      </c>
      <c r="X14" s="60">
        <f t="shared" si="9"/>
        <v>1</v>
      </c>
      <c r="Y14" s="60">
        <f t="shared" si="9"/>
        <v>1</v>
      </c>
      <c r="Z14" s="60">
        <f t="shared" si="9"/>
        <v>1</v>
      </c>
      <c r="AA14" s="60">
        <f t="shared" si="9"/>
        <v>1</v>
      </c>
      <c r="AB14" s="60">
        <f t="shared" si="9"/>
        <v>1</v>
      </c>
      <c r="AC14" s="60">
        <f t="shared" si="9"/>
        <v>1</v>
      </c>
      <c r="AD14" s="60">
        <f t="shared" si="9"/>
        <v>1</v>
      </c>
      <c r="AE14" s="60">
        <f t="shared" si="9"/>
        <v>1</v>
      </c>
      <c r="AF14" s="60">
        <f t="shared" si="9"/>
        <v>1</v>
      </c>
      <c r="AG14" s="60">
        <f t="shared" si="9"/>
        <v>1</v>
      </c>
      <c r="AH14" s="60">
        <f t="shared" si="9"/>
        <v>1</v>
      </c>
      <c r="AI14" s="60">
        <f t="shared" si="9"/>
        <v>1</v>
      </c>
      <c r="AJ14" s="60">
        <f t="shared" si="9"/>
        <v>1</v>
      </c>
      <c r="AK14" s="60">
        <f t="shared" si="9"/>
        <v>1</v>
      </c>
      <c r="AL14" s="60">
        <f t="shared" si="9"/>
        <v>1</v>
      </c>
      <c r="AM14" s="60">
        <f t="shared" si="9"/>
        <v>1</v>
      </c>
      <c r="AN14" s="60">
        <f t="shared" si="9"/>
        <v>1</v>
      </c>
      <c r="AO14" s="60">
        <f t="shared" si="9"/>
        <v>1</v>
      </c>
      <c r="AP14" s="60">
        <f t="shared" si="9"/>
        <v>1</v>
      </c>
      <c r="AQ14" s="60">
        <f t="shared" si="9"/>
        <v>1</v>
      </c>
      <c r="AR14" s="60">
        <f t="shared" si="9"/>
        <v>1</v>
      </c>
      <c r="AS14" s="60">
        <f t="shared" si="9"/>
        <v>1</v>
      </c>
      <c r="AT14" s="60">
        <f t="shared" si="9"/>
        <v>1</v>
      </c>
      <c r="AU14" s="60">
        <f t="shared" si="9"/>
        <v>1</v>
      </c>
      <c r="AV14" s="60">
        <f t="shared" si="9"/>
        <v>1</v>
      </c>
      <c r="AW14" s="60">
        <f t="shared" si="9"/>
        <v>1</v>
      </c>
      <c r="AX14" s="60">
        <f t="shared" si="9"/>
        <v>1</v>
      </c>
      <c r="AY14" s="60">
        <f t="shared" si="9"/>
        <v>1</v>
      </c>
      <c r="AZ14" s="60">
        <f t="shared" si="9"/>
        <v>1</v>
      </c>
      <c r="BA14" s="60">
        <f t="shared" si="9"/>
        <v>1</v>
      </c>
      <c r="BB14" s="60">
        <f t="shared" si="9"/>
        <v>1</v>
      </c>
      <c r="BC14" s="60">
        <f t="shared" si="9"/>
        <v>1</v>
      </c>
      <c r="BD14" s="60">
        <f t="shared" si="9"/>
        <v>1</v>
      </c>
    </row>
    <row r="15" spans="1:57" collapsed="1" x14ac:dyDescent="0.2">
      <c r="D15" s="9"/>
      <c r="BE15" s="23"/>
    </row>
    <row r="16" spans="1:57" x14ac:dyDescent="0.2">
      <c r="A16" s="6">
        <f>MAX($A$1:A9)+subsection</f>
        <v>6.02</v>
      </c>
      <c r="B16" s="6" t="s">
        <v>219</v>
      </c>
      <c r="C16" s="7"/>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row>
    <row r="17" spans="1:56" x14ac:dyDescent="0.2">
      <c r="C17" s="24"/>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row>
    <row r="18" spans="1:56" outlineLevel="1" x14ac:dyDescent="0.2">
      <c r="B18" s="49" t="s">
        <v>220</v>
      </c>
      <c r="C18" s="24"/>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row>
    <row r="19" spans="1:56" outlineLevel="1" x14ac:dyDescent="0.2">
      <c r="C19" s="24"/>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row>
    <row r="20" spans="1:56" outlineLevel="1" x14ac:dyDescent="0.2">
      <c r="B20" s="47" t="s">
        <v>28</v>
      </c>
      <c r="C20" s="24"/>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row>
    <row r="21" spans="1:56" outlineLevel="1" x14ac:dyDescent="0.2">
      <c r="B21" s="48" t="s">
        <v>221</v>
      </c>
      <c r="C21" s="10" t="s">
        <v>222</v>
      </c>
      <c r="G21" s="179">
        <v>1.3108614232209881E-2</v>
      </c>
      <c r="H21" s="179">
        <v>2.1256931608133023E-2</v>
      </c>
      <c r="I21" s="179">
        <v>1.9004524886877761E-2</v>
      </c>
      <c r="J21" s="179">
        <v>1.3321492007104752E-2</v>
      </c>
      <c r="K21" s="179">
        <v>2.1910604732690686E-2</v>
      </c>
      <c r="L21" s="179">
        <v>1.1149228130360234E-2</v>
      </c>
      <c r="M21" s="218">
        <v>2.5000000000000001E-2</v>
      </c>
      <c r="N21" s="179">
        <v>2.5000000000000001E-2</v>
      </c>
      <c r="O21" s="179">
        <v>2.5000000000000001E-2</v>
      </c>
      <c r="P21" s="179">
        <v>2.5000000000000001E-2</v>
      </c>
      <c r="Q21" s="179">
        <v>2.5000000000000001E-2</v>
      </c>
      <c r="R21" s="179">
        <v>2.5000000000000001E-2</v>
      </c>
      <c r="S21" s="179">
        <v>2.5000000000000001E-2</v>
      </c>
      <c r="T21" s="179">
        <v>2.5000000000000001E-2</v>
      </c>
      <c r="U21" s="179">
        <v>2.5000000000000001E-2</v>
      </c>
      <c r="V21" s="179">
        <v>2.5000000000000001E-2</v>
      </c>
      <c r="W21" s="179">
        <v>2.5000000000000001E-2</v>
      </c>
      <c r="X21" s="179">
        <v>2.5000000000000001E-2</v>
      </c>
      <c r="Y21" s="179">
        <v>2.5000000000000001E-2</v>
      </c>
      <c r="Z21" s="179">
        <v>2.5000000000000001E-2</v>
      </c>
      <c r="AA21" s="179">
        <v>2.5000000000000001E-2</v>
      </c>
      <c r="AB21" s="179">
        <v>2.5000000000000001E-2</v>
      </c>
      <c r="AC21" s="179">
        <v>2.5000000000000001E-2</v>
      </c>
      <c r="AD21" s="179">
        <v>2.5000000000000001E-2</v>
      </c>
      <c r="AE21" s="179">
        <v>2.5000000000000001E-2</v>
      </c>
      <c r="AF21" s="179">
        <v>2.5000000000000001E-2</v>
      </c>
      <c r="AG21" s="179">
        <v>2.5000000000000001E-2</v>
      </c>
      <c r="AH21" s="179">
        <v>2.5000000000000001E-2</v>
      </c>
      <c r="AI21" s="179">
        <v>2.5000000000000001E-2</v>
      </c>
      <c r="AJ21" s="179">
        <v>2.5000000000000001E-2</v>
      </c>
      <c r="AK21" s="179">
        <v>2.5000000000000001E-2</v>
      </c>
      <c r="AL21" s="179">
        <v>2.5000000000000001E-2</v>
      </c>
      <c r="AM21" s="179">
        <v>2.5000000000000001E-2</v>
      </c>
      <c r="AN21" s="179">
        <v>2.5000000000000001E-2</v>
      </c>
      <c r="AO21" s="179">
        <v>2.5000000000000001E-2</v>
      </c>
      <c r="AP21" s="179">
        <v>2.5000000000000001E-2</v>
      </c>
      <c r="AQ21" s="179">
        <v>2.5000000000000001E-2</v>
      </c>
      <c r="AR21" s="179">
        <v>2.5000000000000001E-2</v>
      </c>
      <c r="AS21" s="179">
        <v>2.5000000000000001E-2</v>
      </c>
      <c r="AT21" s="179">
        <v>2.5000000000000001E-2</v>
      </c>
      <c r="AU21" s="179">
        <v>2.5000000000000001E-2</v>
      </c>
      <c r="AV21" s="179">
        <v>2.5000000000000001E-2</v>
      </c>
      <c r="AW21" s="179">
        <v>2.5000000000000001E-2</v>
      </c>
      <c r="AX21" s="179">
        <v>2.5000000000000001E-2</v>
      </c>
      <c r="AY21" s="179">
        <v>2.5000000000000001E-2</v>
      </c>
      <c r="AZ21" s="179">
        <v>2.5000000000000001E-2</v>
      </c>
      <c r="BA21" s="179">
        <v>2.5000000000000001E-2</v>
      </c>
      <c r="BB21" s="179">
        <v>2.5000000000000001E-2</v>
      </c>
      <c r="BC21" s="179">
        <v>2.5000000000000001E-2</v>
      </c>
      <c r="BD21" s="179">
        <v>2.5000000000000001E-2</v>
      </c>
    </row>
    <row r="22" spans="1:56" outlineLevel="1" x14ac:dyDescent="0.2">
      <c r="B22" s="48" t="s">
        <v>223</v>
      </c>
      <c r="C22" s="10" t="s">
        <v>222</v>
      </c>
      <c r="G22" s="179">
        <v>0.11536600724810855</v>
      </c>
      <c r="H22" s="179">
        <v>0.11536600724810855</v>
      </c>
      <c r="I22" s="179">
        <v>0.11519598212611215</v>
      </c>
      <c r="J22" s="179">
        <v>0.1046</v>
      </c>
      <c r="K22" s="179">
        <v>8.9300000000000004E-2</v>
      </c>
      <c r="L22" s="179">
        <v>8.2299999999999998E-2</v>
      </c>
      <c r="M22" s="179">
        <f>$L22</f>
        <v>8.2299999999999998E-2</v>
      </c>
      <c r="N22" s="179">
        <f t="shared" ref="N22:BD22" si="10">$L22</f>
        <v>8.2299999999999998E-2</v>
      </c>
      <c r="O22" s="179">
        <f t="shared" si="10"/>
        <v>8.2299999999999998E-2</v>
      </c>
      <c r="P22" s="179">
        <f t="shared" si="10"/>
        <v>8.2299999999999998E-2</v>
      </c>
      <c r="Q22" s="179">
        <f t="shared" si="10"/>
        <v>8.2299999999999998E-2</v>
      </c>
      <c r="R22" s="179">
        <f t="shared" si="10"/>
        <v>8.2299999999999998E-2</v>
      </c>
      <c r="S22" s="179">
        <f t="shared" si="10"/>
        <v>8.2299999999999998E-2</v>
      </c>
      <c r="T22" s="179">
        <f t="shared" si="10"/>
        <v>8.2299999999999998E-2</v>
      </c>
      <c r="U22" s="179">
        <f t="shared" si="10"/>
        <v>8.2299999999999998E-2</v>
      </c>
      <c r="V22" s="179">
        <f t="shared" si="10"/>
        <v>8.2299999999999998E-2</v>
      </c>
      <c r="W22" s="179">
        <f t="shared" si="10"/>
        <v>8.2299999999999998E-2</v>
      </c>
      <c r="X22" s="179">
        <f t="shared" si="10"/>
        <v>8.2299999999999998E-2</v>
      </c>
      <c r="Y22" s="179">
        <f t="shared" si="10"/>
        <v>8.2299999999999998E-2</v>
      </c>
      <c r="Z22" s="179">
        <f t="shared" si="10"/>
        <v>8.2299999999999998E-2</v>
      </c>
      <c r="AA22" s="179">
        <f t="shared" si="10"/>
        <v>8.2299999999999998E-2</v>
      </c>
      <c r="AB22" s="179">
        <f t="shared" si="10"/>
        <v>8.2299999999999998E-2</v>
      </c>
      <c r="AC22" s="179">
        <f t="shared" si="10"/>
        <v>8.2299999999999998E-2</v>
      </c>
      <c r="AD22" s="179">
        <f t="shared" si="10"/>
        <v>8.2299999999999998E-2</v>
      </c>
      <c r="AE22" s="179">
        <f t="shared" si="10"/>
        <v>8.2299999999999998E-2</v>
      </c>
      <c r="AF22" s="179">
        <f t="shared" si="10"/>
        <v>8.2299999999999998E-2</v>
      </c>
      <c r="AG22" s="179">
        <f t="shared" si="10"/>
        <v>8.2299999999999998E-2</v>
      </c>
      <c r="AH22" s="179">
        <f t="shared" si="10"/>
        <v>8.2299999999999998E-2</v>
      </c>
      <c r="AI22" s="179">
        <f t="shared" si="10"/>
        <v>8.2299999999999998E-2</v>
      </c>
      <c r="AJ22" s="179">
        <f t="shared" si="10"/>
        <v>8.2299999999999998E-2</v>
      </c>
      <c r="AK22" s="179">
        <f t="shared" si="10"/>
        <v>8.2299999999999998E-2</v>
      </c>
      <c r="AL22" s="179">
        <f t="shared" si="10"/>
        <v>8.2299999999999998E-2</v>
      </c>
      <c r="AM22" s="179">
        <f t="shared" si="10"/>
        <v>8.2299999999999998E-2</v>
      </c>
      <c r="AN22" s="179">
        <f t="shared" si="10"/>
        <v>8.2299999999999998E-2</v>
      </c>
      <c r="AO22" s="179">
        <f t="shared" si="10"/>
        <v>8.2299999999999998E-2</v>
      </c>
      <c r="AP22" s="179">
        <f t="shared" si="10"/>
        <v>8.2299999999999998E-2</v>
      </c>
      <c r="AQ22" s="179">
        <f t="shared" si="10"/>
        <v>8.2299999999999998E-2</v>
      </c>
      <c r="AR22" s="179">
        <f t="shared" si="10"/>
        <v>8.2299999999999998E-2</v>
      </c>
      <c r="AS22" s="179">
        <f t="shared" si="10"/>
        <v>8.2299999999999998E-2</v>
      </c>
      <c r="AT22" s="179">
        <f t="shared" si="10"/>
        <v>8.2299999999999998E-2</v>
      </c>
      <c r="AU22" s="179">
        <f t="shared" si="10"/>
        <v>8.2299999999999998E-2</v>
      </c>
      <c r="AV22" s="179">
        <f t="shared" si="10"/>
        <v>8.2299999999999998E-2</v>
      </c>
      <c r="AW22" s="179">
        <f t="shared" si="10"/>
        <v>8.2299999999999998E-2</v>
      </c>
      <c r="AX22" s="179">
        <f t="shared" si="10"/>
        <v>8.2299999999999998E-2</v>
      </c>
      <c r="AY22" s="179">
        <f t="shared" si="10"/>
        <v>8.2299999999999998E-2</v>
      </c>
      <c r="AZ22" s="179">
        <f t="shared" si="10"/>
        <v>8.2299999999999998E-2</v>
      </c>
      <c r="BA22" s="179">
        <f t="shared" si="10"/>
        <v>8.2299999999999998E-2</v>
      </c>
      <c r="BB22" s="179">
        <f t="shared" si="10"/>
        <v>8.2299999999999998E-2</v>
      </c>
      <c r="BC22" s="179">
        <f t="shared" si="10"/>
        <v>8.2299999999999998E-2</v>
      </c>
      <c r="BD22" s="179">
        <f t="shared" si="10"/>
        <v>8.2299999999999998E-2</v>
      </c>
    </row>
    <row r="23" spans="1:56" outlineLevel="1" x14ac:dyDescent="0.2">
      <c r="C23" s="24"/>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row>
    <row r="24" spans="1:56" x14ac:dyDescent="0.2">
      <c r="A24" s="6">
        <f>MAX($A$1:A16)+subsection</f>
        <v>6.0299999999999994</v>
      </c>
      <c r="B24" s="6" t="s">
        <v>224</v>
      </c>
      <c r="C24" s="7"/>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row>
    <row r="25" spans="1:56" x14ac:dyDescent="0.2">
      <c r="C25" s="24"/>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row>
    <row r="26" spans="1:56" outlineLevel="1" x14ac:dyDescent="0.2">
      <c r="B26" s="49" t="s">
        <v>225</v>
      </c>
      <c r="C26" s="24"/>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row>
    <row r="27" spans="1:56" outlineLevel="1" x14ac:dyDescent="0.2">
      <c r="C27" s="24"/>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row>
    <row r="28" spans="1:56" outlineLevel="1" x14ac:dyDescent="0.2">
      <c r="B28" s="47" t="s">
        <v>224</v>
      </c>
      <c r="C28" s="24"/>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row>
    <row r="29" spans="1:56" outlineLevel="1" x14ac:dyDescent="0.2">
      <c r="B29" s="48" t="s">
        <v>188</v>
      </c>
      <c r="C29" s="10" t="s">
        <v>216</v>
      </c>
      <c r="G29" s="174">
        <v>448.95017300000001</v>
      </c>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row>
    <row r="30" spans="1:56" outlineLevel="1" x14ac:dyDescent="0.2">
      <c r="B30" s="48" t="s">
        <v>189</v>
      </c>
      <c r="C30" s="10" t="s">
        <v>216</v>
      </c>
      <c r="G30" s="174">
        <v>142.85852800000001</v>
      </c>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row>
    <row r="31" spans="1:56" outlineLevel="1" x14ac:dyDescent="0.2">
      <c r="B31" s="48" t="s">
        <v>190</v>
      </c>
      <c r="C31" s="10" t="s">
        <v>216</v>
      </c>
      <c r="G31" s="174">
        <v>1914.3143600000001</v>
      </c>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row>
    <row r="32" spans="1:56" outlineLevel="1" x14ac:dyDescent="0.2">
      <c r="B32" s="48" t="s">
        <v>191</v>
      </c>
      <c r="C32" s="10" t="s">
        <v>216</v>
      </c>
      <c r="G32" s="174">
        <v>140.47955300000001</v>
      </c>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row>
    <row r="33" spans="2:56" outlineLevel="1" x14ac:dyDescent="0.2">
      <c r="B33" s="48" t="s">
        <v>192</v>
      </c>
      <c r="C33" s="10" t="s">
        <v>216</v>
      </c>
      <c r="G33" s="174">
        <v>61.214477000000002</v>
      </c>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row>
    <row r="34" spans="2:56" outlineLevel="1" x14ac:dyDescent="0.2">
      <c r="B34" s="48" t="s">
        <v>193</v>
      </c>
      <c r="C34" s="10" t="s">
        <v>216</v>
      </c>
      <c r="G34" s="174">
        <v>7.0836589999999999</v>
      </c>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row>
    <row r="35" spans="2:56" outlineLevel="1" x14ac:dyDescent="0.2">
      <c r="B35" s="48" t="s">
        <v>194</v>
      </c>
      <c r="C35" s="10" t="s">
        <v>216</v>
      </c>
      <c r="G35" s="174">
        <v>39.527847000000001</v>
      </c>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row>
    <row r="36" spans="2:56" outlineLevel="1" x14ac:dyDescent="0.2">
      <c r="B36" s="48" t="s">
        <v>195</v>
      </c>
      <c r="C36" s="10" t="s">
        <v>216</v>
      </c>
      <c r="G36" s="174">
        <v>29.706513999999999</v>
      </c>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row>
    <row r="37" spans="2:56" outlineLevel="1" x14ac:dyDescent="0.2">
      <c r="B37" s="48" t="s">
        <v>196</v>
      </c>
      <c r="C37" s="10" t="s">
        <v>216</v>
      </c>
      <c r="G37" s="174">
        <v>2.825688</v>
      </c>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row>
    <row r="38" spans="2:56" outlineLevel="1" x14ac:dyDescent="0.2">
      <c r="B38" s="48" t="s">
        <v>197</v>
      </c>
      <c r="C38" s="10" t="s">
        <v>216</v>
      </c>
      <c r="G38" s="174">
        <v>636.11568399999999</v>
      </c>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row>
    <row r="39" spans="2:56" outlineLevel="1" x14ac:dyDescent="0.2">
      <c r="B39" s="48" t="s">
        <v>198</v>
      </c>
      <c r="C39" s="10" t="s">
        <v>216</v>
      </c>
      <c r="G39" s="174">
        <v>41.780777</v>
      </c>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row>
    <row r="40" spans="2:56" outlineLevel="1" x14ac:dyDescent="0.2">
      <c r="B40" s="48" t="s">
        <v>199</v>
      </c>
      <c r="C40" s="10" t="s">
        <v>216</v>
      </c>
      <c r="G40" s="174">
        <v>40.359653999999999</v>
      </c>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row>
    <row r="41" spans="2:56" outlineLevel="1" x14ac:dyDescent="0.2">
      <c r="B41" s="48" t="s">
        <v>200</v>
      </c>
      <c r="C41" s="10" t="s">
        <v>216</v>
      </c>
      <c r="G41" s="174">
        <v>636.83080800000005</v>
      </c>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row>
    <row r="42" spans="2:56" outlineLevel="1" x14ac:dyDescent="0.2">
      <c r="B42" s="48" t="s">
        <v>201</v>
      </c>
      <c r="C42" s="10" t="s">
        <v>216</v>
      </c>
      <c r="G42" s="174">
        <v>0</v>
      </c>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row>
    <row r="43" spans="2:56" outlineLevel="1" x14ac:dyDescent="0.2">
      <c r="B43" s="48" t="s">
        <v>202</v>
      </c>
      <c r="C43" s="10" t="s">
        <v>216</v>
      </c>
      <c r="G43" s="174">
        <v>0</v>
      </c>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row>
    <row r="44" spans="2:56" outlineLevel="1" x14ac:dyDescent="0.2">
      <c r="B44" s="48" t="s">
        <v>203</v>
      </c>
      <c r="C44" s="10" t="s">
        <v>216</v>
      </c>
      <c r="G44" s="174">
        <v>0</v>
      </c>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row>
    <row r="45" spans="2:56" outlineLevel="1" x14ac:dyDescent="0.2">
      <c r="B45" s="48" t="s">
        <v>204</v>
      </c>
      <c r="C45" s="10" t="s">
        <v>216</v>
      </c>
      <c r="G45" s="174">
        <v>0</v>
      </c>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row>
    <row r="46" spans="2:56" outlineLevel="1" x14ac:dyDescent="0.2">
      <c r="B46" s="48" t="s">
        <v>205</v>
      </c>
      <c r="C46" s="10" t="s">
        <v>216</v>
      </c>
      <c r="G46" s="174">
        <v>0</v>
      </c>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row>
    <row r="47" spans="2:56" outlineLevel="1" x14ac:dyDescent="0.2">
      <c r="B47" s="48" t="s">
        <v>206</v>
      </c>
      <c r="C47" s="10" t="s">
        <v>216</v>
      </c>
      <c r="G47" s="174">
        <v>0</v>
      </c>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row>
    <row r="48" spans="2:56" outlineLevel="1" x14ac:dyDescent="0.2">
      <c r="B48" s="48" t="s">
        <v>207</v>
      </c>
      <c r="C48" s="10" t="s">
        <v>216</v>
      </c>
      <c r="G48" s="174">
        <v>0</v>
      </c>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row>
    <row r="49" spans="1:60" outlineLevel="1" x14ac:dyDescent="0.2">
      <c r="A49" s="27"/>
      <c r="B49" s="48"/>
      <c r="C49" s="29"/>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row>
    <row r="50" spans="1:60" outlineLevel="1" x14ac:dyDescent="0.2">
      <c r="A50" s="27"/>
      <c r="B50" s="61" t="s">
        <v>226</v>
      </c>
      <c r="C50" s="62" t="s">
        <v>216</v>
      </c>
      <c r="D50" s="63"/>
      <c r="E50" s="64"/>
      <c r="F50" s="64"/>
      <c r="G50" s="64">
        <f>SUM(G29:G48)</f>
        <v>4142.0477219999993</v>
      </c>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row>
    <row r="51" spans="1:60" outlineLevel="1" x14ac:dyDescent="0.2">
      <c r="A51" s="93">
        <f>SUM(E51:AZ51)</f>
        <v>0</v>
      </c>
      <c r="C51" s="1"/>
      <c r="D51" s="72" t="s">
        <v>218</v>
      </c>
      <c r="E51" s="111"/>
      <c r="F51" s="111"/>
      <c r="G51" s="111">
        <f>IF(ISERROR(G50),1,0)</f>
        <v>0</v>
      </c>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93"/>
      <c r="BF51" s="93"/>
      <c r="BG51" s="93"/>
      <c r="BH51" s="93"/>
    </row>
    <row r="52" spans="1:60" outlineLevel="1" x14ac:dyDescent="0.2">
      <c r="C52" s="24"/>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row>
    <row r="53" spans="1:60" x14ac:dyDescent="0.2">
      <c r="A53" s="6">
        <f>MAX($A$1:A52)+subsection</f>
        <v>6.0399999999999991</v>
      </c>
      <c r="B53" s="6" t="s">
        <v>227</v>
      </c>
      <c r="C53" s="7"/>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row>
    <row r="54" spans="1:60" x14ac:dyDescent="0.2">
      <c r="C54" s="24"/>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row>
    <row r="55" spans="1:60" outlineLevel="1" x14ac:dyDescent="0.2">
      <c r="B55" s="49" t="s">
        <v>228</v>
      </c>
      <c r="C55" s="24"/>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row>
    <row r="56" spans="1:60" outlineLevel="1" x14ac:dyDescent="0.2">
      <c r="C56" s="24"/>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row>
    <row r="57" spans="1:60" outlineLevel="1" x14ac:dyDescent="0.2">
      <c r="B57" s="47" t="s">
        <v>227</v>
      </c>
      <c r="C57" s="24"/>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row>
    <row r="58" spans="1:60" outlineLevel="1" x14ac:dyDescent="0.2">
      <c r="B58" s="48" t="str">
        <f t="array" ref="B58:B77">Asset_Classes</f>
        <v>Shared Channel</v>
      </c>
      <c r="C58" s="10" t="s">
        <v>216</v>
      </c>
      <c r="G58" s="174">
        <v>0</v>
      </c>
      <c r="H58" s="174">
        <v>0</v>
      </c>
      <c r="I58" s="174">
        <v>0</v>
      </c>
      <c r="J58" s="174">
        <v>0</v>
      </c>
      <c r="K58" s="174">
        <v>0</v>
      </c>
      <c r="L58" s="174">
        <v>0</v>
      </c>
      <c r="M58" s="174">
        <v>0</v>
      </c>
      <c r="N58" s="174">
        <v>0</v>
      </c>
      <c r="O58" s="174">
        <v>0</v>
      </c>
      <c r="P58" s="174">
        <v>0</v>
      </c>
      <c r="Q58" s="174">
        <v>0</v>
      </c>
      <c r="R58" s="174">
        <v>0</v>
      </c>
      <c r="S58" s="174">
        <v>0</v>
      </c>
      <c r="T58" s="174">
        <v>0</v>
      </c>
      <c r="U58" s="174">
        <v>0</v>
      </c>
      <c r="V58" s="174">
        <v>0</v>
      </c>
      <c r="W58" s="174">
        <v>0</v>
      </c>
      <c r="X58" s="174">
        <v>0</v>
      </c>
      <c r="Y58" s="174">
        <v>0</v>
      </c>
      <c r="Z58" s="174">
        <v>0</v>
      </c>
      <c r="AA58" s="174">
        <v>0</v>
      </c>
      <c r="AB58" s="174">
        <v>0</v>
      </c>
      <c r="AC58" s="174">
        <v>0</v>
      </c>
      <c r="AD58" s="174">
        <v>0</v>
      </c>
      <c r="AE58" s="174">
        <v>0</v>
      </c>
      <c r="AF58" s="174">
        <v>0</v>
      </c>
      <c r="AG58" s="174">
        <v>0</v>
      </c>
      <c r="AH58" s="174">
        <v>0</v>
      </c>
      <c r="AI58" s="174">
        <v>0</v>
      </c>
      <c r="AJ58" s="174">
        <v>0</v>
      </c>
      <c r="AK58" s="174">
        <v>0</v>
      </c>
      <c r="AL58" s="174">
        <v>0</v>
      </c>
      <c r="AM58" s="174">
        <v>0</v>
      </c>
      <c r="AN58" s="174">
        <v>0</v>
      </c>
      <c r="AO58" s="174">
        <v>0</v>
      </c>
      <c r="AP58" s="174">
        <v>0</v>
      </c>
      <c r="AQ58" s="174">
        <v>0</v>
      </c>
      <c r="AR58" s="174">
        <v>0</v>
      </c>
      <c r="AS58" s="174">
        <v>0</v>
      </c>
      <c r="AT58" s="174">
        <v>0</v>
      </c>
      <c r="AU58" s="174">
        <v>0</v>
      </c>
      <c r="AV58" s="174">
        <v>0</v>
      </c>
      <c r="AW58" s="174">
        <v>0</v>
      </c>
      <c r="AX58" s="174">
        <v>0</v>
      </c>
      <c r="AY58" s="174">
        <v>0</v>
      </c>
      <c r="AZ58" s="174">
        <v>0</v>
      </c>
      <c r="BA58" s="174">
        <v>0</v>
      </c>
      <c r="BB58" s="174">
        <v>0</v>
      </c>
      <c r="BC58" s="174">
        <v>0</v>
      </c>
      <c r="BD58" s="174">
        <v>0</v>
      </c>
    </row>
    <row r="59" spans="1:60" outlineLevel="1" x14ac:dyDescent="0.2">
      <c r="B59" s="48" t="str">
        <v>Shared Channel Over-Dredge</v>
      </c>
      <c r="C59" s="10" t="s">
        <v>216</v>
      </c>
      <c r="G59" s="174">
        <v>5.9538630184825143</v>
      </c>
      <c r="H59" s="174">
        <v>4.9592074348908826</v>
      </c>
      <c r="I59" s="174">
        <v>0</v>
      </c>
      <c r="J59" s="174">
        <v>0</v>
      </c>
      <c r="K59" s="174">
        <v>0</v>
      </c>
      <c r="L59" s="174">
        <v>3.6348889095587107</v>
      </c>
      <c r="M59" s="174">
        <v>0</v>
      </c>
      <c r="N59" s="174">
        <v>0</v>
      </c>
      <c r="O59" s="174">
        <v>0</v>
      </c>
      <c r="P59" s="174">
        <v>0</v>
      </c>
      <c r="Q59" s="174">
        <v>5.9197110024093922</v>
      </c>
      <c r="R59" s="174">
        <v>6.0765203486040669</v>
      </c>
      <c r="S59" s="174">
        <v>6.2381738754754972</v>
      </c>
      <c r="T59" s="174">
        <v>6.4066061002328771</v>
      </c>
      <c r="U59" s="174">
        <v>6.5795568507288511</v>
      </c>
      <c r="V59" s="174">
        <v>6.7571454296345186</v>
      </c>
      <c r="W59" s="174">
        <v>6.9395371447318546</v>
      </c>
      <c r="X59" s="174">
        <v>7.126898455535291</v>
      </c>
      <c r="Y59" s="174">
        <v>7.3192622566861472</v>
      </c>
      <c r="Z59" s="174">
        <v>7.5168419446988208</v>
      </c>
      <c r="AA59" s="174">
        <v>7.7197627404330902</v>
      </c>
      <c r="AB59" s="174">
        <v>7.9281503737233461</v>
      </c>
      <c r="AC59" s="174">
        <v>8.1421775399278093</v>
      </c>
      <c r="AD59" s="174">
        <v>8.3619729025008969</v>
      </c>
      <c r="AE59" s="174">
        <v>8.58771135991155</v>
      </c>
      <c r="AF59" s="174">
        <v>8.8195240505128485</v>
      </c>
      <c r="AG59" s="174">
        <v>9.0575884197577956</v>
      </c>
      <c r="AH59" s="174">
        <v>9.3021300243551117</v>
      </c>
      <c r="AI59" s="174">
        <v>9.553238021109026</v>
      </c>
      <c r="AJ59" s="174">
        <v>9.8110944718071895</v>
      </c>
      <c r="AK59" s="174">
        <v>10.075975317713812</v>
      </c>
      <c r="AL59" s="174">
        <v>10.347973886995748</v>
      </c>
      <c r="AM59" s="174">
        <v>10.627324001627322</v>
      </c>
      <c r="AN59" s="174">
        <v>10.914167329093583</v>
      </c>
      <c r="AO59" s="174">
        <v>11.208752877884736</v>
      </c>
      <c r="AP59" s="174">
        <v>11.511289619189244</v>
      </c>
      <c r="AQ59" s="174">
        <v>11.82199216456101</v>
      </c>
      <c r="AR59" s="174">
        <v>12.14108091815914</v>
      </c>
      <c r="AS59" s="174">
        <v>12.468782233096809</v>
      </c>
      <c r="AT59" s="174">
        <v>12.805328572010163</v>
      </c>
      <c r="AU59" s="174">
        <v>13.15095867196117</v>
      </c>
      <c r="AV59" s="174">
        <v>13.505917713791362</v>
      </c>
      <c r="AW59" s="174">
        <v>13.870457496046635</v>
      </c>
      <c r="AX59" s="174">
        <v>14.244836613596464</v>
      </c>
      <c r="AY59" s="174">
        <v>14.629320641074273</v>
      </c>
      <c r="AZ59" s="174">
        <v>15.024182321269027</v>
      </c>
      <c r="BA59" s="174">
        <v>15.429701758601762</v>
      </c>
      <c r="BB59" s="174">
        <v>15.846166617824238</v>
      </c>
      <c r="BC59" s="174">
        <v>0</v>
      </c>
      <c r="BD59" s="174">
        <v>0</v>
      </c>
    </row>
    <row r="60" spans="1:60" outlineLevel="1" x14ac:dyDescent="0.2">
      <c r="B60" s="48" t="str">
        <v>Melbourne Channel</v>
      </c>
      <c r="C60" s="10" t="s">
        <v>216</v>
      </c>
      <c r="G60" s="174">
        <v>0</v>
      </c>
      <c r="H60" s="174">
        <v>0.30500816589254764</v>
      </c>
      <c r="I60" s="174">
        <v>0.60586703622607796</v>
      </c>
      <c r="J60" s="174">
        <v>13.645676534679662</v>
      </c>
      <c r="K60" s="174">
        <v>0.67014154579367402</v>
      </c>
      <c r="L60" s="174">
        <v>0.60286976481099575</v>
      </c>
      <c r="M60" s="174">
        <v>0</v>
      </c>
      <c r="N60" s="174">
        <v>0</v>
      </c>
      <c r="O60" s="174">
        <v>0</v>
      </c>
      <c r="P60" s="174">
        <v>0</v>
      </c>
      <c r="Q60" s="174">
        <v>0</v>
      </c>
      <c r="R60" s="174">
        <v>0</v>
      </c>
      <c r="S60" s="174">
        <v>0</v>
      </c>
      <c r="T60" s="174">
        <v>0</v>
      </c>
      <c r="U60" s="174">
        <v>0</v>
      </c>
      <c r="V60" s="174">
        <v>0</v>
      </c>
      <c r="W60" s="174">
        <v>0</v>
      </c>
      <c r="X60" s="174">
        <v>0</v>
      </c>
      <c r="Y60" s="174">
        <v>0</v>
      </c>
      <c r="Z60" s="174">
        <v>0</v>
      </c>
      <c r="AA60" s="174">
        <v>0</v>
      </c>
      <c r="AB60" s="174">
        <v>0</v>
      </c>
      <c r="AC60" s="174">
        <v>0</v>
      </c>
      <c r="AD60" s="174">
        <v>0</v>
      </c>
      <c r="AE60" s="174">
        <v>0</v>
      </c>
      <c r="AF60" s="174">
        <v>0</v>
      </c>
      <c r="AG60" s="174">
        <v>0</v>
      </c>
      <c r="AH60" s="174">
        <v>0</v>
      </c>
      <c r="AI60" s="174">
        <v>0</v>
      </c>
      <c r="AJ60" s="174">
        <v>0</v>
      </c>
      <c r="AK60" s="174">
        <v>0</v>
      </c>
      <c r="AL60" s="174">
        <v>0</v>
      </c>
      <c r="AM60" s="174">
        <v>0</v>
      </c>
      <c r="AN60" s="174">
        <v>0</v>
      </c>
      <c r="AO60" s="174">
        <v>0</v>
      </c>
      <c r="AP60" s="174">
        <v>0</v>
      </c>
      <c r="AQ60" s="174">
        <v>0</v>
      </c>
      <c r="AR60" s="174">
        <v>0</v>
      </c>
      <c r="AS60" s="174">
        <v>0</v>
      </c>
      <c r="AT60" s="174">
        <v>0</v>
      </c>
      <c r="AU60" s="174">
        <v>0</v>
      </c>
      <c r="AV60" s="174">
        <v>0</v>
      </c>
      <c r="AW60" s="174">
        <v>0</v>
      </c>
      <c r="AX60" s="174">
        <v>0</v>
      </c>
      <c r="AY60" s="174">
        <v>0</v>
      </c>
      <c r="AZ60" s="174">
        <v>0</v>
      </c>
      <c r="BA60" s="174">
        <v>0</v>
      </c>
      <c r="BB60" s="174">
        <v>0</v>
      </c>
      <c r="BC60" s="174">
        <v>0</v>
      </c>
      <c r="BD60" s="174">
        <v>0</v>
      </c>
    </row>
    <row r="61" spans="1:60" outlineLevel="1" x14ac:dyDescent="0.2">
      <c r="B61" s="48" t="str">
        <v>Melbourne Channel Over-Dredge</v>
      </c>
      <c r="C61" s="10" t="s">
        <v>216</v>
      </c>
      <c r="G61" s="174">
        <v>2.3442039062317908</v>
      </c>
      <c r="H61" s="174">
        <v>1.9836982875467402</v>
      </c>
      <c r="I61" s="174">
        <v>4.376058470545118</v>
      </c>
      <c r="J61" s="174">
        <v>18.98183454254265</v>
      </c>
      <c r="K61" s="174">
        <v>0.55526013794332996</v>
      </c>
      <c r="L61" s="174">
        <v>6.9116351148700561</v>
      </c>
      <c r="M61" s="174">
        <v>0.78765471253275188</v>
      </c>
      <c r="N61" s="174">
        <v>22.910846781355055</v>
      </c>
      <c r="O61" s="174">
        <v>6.0884702303818763</v>
      </c>
      <c r="P61" s="174">
        <v>14.735832791904397</v>
      </c>
      <c r="Q61" s="174">
        <v>13.233241888923411</v>
      </c>
      <c r="R61" s="174">
        <v>13.583781975727222</v>
      </c>
      <c r="S61" s="174">
        <v>13.945151005805979</v>
      </c>
      <c r="T61" s="174">
        <v>14.321673503474653</v>
      </c>
      <c r="U61" s="174">
        <v>14.708296957770402</v>
      </c>
      <c r="V61" s="174">
        <v>15.397488947775233</v>
      </c>
      <c r="W61" s="174">
        <v>15.813104453852759</v>
      </c>
      <c r="X61" s="174">
        <v>16.240044164175469</v>
      </c>
      <c r="Y61" s="174">
        <v>16.678383035673246</v>
      </c>
      <c r="Z61" s="174">
        <v>17.128607334404162</v>
      </c>
      <c r="AA61" s="174">
        <v>17.591002400801479</v>
      </c>
      <c r="AB61" s="174">
        <v>18.065854735097517</v>
      </c>
      <c r="AC61" s="174">
        <v>18.553557857736259</v>
      </c>
      <c r="AD61" s="174">
        <v>19.054404953782026</v>
      </c>
      <c r="AE61" s="174">
        <v>20.497195791999761</v>
      </c>
      <c r="AF61" s="174">
        <v>21.050487572217907</v>
      </c>
      <c r="AG61" s="174">
        <v>21.618700892741394</v>
      </c>
      <c r="AH61" s="174">
        <v>22.20237411353914</v>
      </c>
      <c r="AI61" s="174">
        <v>22.801720034552353</v>
      </c>
      <c r="AJ61" s="174">
        <v>23.417173201837755</v>
      </c>
      <c r="AK61" s="174">
        <v>24.049392233493066</v>
      </c>
      <c r="AL61" s="174">
        <v>24.698599885690292</v>
      </c>
      <c r="AM61" s="174">
        <v>25.365354245978892</v>
      </c>
      <c r="AN61" s="174">
        <v>26.521957439685714</v>
      </c>
      <c r="AO61" s="174">
        <v>27.237814650941633</v>
      </c>
      <c r="AP61" s="174">
        <v>27.972993646725431</v>
      </c>
      <c r="AQ61" s="174">
        <v>28.72801594355111</v>
      </c>
      <c r="AR61" s="174">
        <v>29.503417134245041</v>
      </c>
      <c r="AS61" s="174">
        <v>30.299747267881326</v>
      </c>
      <c r="AT61" s="174">
        <v>31.117571239972044</v>
      </c>
      <c r="AU61" s="174">
        <v>31.957469193189169</v>
      </c>
      <c r="AV61" s="174">
        <v>32.820036928902439</v>
      </c>
      <c r="AW61" s="174">
        <v>33.705886329825042</v>
      </c>
      <c r="AX61" s="174">
        <v>34.615645794067042</v>
      </c>
      <c r="AY61" s="174">
        <v>35.549960680904334</v>
      </c>
      <c r="AZ61" s="174">
        <v>36.509493768579453</v>
      </c>
      <c r="BA61" s="174">
        <v>37.494925724458888</v>
      </c>
      <c r="BB61" s="174">
        <v>38.506955587880505</v>
      </c>
      <c r="BC61" s="174">
        <v>0</v>
      </c>
      <c r="BD61" s="174">
        <v>0</v>
      </c>
    </row>
    <row r="62" spans="1:60" outlineLevel="1" x14ac:dyDescent="0.2">
      <c r="B62" s="48" t="str">
        <v>Channel Protection Assets</v>
      </c>
      <c r="C62" s="10" t="s">
        <v>216</v>
      </c>
      <c r="G62" s="174">
        <v>0</v>
      </c>
      <c r="H62" s="174">
        <v>0</v>
      </c>
      <c r="I62" s="174">
        <v>0</v>
      </c>
      <c r="J62" s="174">
        <v>0</v>
      </c>
      <c r="K62" s="174">
        <v>0</v>
      </c>
      <c r="L62" s="174">
        <v>0</v>
      </c>
      <c r="M62" s="174">
        <v>0</v>
      </c>
      <c r="N62" s="174">
        <v>0</v>
      </c>
      <c r="O62" s="174">
        <v>0</v>
      </c>
      <c r="P62" s="174">
        <v>0</v>
      </c>
      <c r="Q62" s="174">
        <v>0</v>
      </c>
      <c r="R62" s="174">
        <v>0</v>
      </c>
      <c r="S62" s="174">
        <v>0</v>
      </c>
      <c r="T62" s="174">
        <v>0</v>
      </c>
      <c r="U62" s="174">
        <v>0</v>
      </c>
      <c r="V62" s="174">
        <v>0</v>
      </c>
      <c r="W62" s="174">
        <v>0</v>
      </c>
      <c r="X62" s="174">
        <v>0</v>
      </c>
      <c r="Y62" s="174">
        <v>0</v>
      </c>
      <c r="Z62" s="174">
        <v>0</v>
      </c>
      <c r="AA62" s="174">
        <v>0</v>
      </c>
      <c r="AB62" s="174">
        <v>0</v>
      </c>
      <c r="AC62" s="174">
        <v>0</v>
      </c>
      <c r="AD62" s="174">
        <v>0</v>
      </c>
      <c r="AE62" s="174">
        <v>0</v>
      </c>
      <c r="AF62" s="174">
        <v>0</v>
      </c>
      <c r="AG62" s="174">
        <v>0</v>
      </c>
      <c r="AH62" s="174">
        <v>0</v>
      </c>
      <c r="AI62" s="174">
        <v>0</v>
      </c>
      <c r="AJ62" s="174">
        <v>0</v>
      </c>
      <c r="AK62" s="174">
        <v>0</v>
      </c>
      <c r="AL62" s="174">
        <v>0</v>
      </c>
      <c r="AM62" s="174">
        <v>0</v>
      </c>
      <c r="AN62" s="174">
        <v>0</v>
      </c>
      <c r="AO62" s="174">
        <v>0</v>
      </c>
      <c r="AP62" s="174">
        <v>0</v>
      </c>
      <c r="AQ62" s="174">
        <v>0</v>
      </c>
      <c r="AR62" s="174">
        <v>0</v>
      </c>
      <c r="AS62" s="174">
        <v>0</v>
      </c>
      <c r="AT62" s="174">
        <v>0</v>
      </c>
      <c r="AU62" s="174">
        <v>0</v>
      </c>
      <c r="AV62" s="174">
        <v>0</v>
      </c>
      <c r="AW62" s="174">
        <v>0</v>
      </c>
      <c r="AX62" s="174">
        <v>0</v>
      </c>
      <c r="AY62" s="174">
        <v>0</v>
      </c>
      <c r="AZ62" s="174">
        <v>0</v>
      </c>
      <c r="BA62" s="174">
        <v>0</v>
      </c>
      <c r="BB62" s="174">
        <v>0</v>
      </c>
      <c r="BC62" s="174">
        <v>0</v>
      </c>
      <c r="BD62" s="174">
        <v>0</v>
      </c>
    </row>
    <row r="63" spans="1:60" outlineLevel="1" x14ac:dyDescent="0.2">
      <c r="B63" s="48" t="str">
        <v>Channel Service Protection</v>
      </c>
      <c r="C63" s="10" t="s">
        <v>216</v>
      </c>
      <c r="G63" s="174">
        <v>0</v>
      </c>
      <c r="H63" s="174">
        <v>0</v>
      </c>
      <c r="I63" s="174">
        <v>4.6876603270489127E-2</v>
      </c>
      <c r="J63" s="174">
        <v>1.1969545146807816</v>
      </c>
      <c r="K63" s="174">
        <v>1.1360494776311807</v>
      </c>
      <c r="L63" s="174">
        <v>3.7336348193122357</v>
      </c>
      <c r="M63" s="174">
        <v>0</v>
      </c>
      <c r="N63" s="174">
        <v>0</v>
      </c>
      <c r="O63" s="174">
        <v>0</v>
      </c>
      <c r="P63" s="174">
        <v>0</v>
      </c>
      <c r="Q63" s="174">
        <v>0</v>
      </c>
      <c r="R63" s="174">
        <v>0</v>
      </c>
      <c r="S63" s="174">
        <v>0</v>
      </c>
      <c r="T63" s="174">
        <v>0</v>
      </c>
      <c r="U63" s="174">
        <v>0</v>
      </c>
      <c r="V63" s="174">
        <v>0</v>
      </c>
      <c r="W63" s="174">
        <v>0</v>
      </c>
      <c r="X63" s="174">
        <v>0</v>
      </c>
      <c r="Y63" s="174">
        <v>0</v>
      </c>
      <c r="Z63" s="174">
        <v>0</v>
      </c>
      <c r="AA63" s="174">
        <v>0</v>
      </c>
      <c r="AB63" s="174">
        <v>0</v>
      </c>
      <c r="AC63" s="174">
        <v>0</v>
      </c>
      <c r="AD63" s="174">
        <v>0</v>
      </c>
      <c r="AE63" s="174">
        <v>0</v>
      </c>
      <c r="AF63" s="174">
        <v>0</v>
      </c>
      <c r="AG63" s="174">
        <v>0</v>
      </c>
      <c r="AH63" s="174">
        <v>0</v>
      </c>
      <c r="AI63" s="174">
        <v>0</v>
      </c>
      <c r="AJ63" s="174">
        <v>0</v>
      </c>
      <c r="AK63" s="174">
        <v>0</v>
      </c>
      <c r="AL63" s="174">
        <v>0</v>
      </c>
      <c r="AM63" s="174">
        <v>0</v>
      </c>
      <c r="AN63" s="174">
        <v>0</v>
      </c>
      <c r="AO63" s="174">
        <v>0</v>
      </c>
      <c r="AP63" s="174">
        <v>0</v>
      </c>
      <c r="AQ63" s="174">
        <v>0</v>
      </c>
      <c r="AR63" s="174">
        <v>0</v>
      </c>
      <c r="AS63" s="174">
        <v>0</v>
      </c>
      <c r="AT63" s="174">
        <v>0</v>
      </c>
      <c r="AU63" s="174">
        <v>0</v>
      </c>
      <c r="AV63" s="174">
        <v>0</v>
      </c>
      <c r="AW63" s="174">
        <v>0</v>
      </c>
      <c r="AX63" s="174">
        <v>0</v>
      </c>
      <c r="AY63" s="174">
        <v>0</v>
      </c>
      <c r="AZ63" s="174">
        <v>0</v>
      </c>
      <c r="BA63" s="174">
        <v>0</v>
      </c>
      <c r="BB63" s="174">
        <v>0</v>
      </c>
      <c r="BC63" s="174">
        <v>0</v>
      </c>
      <c r="BD63" s="174">
        <v>0</v>
      </c>
    </row>
    <row r="64" spans="1:60" outlineLevel="1" x14ac:dyDescent="0.2">
      <c r="B64" s="48" t="str">
        <v>Roads</v>
      </c>
      <c r="C64" s="10" t="s">
        <v>216</v>
      </c>
      <c r="G64" s="174">
        <v>7.9156628418046715E-2</v>
      </c>
      <c r="H64" s="174">
        <v>1.2748152949920908</v>
      </c>
      <c r="I64" s="174">
        <v>0.23204308505551791</v>
      </c>
      <c r="J64" s="174">
        <v>1.4968021998919148</v>
      </c>
      <c r="K64" s="174">
        <v>8.0756470692606044</v>
      </c>
      <c r="L64" s="174">
        <v>0</v>
      </c>
      <c r="M64" s="174">
        <v>8.385512292705295</v>
      </c>
      <c r="N64" s="174">
        <v>2.2970202446874315</v>
      </c>
      <c r="O64" s="174">
        <v>0</v>
      </c>
      <c r="P64" s="174">
        <v>0</v>
      </c>
      <c r="Q64" s="174">
        <v>6.173002436101072</v>
      </c>
      <c r="R64" s="174">
        <v>3.2304617947128667</v>
      </c>
      <c r="S64" s="174">
        <v>1.545098422501094</v>
      </c>
      <c r="T64" s="174">
        <v>6.429969119120071</v>
      </c>
      <c r="U64" s="174">
        <v>0.21235000569570156</v>
      </c>
      <c r="V64" s="174">
        <v>0</v>
      </c>
      <c r="W64" s="174">
        <v>0</v>
      </c>
      <c r="X64" s="174">
        <v>0.72116507614930081</v>
      </c>
      <c r="Y64" s="174">
        <v>15.270323973965173</v>
      </c>
      <c r="Z64" s="174">
        <v>7.0131796661958807</v>
      </c>
      <c r="AA64" s="174">
        <v>4.5753277173467399</v>
      </c>
      <c r="AB64" s="174">
        <v>0</v>
      </c>
      <c r="AC64" s="174">
        <v>3.5209416388877014E-2</v>
      </c>
      <c r="AD64" s="174">
        <v>33.631333057850838</v>
      </c>
      <c r="AE64" s="174">
        <v>0</v>
      </c>
      <c r="AF64" s="174">
        <v>1.3135109726960807</v>
      </c>
      <c r="AG64" s="174">
        <v>0</v>
      </c>
      <c r="AH64" s="174">
        <v>0</v>
      </c>
      <c r="AI64" s="174">
        <v>8.0948031827704519</v>
      </c>
      <c r="AJ64" s="174">
        <v>4.3285473280314255</v>
      </c>
      <c r="AK64" s="174">
        <v>5.971801297594193</v>
      </c>
      <c r="AL64" s="174">
        <v>0</v>
      </c>
      <c r="AM64" s="174">
        <v>0</v>
      </c>
      <c r="AN64" s="174">
        <v>0</v>
      </c>
      <c r="AO64" s="174">
        <v>0</v>
      </c>
      <c r="AP64" s="174">
        <v>0</v>
      </c>
      <c r="AQ64" s="174">
        <v>0</v>
      </c>
      <c r="AR64" s="174">
        <v>0</v>
      </c>
      <c r="AS64" s="174">
        <v>0</v>
      </c>
      <c r="AT64" s="174">
        <v>0</v>
      </c>
      <c r="AU64" s="174">
        <v>0</v>
      </c>
      <c r="AV64" s="174">
        <v>0</v>
      </c>
      <c r="AW64" s="174">
        <v>0</v>
      </c>
      <c r="AX64" s="174">
        <v>0</v>
      </c>
      <c r="AY64" s="174">
        <v>0</v>
      </c>
      <c r="AZ64" s="174">
        <v>0</v>
      </c>
      <c r="BA64" s="174">
        <v>0</v>
      </c>
      <c r="BB64" s="174">
        <v>0</v>
      </c>
      <c r="BC64" s="174">
        <v>0</v>
      </c>
      <c r="BD64" s="174">
        <v>0</v>
      </c>
    </row>
    <row r="65" spans="1:60" outlineLevel="1" x14ac:dyDescent="0.2">
      <c r="B65" s="48" t="str">
        <v>Rail</v>
      </c>
      <c r="C65" s="10" t="s">
        <v>216</v>
      </c>
      <c r="G65" s="174">
        <v>0.10352842595756534</v>
      </c>
      <c r="H65" s="174">
        <v>2.3421437351682779</v>
      </c>
      <c r="I65" s="174">
        <v>3.4295128354131168</v>
      </c>
      <c r="J65" s="174">
        <v>34.321518600063605</v>
      </c>
      <c r="K65" s="174">
        <v>30.169134161587593</v>
      </c>
      <c r="L65" s="174">
        <v>73.394156521276145</v>
      </c>
      <c r="M65" s="174">
        <v>34.618400950444389</v>
      </c>
      <c r="N65" s="174">
        <v>0.93803896503979767</v>
      </c>
      <c r="O65" s="174">
        <v>1.3260316174368001</v>
      </c>
      <c r="P65" s="174">
        <v>1.8567128283170928</v>
      </c>
      <c r="Q65" s="174">
        <v>0.37564832768667666</v>
      </c>
      <c r="R65" s="174">
        <v>0.53983861520425003</v>
      </c>
      <c r="S65" s="174">
        <v>0.33930607903768756</v>
      </c>
      <c r="T65" s="174">
        <v>0.62323948967310849</v>
      </c>
      <c r="U65" s="174">
        <v>0.59645757486900008</v>
      </c>
      <c r="V65" s="174">
        <v>0.8575791553151022</v>
      </c>
      <c r="W65" s="174">
        <v>0.62909092359337149</v>
      </c>
      <c r="X65" s="174">
        <v>0.90450614407525654</v>
      </c>
      <c r="Y65" s="174">
        <v>2.4097281275111371</v>
      </c>
      <c r="Z65" s="174">
        <v>0.95399559365715947</v>
      </c>
      <c r="AA65" s="174">
        <v>1.1637020725612313</v>
      </c>
      <c r="AB65" s="174">
        <v>0</v>
      </c>
      <c r="AC65" s="174">
        <v>0</v>
      </c>
      <c r="AD65" s="174">
        <v>0</v>
      </c>
      <c r="AE65" s="174">
        <v>0</v>
      </c>
      <c r="AF65" s="174">
        <v>0</v>
      </c>
      <c r="AG65" s="174">
        <v>0</v>
      </c>
      <c r="AH65" s="174">
        <v>0</v>
      </c>
      <c r="AI65" s="174">
        <v>0</v>
      </c>
      <c r="AJ65" s="174">
        <v>0</v>
      </c>
      <c r="AK65" s="174">
        <v>0</v>
      </c>
      <c r="AL65" s="174">
        <v>0</v>
      </c>
      <c r="AM65" s="174">
        <v>0</v>
      </c>
      <c r="AN65" s="174">
        <v>0</v>
      </c>
      <c r="AO65" s="174">
        <v>0</v>
      </c>
      <c r="AP65" s="174">
        <v>0</v>
      </c>
      <c r="AQ65" s="174">
        <v>0</v>
      </c>
      <c r="AR65" s="174">
        <v>0</v>
      </c>
      <c r="AS65" s="174">
        <v>0</v>
      </c>
      <c r="AT65" s="174">
        <v>0</v>
      </c>
      <c r="AU65" s="174">
        <v>0</v>
      </c>
      <c r="AV65" s="174">
        <v>0</v>
      </c>
      <c r="AW65" s="174">
        <v>0</v>
      </c>
      <c r="AX65" s="174">
        <v>0</v>
      </c>
      <c r="AY65" s="174">
        <v>0</v>
      </c>
      <c r="AZ65" s="174">
        <v>0</v>
      </c>
      <c r="BA65" s="174">
        <v>0</v>
      </c>
      <c r="BB65" s="174">
        <v>0</v>
      </c>
      <c r="BC65" s="174">
        <v>0</v>
      </c>
      <c r="BD65" s="174">
        <v>0</v>
      </c>
    </row>
    <row r="66" spans="1:60" outlineLevel="1" x14ac:dyDescent="0.2">
      <c r="B66" s="48" t="str">
        <v>Buildings</v>
      </c>
      <c r="C66" s="10" t="s">
        <v>216</v>
      </c>
      <c r="G66" s="174">
        <v>0</v>
      </c>
      <c r="H66" s="174">
        <v>0.54428473240866881</v>
      </c>
      <c r="I66" s="174">
        <v>1.806010380972821</v>
      </c>
      <c r="J66" s="174">
        <v>2.0304371522030986</v>
      </c>
      <c r="K66" s="174">
        <v>0</v>
      </c>
      <c r="L66" s="174">
        <v>0</v>
      </c>
      <c r="M66" s="174">
        <v>0.10387010802693319</v>
      </c>
      <c r="N66" s="174">
        <v>0</v>
      </c>
      <c r="O66" s="174">
        <v>0</v>
      </c>
      <c r="P66" s="174">
        <v>0</v>
      </c>
      <c r="Q66" s="174">
        <v>0.92814744907288904</v>
      </c>
      <c r="R66" s="174">
        <v>1.3206210939446095</v>
      </c>
      <c r="S66" s="174">
        <v>4.3299867727007602</v>
      </c>
      <c r="T66" s="174">
        <v>5.1134774651389785</v>
      </c>
      <c r="U66" s="174">
        <v>0.7670104401891773</v>
      </c>
      <c r="V66" s="174">
        <v>4.1079345592684922</v>
      </c>
      <c r="W66" s="174">
        <v>1.4459137338366126</v>
      </c>
      <c r="X66" s="174">
        <v>0.31786905671615012</v>
      </c>
      <c r="Y66" s="174">
        <v>3.5916011559888186</v>
      </c>
      <c r="Z66" s="174">
        <v>2.963635914048468</v>
      </c>
      <c r="AA66" s="174">
        <v>0.32491599148421429</v>
      </c>
      <c r="AB66" s="174">
        <v>1.7122069194932863</v>
      </c>
      <c r="AC66" s="174">
        <v>7.4012591882981801E-2</v>
      </c>
      <c r="AD66" s="174">
        <v>0.35803651093345662</v>
      </c>
      <c r="AE66" s="174">
        <v>0.22608438380953086</v>
      </c>
      <c r="AF66" s="174">
        <v>1.1690758112133794</v>
      </c>
      <c r="AG66" s="174">
        <v>0</v>
      </c>
      <c r="AH66" s="174">
        <v>0</v>
      </c>
      <c r="AI66" s="174">
        <v>0</v>
      </c>
      <c r="AJ66" s="174">
        <v>0</v>
      </c>
      <c r="AK66" s="174">
        <v>0</v>
      </c>
      <c r="AL66" s="174">
        <v>0</v>
      </c>
      <c r="AM66" s="174">
        <v>0</v>
      </c>
      <c r="AN66" s="174">
        <v>0</v>
      </c>
      <c r="AO66" s="174">
        <v>0</v>
      </c>
      <c r="AP66" s="174">
        <v>0</v>
      </c>
      <c r="AQ66" s="174">
        <v>0</v>
      </c>
      <c r="AR66" s="174">
        <v>0</v>
      </c>
      <c r="AS66" s="174">
        <v>0</v>
      </c>
      <c r="AT66" s="174">
        <v>0</v>
      </c>
      <c r="AU66" s="174">
        <v>0</v>
      </c>
      <c r="AV66" s="174">
        <v>0</v>
      </c>
      <c r="AW66" s="174">
        <v>0</v>
      </c>
      <c r="AX66" s="174">
        <v>0</v>
      </c>
      <c r="AY66" s="174">
        <v>0</v>
      </c>
      <c r="AZ66" s="174">
        <v>0</v>
      </c>
      <c r="BA66" s="174">
        <v>0</v>
      </c>
      <c r="BB66" s="174">
        <v>0</v>
      </c>
      <c r="BC66" s="174">
        <v>0</v>
      </c>
      <c r="BD66" s="174">
        <v>0</v>
      </c>
    </row>
    <row r="67" spans="1:60" outlineLevel="1" x14ac:dyDescent="0.2">
      <c r="B67" s="48" t="str">
        <v>Wharves</v>
      </c>
      <c r="C67" s="10" t="s">
        <v>216</v>
      </c>
      <c r="G67" s="174">
        <v>18.435065147395644</v>
      </c>
      <c r="H67" s="174">
        <v>35.090471760743569</v>
      </c>
      <c r="I67" s="174">
        <v>42.559854232715686</v>
      </c>
      <c r="J67" s="174">
        <v>36.32666233227252</v>
      </c>
      <c r="K67" s="174">
        <v>30.535382472114925</v>
      </c>
      <c r="L67" s="174">
        <v>84.838639766901579</v>
      </c>
      <c r="M67" s="174">
        <v>155.04915136779863</v>
      </c>
      <c r="N67" s="174">
        <v>216.44702270784441</v>
      </c>
      <c r="O67" s="174">
        <v>172.87160037445767</v>
      </c>
      <c r="P67" s="174">
        <v>464.58531407313455</v>
      </c>
      <c r="Q67" s="174">
        <v>406.23267995923601</v>
      </c>
      <c r="R67" s="174">
        <v>26.874578553392624</v>
      </c>
      <c r="S67" s="174">
        <v>20.000444824166031</v>
      </c>
      <c r="T67" s="174">
        <v>18.564722819502929</v>
      </c>
      <c r="U67" s="174">
        <v>64.455653547370531</v>
      </c>
      <c r="V67" s="174">
        <v>79.735073038060605</v>
      </c>
      <c r="W67" s="174">
        <v>24.236628735967503</v>
      </c>
      <c r="X67" s="174">
        <v>22.93264698318637</v>
      </c>
      <c r="Y67" s="174">
        <v>24.538296047293031</v>
      </c>
      <c r="Z67" s="174">
        <v>31.088301691885221</v>
      </c>
      <c r="AA67" s="174">
        <v>21.019942951252194</v>
      </c>
      <c r="AB67" s="174">
        <v>42.955098781903786</v>
      </c>
      <c r="AC67" s="174">
        <v>59.618370491079204</v>
      </c>
      <c r="AD67" s="174">
        <v>71.003489149702673</v>
      </c>
      <c r="AE67" s="174">
        <v>64.713035837274205</v>
      </c>
      <c r="AF67" s="174">
        <v>25.434099615870178</v>
      </c>
      <c r="AG67" s="174">
        <v>0</v>
      </c>
      <c r="AH67" s="174">
        <v>0</v>
      </c>
      <c r="AI67" s="174">
        <v>0</v>
      </c>
      <c r="AJ67" s="174">
        <v>0</v>
      </c>
      <c r="AK67" s="174">
        <v>0</v>
      </c>
      <c r="AL67" s="174">
        <v>0</v>
      </c>
      <c r="AM67" s="174">
        <v>0</v>
      </c>
      <c r="AN67" s="174">
        <v>0</v>
      </c>
      <c r="AO67" s="174">
        <v>0</v>
      </c>
      <c r="AP67" s="174">
        <v>0</v>
      </c>
      <c r="AQ67" s="174">
        <v>0</v>
      </c>
      <c r="AR67" s="174">
        <v>0</v>
      </c>
      <c r="AS67" s="174">
        <v>0</v>
      </c>
      <c r="AT67" s="174">
        <v>0</v>
      </c>
      <c r="AU67" s="174">
        <v>0</v>
      </c>
      <c r="AV67" s="174">
        <v>0</v>
      </c>
      <c r="AW67" s="174">
        <v>0</v>
      </c>
      <c r="AX67" s="174">
        <v>0</v>
      </c>
      <c r="AY67" s="174">
        <v>0</v>
      </c>
      <c r="AZ67" s="174">
        <v>0</v>
      </c>
      <c r="BA67" s="174">
        <v>0</v>
      </c>
      <c r="BB67" s="174">
        <v>0</v>
      </c>
      <c r="BC67" s="174">
        <v>0</v>
      </c>
      <c r="BD67" s="174">
        <v>0</v>
      </c>
    </row>
    <row r="68" spans="1:60" outlineLevel="1" x14ac:dyDescent="0.2">
      <c r="B68" s="48" t="str">
        <v>Plant</v>
      </c>
      <c r="C68" s="10" t="s">
        <v>216</v>
      </c>
      <c r="G68" s="174">
        <v>0.8071153756356213</v>
      </c>
      <c r="H68" s="174">
        <v>0.69068045128996225</v>
      </c>
      <c r="I68" s="174">
        <v>1.2090061738521802</v>
      </c>
      <c r="J68" s="174">
        <v>0.97790308369859891</v>
      </c>
      <c r="K68" s="174">
        <v>3.317420817743391</v>
      </c>
      <c r="L68" s="174">
        <v>3.5135230514651816</v>
      </c>
      <c r="M68" s="174">
        <v>1.1207762309217228</v>
      </c>
      <c r="N68" s="174">
        <v>1.3517449953472065</v>
      </c>
      <c r="O68" s="174">
        <v>0.60009777708396017</v>
      </c>
      <c r="P68" s="174">
        <v>0.82921507292935204</v>
      </c>
      <c r="Q68" s="174">
        <v>2.2949930602857562</v>
      </c>
      <c r="R68" s="174">
        <v>5.1102061721578202</v>
      </c>
      <c r="S68" s="174">
        <v>1.0164791544677221</v>
      </c>
      <c r="T68" s="174">
        <v>0.70417359737855911</v>
      </c>
      <c r="U68" s="174">
        <v>10.235284779482139</v>
      </c>
      <c r="V68" s="174">
        <v>10.035307090660414</v>
      </c>
      <c r="W68" s="174">
        <v>1.3286054304721082</v>
      </c>
      <c r="X68" s="174">
        <v>2.2800478015427479</v>
      </c>
      <c r="Y68" s="174">
        <v>1.7479181627845883</v>
      </c>
      <c r="Z68" s="174">
        <v>17.663468257583965</v>
      </c>
      <c r="AA68" s="174">
        <v>2.835816767504566</v>
      </c>
      <c r="AB68" s="174">
        <v>1.3877143001070529</v>
      </c>
      <c r="AC68" s="174">
        <v>2.0632305679610132</v>
      </c>
      <c r="AD68" s="174">
        <v>3.112025807604645</v>
      </c>
      <c r="AE68" s="174">
        <v>6.7496530088533495</v>
      </c>
      <c r="AF68" s="174">
        <v>3.6940187663745192</v>
      </c>
      <c r="AG68" s="174">
        <v>1.0573916849112577</v>
      </c>
      <c r="AH68" s="174">
        <v>1.3146083104241733</v>
      </c>
      <c r="AI68" s="174">
        <v>1.1893150099623602</v>
      </c>
      <c r="AJ68" s="174">
        <v>17.352464065284025</v>
      </c>
      <c r="AK68" s="174">
        <v>15.892757062797562</v>
      </c>
      <c r="AL68" s="174">
        <v>3.2377746185084146</v>
      </c>
      <c r="AM68" s="174">
        <v>3.5368574353016808</v>
      </c>
      <c r="AN68" s="174">
        <v>2.7706218321280844</v>
      </c>
      <c r="AO68" s="174">
        <v>1.1357004084597377</v>
      </c>
      <c r="AP68" s="174">
        <v>12.053751812602092</v>
      </c>
      <c r="AQ68" s="174">
        <v>4.5172921728951891</v>
      </c>
      <c r="AR68" s="174">
        <v>3.1103184377271571</v>
      </c>
      <c r="AS68" s="174">
        <v>3.2258545925474666</v>
      </c>
      <c r="AT68" s="174">
        <v>41.580349170074214</v>
      </c>
      <c r="AU68" s="174">
        <v>0.32697963210387815</v>
      </c>
      <c r="AV68" s="174">
        <v>0</v>
      </c>
      <c r="AW68" s="174">
        <v>0</v>
      </c>
      <c r="AX68" s="174">
        <v>0</v>
      </c>
      <c r="AY68" s="174">
        <v>0</v>
      </c>
      <c r="AZ68" s="174">
        <v>0</v>
      </c>
      <c r="BA68" s="174">
        <v>0</v>
      </c>
      <c r="BB68" s="174">
        <v>0</v>
      </c>
      <c r="BC68" s="174">
        <v>0</v>
      </c>
      <c r="BD68" s="174">
        <v>0</v>
      </c>
    </row>
    <row r="69" spans="1:60" outlineLevel="1" x14ac:dyDescent="0.2">
      <c r="B69" s="48" t="str">
        <v>Land</v>
      </c>
      <c r="C69" s="10" t="s">
        <v>216</v>
      </c>
      <c r="G69" s="174">
        <v>0</v>
      </c>
      <c r="H69" s="174">
        <v>0</v>
      </c>
      <c r="I69" s="174">
        <v>0</v>
      </c>
      <c r="J69" s="174">
        <v>0</v>
      </c>
      <c r="K69" s="174">
        <v>0</v>
      </c>
      <c r="L69" s="174">
        <v>0</v>
      </c>
      <c r="M69" s="174">
        <v>0</v>
      </c>
      <c r="N69" s="174">
        <v>0</v>
      </c>
      <c r="O69" s="174">
        <v>0</v>
      </c>
      <c r="P69" s="174">
        <v>0</v>
      </c>
      <c r="Q69" s="174">
        <v>0</v>
      </c>
      <c r="R69" s="174">
        <v>0</v>
      </c>
      <c r="S69" s="174">
        <v>0</v>
      </c>
      <c r="T69" s="174">
        <v>0</v>
      </c>
      <c r="U69" s="174">
        <v>0</v>
      </c>
      <c r="V69" s="174">
        <v>0</v>
      </c>
      <c r="W69" s="174">
        <v>0</v>
      </c>
      <c r="X69" s="174">
        <v>0</v>
      </c>
      <c r="Y69" s="174">
        <v>0</v>
      </c>
      <c r="Z69" s="174">
        <v>0</v>
      </c>
      <c r="AA69" s="174">
        <v>0</v>
      </c>
      <c r="AB69" s="174">
        <v>0</v>
      </c>
      <c r="AC69" s="174">
        <v>0</v>
      </c>
      <c r="AD69" s="174">
        <v>0</v>
      </c>
      <c r="AE69" s="174">
        <v>0</v>
      </c>
      <c r="AF69" s="174">
        <v>0</v>
      </c>
      <c r="AG69" s="174">
        <v>0</v>
      </c>
      <c r="AH69" s="174">
        <v>0</v>
      </c>
      <c r="AI69" s="174">
        <v>0</v>
      </c>
      <c r="AJ69" s="174">
        <v>0</v>
      </c>
      <c r="AK69" s="174">
        <v>0</v>
      </c>
      <c r="AL69" s="174">
        <v>0</v>
      </c>
      <c r="AM69" s="174">
        <v>0</v>
      </c>
      <c r="AN69" s="174">
        <v>0</v>
      </c>
      <c r="AO69" s="174">
        <v>0</v>
      </c>
      <c r="AP69" s="174">
        <v>0</v>
      </c>
      <c r="AQ69" s="174">
        <v>0</v>
      </c>
      <c r="AR69" s="174">
        <v>0</v>
      </c>
      <c r="AS69" s="174">
        <v>0</v>
      </c>
      <c r="AT69" s="174">
        <v>0</v>
      </c>
      <c r="AU69" s="174">
        <v>0</v>
      </c>
      <c r="AV69" s="174">
        <v>0</v>
      </c>
      <c r="AW69" s="174">
        <v>0</v>
      </c>
      <c r="AX69" s="174">
        <v>0</v>
      </c>
      <c r="AY69" s="174">
        <v>0</v>
      </c>
      <c r="AZ69" s="174">
        <v>0</v>
      </c>
      <c r="BA69" s="174">
        <v>0</v>
      </c>
      <c r="BB69" s="174">
        <v>0</v>
      </c>
      <c r="BC69" s="174">
        <v>0</v>
      </c>
      <c r="BD69" s="174">
        <v>0</v>
      </c>
    </row>
    <row r="70" spans="1:60" outlineLevel="1" x14ac:dyDescent="0.2">
      <c r="B70" s="48" t="str">
        <v>Port Capacity Project - Initial Capital Asset Value</v>
      </c>
      <c r="C70" s="10" t="s">
        <v>216</v>
      </c>
      <c r="G70" s="174">
        <v>0</v>
      </c>
      <c r="H70" s="174">
        <v>0</v>
      </c>
      <c r="I70" s="174">
        <v>0</v>
      </c>
      <c r="J70" s="174">
        <v>0</v>
      </c>
      <c r="K70" s="174">
        <v>0</v>
      </c>
      <c r="L70" s="174">
        <v>0</v>
      </c>
      <c r="M70" s="174">
        <v>0</v>
      </c>
      <c r="N70" s="174">
        <v>0</v>
      </c>
      <c r="O70" s="174">
        <v>0</v>
      </c>
      <c r="P70" s="174">
        <v>0</v>
      </c>
      <c r="Q70" s="174">
        <v>0</v>
      </c>
      <c r="R70" s="174">
        <v>0</v>
      </c>
      <c r="S70" s="174">
        <v>0</v>
      </c>
      <c r="T70" s="174">
        <v>0</v>
      </c>
      <c r="U70" s="174">
        <v>0</v>
      </c>
      <c r="V70" s="174">
        <v>0</v>
      </c>
      <c r="W70" s="174">
        <v>0</v>
      </c>
      <c r="X70" s="174">
        <v>0</v>
      </c>
      <c r="Y70" s="174">
        <v>0</v>
      </c>
      <c r="Z70" s="174">
        <v>0</v>
      </c>
      <c r="AA70" s="174">
        <v>0</v>
      </c>
      <c r="AB70" s="174">
        <v>0</v>
      </c>
      <c r="AC70" s="174">
        <v>0</v>
      </c>
      <c r="AD70" s="174">
        <v>0</v>
      </c>
      <c r="AE70" s="174">
        <v>0</v>
      </c>
      <c r="AF70" s="174">
        <v>0</v>
      </c>
      <c r="AG70" s="174">
        <v>0</v>
      </c>
      <c r="AH70" s="174">
        <v>0</v>
      </c>
      <c r="AI70" s="174">
        <v>0</v>
      </c>
      <c r="AJ70" s="174">
        <v>0</v>
      </c>
      <c r="AK70" s="174">
        <v>0</v>
      </c>
      <c r="AL70" s="174">
        <v>0</v>
      </c>
      <c r="AM70" s="174">
        <v>0</v>
      </c>
      <c r="AN70" s="174">
        <v>0</v>
      </c>
      <c r="AO70" s="174">
        <v>0</v>
      </c>
      <c r="AP70" s="174">
        <v>0</v>
      </c>
      <c r="AQ70" s="174">
        <v>0</v>
      </c>
      <c r="AR70" s="174">
        <v>0</v>
      </c>
      <c r="AS70" s="174">
        <v>0</v>
      </c>
      <c r="AT70" s="174">
        <v>0</v>
      </c>
      <c r="AU70" s="174">
        <v>0</v>
      </c>
      <c r="AV70" s="174">
        <v>0</v>
      </c>
      <c r="AW70" s="174">
        <v>0</v>
      </c>
      <c r="AX70" s="174">
        <v>0</v>
      </c>
      <c r="AY70" s="174">
        <v>0</v>
      </c>
      <c r="AZ70" s="174">
        <v>0</v>
      </c>
      <c r="BA70" s="174">
        <v>0</v>
      </c>
      <c r="BB70" s="174">
        <v>0</v>
      </c>
      <c r="BC70" s="174">
        <v>0</v>
      </c>
      <c r="BD70" s="174">
        <v>0</v>
      </c>
    </row>
    <row r="71" spans="1:60" outlineLevel="1" x14ac:dyDescent="0.2">
      <c r="B71" s="48" t="str">
        <v>Port Capacity Project - Wharves</v>
      </c>
      <c r="C71" s="10" t="s">
        <v>216</v>
      </c>
      <c r="G71" s="174">
        <v>25.271786260124959</v>
      </c>
      <c r="H71" s="174">
        <v>1.6948935028291376</v>
      </c>
      <c r="I71" s="174">
        <v>0</v>
      </c>
      <c r="J71" s="174">
        <v>0</v>
      </c>
      <c r="K71" s="174">
        <v>0</v>
      </c>
      <c r="L71" s="174">
        <v>0</v>
      </c>
      <c r="M71" s="174">
        <v>0</v>
      </c>
      <c r="N71" s="174">
        <v>0</v>
      </c>
      <c r="O71" s="174">
        <v>0</v>
      </c>
      <c r="P71" s="174">
        <v>0</v>
      </c>
      <c r="Q71" s="174">
        <v>0</v>
      </c>
      <c r="R71" s="174">
        <v>0</v>
      </c>
      <c r="S71" s="174">
        <v>0</v>
      </c>
      <c r="T71" s="174">
        <v>0</v>
      </c>
      <c r="U71" s="174">
        <v>0</v>
      </c>
      <c r="V71" s="174">
        <v>0</v>
      </c>
      <c r="W71" s="174">
        <v>0</v>
      </c>
      <c r="X71" s="174">
        <v>0</v>
      </c>
      <c r="Y71" s="174">
        <v>0</v>
      </c>
      <c r="Z71" s="174">
        <v>0</v>
      </c>
      <c r="AA71" s="174">
        <v>0</v>
      </c>
      <c r="AB71" s="174">
        <v>0</v>
      </c>
      <c r="AC71" s="174">
        <v>0</v>
      </c>
      <c r="AD71" s="174">
        <v>0</v>
      </c>
      <c r="AE71" s="174">
        <v>0</v>
      </c>
      <c r="AF71" s="174">
        <v>0</v>
      </c>
      <c r="AG71" s="174">
        <v>0</v>
      </c>
      <c r="AH71" s="174">
        <v>0</v>
      </c>
      <c r="AI71" s="174">
        <v>0</v>
      </c>
      <c r="AJ71" s="174">
        <v>0</v>
      </c>
      <c r="AK71" s="174">
        <v>0</v>
      </c>
      <c r="AL71" s="174">
        <v>0</v>
      </c>
      <c r="AM71" s="174">
        <v>0</v>
      </c>
      <c r="AN71" s="174">
        <v>0</v>
      </c>
      <c r="AO71" s="174">
        <v>0</v>
      </c>
      <c r="AP71" s="174">
        <v>0</v>
      </c>
      <c r="AQ71" s="174">
        <v>0</v>
      </c>
      <c r="AR71" s="174">
        <v>0</v>
      </c>
      <c r="AS71" s="174">
        <v>0</v>
      </c>
      <c r="AT71" s="174">
        <v>0</v>
      </c>
      <c r="AU71" s="174">
        <v>0</v>
      </c>
      <c r="AV71" s="174">
        <v>0</v>
      </c>
      <c r="AW71" s="174">
        <v>0</v>
      </c>
      <c r="AX71" s="174">
        <v>0</v>
      </c>
      <c r="AY71" s="174">
        <v>0</v>
      </c>
      <c r="AZ71" s="174">
        <v>0</v>
      </c>
      <c r="BA71" s="174">
        <v>0</v>
      </c>
      <c r="BB71" s="174">
        <v>0</v>
      </c>
      <c r="BC71" s="174">
        <v>0</v>
      </c>
      <c r="BD71" s="174">
        <v>0</v>
      </c>
    </row>
    <row r="72" spans="1:60" outlineLevel="1" x14ac:dyDescent="0.2">
      <c r="B72" s="48" t="str">
        <v>Port Capacity Project - Civil</v>
      </c>
      <c r="C72" s="10" t="s">
        <v>216</v>
      </c>
      <c r="G72" s="174">
        <v>17.63498068911775</v>
      </c>
      <c r="H72" s="174">
        <v>5.2766841546558599E-2</v>
      </c>
      <c r="I72" s="174">
        <v>0</v>
      </c>
      <c r="J72" s="174">
        <v>0</v>
      </c>
      <c r="K72" s="174">
        <v>0</v>
      </c>
      <c r="L72" s="174">
        <v>0</v>
      </c>
      <c r="M72" s="174">
        <v>0</v>
      </c>
      <c r="N72" s="174">
        <v>0</v>
      </c>
      <c r="O72" s="174">
        <v>0</v>
      </c>
      <c r="P72" s="174">
        <v>0</v>
      </c>
      <c r="Q72" s="174">
        <v>0</v>
      </c>
      <c r="R72" s="174">
        <v>0</v>
      </c>
      <c r="S72" s="174">
        <v>0</v>
      </c>
      <c r="T72" s="174">
        <v>0</v>
      </c>
      <c r="U72" s="174">
        <v>0</v>
      </c>
      <c r="V72" s="174">
        <v>0</v>
      </c>
      <c r="W72" s="174">
        <v>0</v>
      </c>
      <c r="X72" s="174">
        <v>0</v>
      </c>
      <c r="Y72" s="174">
        <v>0</v>
      </c>
      <c r="Z72" s="174">
        <v>0</v>
      </c>
      <c r="AA72" s="174">
        <v>0</v>
      </c>
      <c r="AB72" s="174">
        <v>0</v>
      </c>
      <c r="AC72" s="174">
        <v>0</v>
      </c>
      <c r="AD72" s="174">
        <v>0</v>
      </c>
      <c r="AE72" s="174">
        <v>0</v>
      </c>
      <c r="AF72" s="174">
        <v>0</v>
      </c>
      <c r="AG72" s="174">
        <v>0</v>
      </c>
      <c r="AH72" s="174">
        <v>0</v>
      </c>
      <c r="AI72" s="174">
        <v>0</v>
      </c>
      <c r="AJ72" s="174">
        <v>0</v>
      </c>
      <c r="AK72" s="174">
        <v>0</v>
      </c>
      <c r="AL72" s="174">
        <v>0</v>
      </c>
      <c r="AM72" s="174">
        <v>0</v>
      </c>
      <c r="AN72" s="174">
        <v>0</v>
      </c>
      <c r="AO72" s="174">
        <v>0</v>
      </c>
      <c r="AP72" s="174">
        <v>0</v>
      </c>
      <c r="AQ72" s="174">
        <v>0</v>
      </c>
      <c r="AR72" s="174">
        <v>0</v>
      </c>
      <c r="AS72" s="174">
        <v>0</v>
      </c>
      <c r="AT72" s="174">
        <v>0</v>
      </c>
      <c r="AU72" s="174">
        <v>0</v>
      </c>
      <c r="AV72" s="174">
        <v>0</v>
      </c>
      <c r="AW72" s="174">
        <v>0</v>
      </c>
      <c r="AX72" s="174">
        <v>0</v>
      </c>
      <c r="AY72" s="174">
        <v>0</v>
      </c>
      <c r="AZ72" s="174">
        <v>0</v>
      </c>
      <c r="BA72" s="174">
        <v>0</v>
      </c>
      <c r="BB72" s="174">
        <v>0</v>
      </c>
      <c r="BC72" s="174">
        <v>0</v>
      </c>
      <c r="BD72" s="174">
        <v>0</v>
      </c>
    </row>
    <row r="73" spans="1:60" outlineLevel="1" x14ac:dyDescent="0.2">
      <c r="B73" s="48" t="str">
        <v>Navigational Aids</v>
      </c>
      <c r="C73" s="10" t="s">
        <v>216</v>
      </c>
      <c r="G73" s="174">
        <v>1.5467234968354502</v>
      </c>
      <c r="H73" s="174">
        <v>0.48834228888534664</v>
      </c>
      <c r="I73" s="174">
        <v>0.33136733875577684</v>
      </c>
      <c r="J73" s="174">
        <v>0</v>
      </c>
      <c r="K73" s="174">
        <v>1.4838848514002783</v>
      </c>
      <c r="L73" s="174">
        <v>2.9052086080116086</v>
      </c>
      <c r="M73" s="174">
        <v>2.4</v>
      </c>
      <c r="N73" s="174">
        <v>0.8</v>
      </c>
      <c r="O73" s="174">
        <v>0</v>
      </c>
      <c r="P73" s="174">
        <v>0</v>
      </c>
      <c r="Q73" s="174">
        <v>0</v>
      </c>
      <c r="R73" s="174">
        <v>0.17336148324287712</v>
      </c>
      <c r="S73" s="174">
        <v>1.928775922579451E-2</v>
      </c>
      <c r="T73" s="174">
        <v>0.22990546349621732</v>
      </c>
      <c r="U73" s="174">
        <v>11.138510510399849</v>
      </c>
      <c r="V73" s="174">
        <v>0</v>
      </c>
      <c r="W73" s="174">
        <v>0.36550729696360645</v>
      </c>
      <c r="X73" s="174">
        <v>0</v>
      </c>
      <c r="Y73" s="174">
        <v>4.1221452012380126</v>
      </c>
      <c r="Z73" s="174">
        <v>1.1069667131966199</v>
      </c>
      <c r="AA73" s="174">
        <v>9.6831895997832067</v>
      </c>
      <c r="AB73" s="174">
        <v>3.3426796170293025E-3</v>
      </c>
      <c r="AC73" s="174">
        <v>0.61792525762479145</v>
      </c>
      <c r="AD73" s="174">
        <v>0.2387998661540148</v>
      </c>
      <c r="AE73" s="174">
        <v>0.94455084173341841</v>
      </c>
      <c r="AF73" s="174">
        <v>0</v>
      </c>
      <c r="AG73" s="174">
        <v>0</v>
      </c>
      <c r="AH73" s="174">
        <v>0</v>
      </c>
      <c r="AI73" s="174">
        <v>0</v>
      </c>
      <c r="AJ73" s="174">
        <v>0</v>
      </c>
      <c r="AK73" s="174">
        <v>0</v>
      </c>
      <c r="AL73" s="174">
        <v>0</v>
      </c>
      <c r="AM73" s="174">
        <v>0</v>
      </c>
      <c r="AN73" s="174">
        <v>0</v>
      </c>
      <c r="AO73" s="174">
        <v>0</v>
      </c>
      <c r="AP73" s="174">
        <v>0</v>
      </c>
      <c r="AQ73" s="174">
        <v>0</v>
      </c>
      <c r="AR73" s="174">
        <v>0</v>
      </c>
      <c r="AS73" s="174">
        <v>0</v>
      </c>
      <c r="AT73" s="174">
        <v>0</v>
      </c>
      <c r="AU73" s="174">
        <v>0</v>
      </c>
      <c r="AV73" s="174">
        <v>0</v>
      </c>
      <c r="AW73" s="174">
        <v>0</v>
      </c>
      <c r="AX73" s="174">
        <v>0</v>
      </c>
      <c r="AY73" s="174">
        <v>0</v>
      </c>
      <c r="AZ73" s="174">
        <v>0</v>
      </c>
      <c r="BA73" s="174">
        <v>0</v>
      </c>
      <c r="BB73" s="174">
        <v>0</v>
      </c>
      <c r="BC73" s="174">
        <v>0</v>
      </c>
      <c r="BD73" s="174">
        <v>0</v>
      </c>
    </row>
    <row r="74" spans="1:60" outlineLevel="1" x14ac:dyDescent="0.2">
      <c r="B74" s="48" t="str">
        <v>Utilities</v>
      </c>
      <c r="C74" s="10" t="s">
        <v>216</v>
      </c>
      <c r="G74" s="174">
        <v>0</v>
      </c>
      <c r="H74" s="174">
        <v>-0.23800000000000002</v>
      </c>
      <c r="I74" s="174">
        <v>7.0903803461083978E-2</v>
      </c>
      <c r="J74" s="174">
        <v>6.340184976547264E-2</v>
      </c>
      <c r="K74" s="174">
        <v>1.204648839020324</v>
      </c>
      <c r="L74" s="174">
        <v>3.2981133857677407</v>
      </c>
      <c r="M74" s="174">
        <v>7.3373232561171314E-2</v>
      </c>
      <c r="N74" s="174">
        <v>0</v>
      </c>
      <c r="O74" s="174">
        <v>0</v>
      </c>
      <c r="P74" s="174">
        <v>0</v>
      </c>
      <c r="Q74" s="174">
        <v>0.35838250392964971</v>
      </c>
      <c r="R74" s="174">
        <v>0.46868694139622241</v>
      </c>
      <c r="S74" s="174">
        <v>0.14891350549286156</v>
      </c>
      <c r="T74" s="174">
        <v>0.75872223984444409</v>
      </c>
      <c r="U74" s="174">
        <v>0.81875113475951911</v>
      </c>
      <c r="V74" s="174">
        <v>0.81187780243108332</v>
      </c>
      <c r="W74" s="174">
        <v>1.5958014975564672</v>
      </c>
      <c r="X74" s="174">
        <v>0.51035185130085181</v>
      </c>
      <c r="Y74" s="174">
        <v>0.57275463292097462</v>
      </c>
      <c r="Z74" s="174">
        <v>0.36960108684193704</v>
      </c>
      <c r="AA74" s="174">
        <v>0.61758101923464725</v>
      </c>
      <c r="AB74" s="174">
        <v>0</v>
      </c>
      <c r="AC74" s="174">
        <v>0</v>
      </c>
      <c r="AD74" s="174">
        <v>0</v>
      </c>
      <c r="AE74" s="174">
        <v>0</v>
      </c>
      <c r="AF74" s="174">
        <v>0</v>
      </c>
      <c r="AG74" s="174">
        <v>0</v>
      </c>
      <c r="AH74" s="174">
        <v>0</v>
      </c>
      <c r="AI74" s="174">
        <v>0</v>
      </c>
      <c r="AJ74" s="174">
        <v>0</v>
      </c>
      <c r="AK74" s="174">
        <v>0</v>
      </c>
      <c r="AL74" s="174">
        <v>0</v>
      </c>
      <c r="AM74" s="174">
        <v>0</v>
      </c>
      <c r="AN74" s="174">
        <v>0</v>
      </c>
      <c r="AO74" s="174">
        <v>0</v>
      </c>
      <c r="AP74" s="174">
        <v>0</v>
      </c>
      <c r="AQ74" s="174">
        <v>0</v>
      </c>
      <c r="AR74" s="174">
        <v>0</v>
      </c>
      <c r="AS74" s="174">
        <v>0</v>
      </c>
      <c r="AT74" s="174">
        <v>0</v>
      </c>
      <c r="AU74" s="174">
        <v>0</v>
      </c>
      <c r="AV74" s="174">
        <v>0</v>
      </c>
      <c r="AW74" s="174">
        <v>0</v>
      </c>
      <c r="AX74" s="174">
        <v>0</v>
      </c>
      <c r="AY74" s="174">
        <v>0</v>
      </c>
      <c r="AZ74" s="174">
        <v>0</v>
      </c>
      <c r="BA74" s="174">
        <v>0</v>
      </c>
      <c r="BB74" s="174">
        <v>0</v>
      </c>
      <c r="BC74" s="174">
        <v>0</v>
      </c>
      <c r="BD74" s="174">
        <v>0</v>
      </c>
    </row>
    <row r="75" spans="1:60" outlineLevel="1" x14ac:dyDescent="0.2">
      <c r="B75" s="48" t="str">
        <v>Civil</v>
      </c>
      <c r="C75" s="10" t="s">
        <v>216</v>
      </c>
      <c r="G75" s="174">
        <v>0</v>
      </c>
      <c r="H75" s="174">
        <v>0.26396455986539247</v>
      </c>
      <c r="I75" s="174">
        <v>1.0496457399024188</v>
      </c>
      <c r="J75" s="174">
        <v>2.8140278244428048E-2</v>
      </c>
      <c r="K75" s="174">
        <v>0.43293271291750057</v>
      </c>
      <c r="L75" s="174">
        <v>0</v>
      </c>
      <c r="M75" s="174">
        <v>0</v>
      </c>
      <c r="N75" s="174">
        <v>0</v>
      </c>
      <c r="O75" s="174">
        <v>0</v>
      </c>
      <c r="P75" s="174">
        <v>0.45093207730834067</v>
      </c>
      <c r="Q75" s="174">
        <v>0</v>
      </c>
      <c r="R75" s="174">
        <v>0</v>
      </c>
      <c r="S75" s="174">
        <v>0</v>
      </c>
      <c r="T75" s="174">
        <v>0</v>
      </c>
      <c r="U75" s="174">
        <v>0</v>
      </c>
      <c r="V75" s="174">
        <v>0</v>
      </c>
      <c r="W75" s="174">
        <v>0</v>
      </c>
      <c r="X75" s="174">
        <v>0</v>
      </c>
      <c r="Y75" s="174">
        <v>0</v>
      </c>
      <c r="Z75" s="174">
        <v>0</v>
      </c>
      <c r="AA75" s="174">
        <v>0</v>
      </c>
      <c r="AB75" s="174">
        <v>0</v>
      </c>
      <c r="AC75" s="174">
        <v>0</v>
      </c>
      <c r="AD75" s="174">
        <v>0</v>
      </c>
      <c r="AE75" s="174">
        <v>0</v>
      </c>
      <c r="AF75" s="174">
        <v>0</v>
      </c>
      <c r="AG75" s="174">
        <v>0</v>
      </c>
      <c r="AH75" s="174">
        <v>0</v>
      </c>
      <c r="AI75" s="174">
        <v>0</v>
      </c>
      <c r="AJ75" s="174">
        <v>0</v>
      </c>
      <c r="AK75" s="174">
        <v>0</v>
      </c>
      <c r="AL75" s="174">
        <v>0</v>
      </c>
      <c r="AM75" s="174">
        <v>0</v>
      </c>
      <c r="AN75" s="174">
        <v>0</v>
      </c>
      <c r="AO75" s="174">
        <v>0</v>
      </c>
      <c r="AP75" s="174">
        <v>0</v>
      </c>
      <c r="AQ75" s="174">
        <v>0</v>
      </c>
      <c r="AR75" s="174">
        <v>0</v>
      </c>
      <c r="AS75" s="174">
        <v>0</v>
      </c>
      <c r="AT75" s="174">
        <v>0</v>
      </c>
      <c r="AU75" s="174">
        <v>0</v>
      </c>
      <c r="AV75" s="174">
        <v>0</v>
      </c>
      <c r="AW75" s="174">
        <v>0</v>
      </c>
      <c r="AX75" s="174">
        <v>0</v>
      </c>
      <c r="AY75" s="174">
        <v>0</v>
      </c>
      <c r="AZ75" s="174">
        <v>0</v>
      </c>
      <c r="BA75" s="174">
        <v>0</v>
      </c>
      <c r="BB75" s="174">
        <v>0</v>
      </c>
      <c r="BC75" s="174">
        <v>0</v>
      </c>
      <c r="BD75" s="174">
        <v>0</v>
      </c>
    </row>
    <row r="76" spans="1:60" outlineLevel="1" x14ac:dyDescent="0.2">
      <c r="B76" s="48" t="str">
        <v>Minor Capital Works</v>
      </c>
      <c r="C76" s="10" t="s">
        <v>216</v>
      </c>
      <c r="G76" s="174">
        <v>0</v>
      </c>
      <c r="H76" s="174">
        <v>1.1710923043805814</v>
      </c>
      <c r="I76" s="174">
        <v>1.5616787990691883</v>
      </c>
      <c r="J76" s="174">
        <v>3.3042135388412825</v>
      </c>
      <c r="K76" s="174">
        <v>3.306766081397353</v>
      </c>
      <c r="L76" s="174">
        <v>3.1447350021547913</v>
      </c>
      <c r="M76" s="174">
        <v>3.2077135798550067</v>
      </c>
      <c r="N76" s="174">
        <v>3.3188731911493177</v>
      </c>
      <c r="O76" s="174">
        <v>3.435751149708774</v>
      </c>
      <c r="P76" s="174">
        <v>3.6108677705093402</v>
      </c>
      <c r="Q76" s="174">
        <v>0</v>
      </c>
      <c r="R76" s="174">
        <v>0</v>
      </c>
      <c r="S76" s="174">
        <v>0</v>
      </c>
      <c r="T76" s="174">
        <v>0</v>
      </c>
      <c r="U76" s="174">
        <v>0</v>
      </c>
      <c r="V76" s="174">
        <v>0</v>
      </c>
      <c r="W76" s="174">
        <v>0</v>
      </c>
      <c r="X76" s="174">
        <v>0</v>
      </c>
      <c r="Y76" s="174">
        <v>0</v>
      </c>
      <c r="Z76" s="174">
        <v>0</v>
      </c>
      <c r="AA76" s="174">
        <v>0</v>
      </c>
      <c r="AB76" s="174">
        <v>0</v>
      </c>
      <c r="AC76" s="174">
        <v>0</v>
      </c>
      <c r="AD76" s="174">
        <v>0</v>
      </c>
      <c r="AE76" s="174">
        <v>0</v>
      </c>
      <c r="AF76" s="174">
        <v>0</v>
      </c>
      <c r="AG76" s="174">
        <v>0</v>
      </c>
      <c r="AH76" s="174">
        <v>0</v>
      </c>
      <c r="AI76" s="174">
        <v>0</v>
      </c>
      <c r="AJ76" s="174">
        <v>0</v>
      </c>
      <c r="AK76" s="174">
        <v>0</v>
      </c>
      <c r="AL76" s="174">
        <v>0</v>
      </c>
      <c r="AM76" s="174">
        <v>0</v>
      </c>
      <c r="AN76" s="174">
        <v>0</v>
      </c>
      <c r="AO76" s="174">
        <v>0</v>
      </c>
      <c r="AP76" s="174">
        <v>0</v>
      </c>
      <c r="AQ76" s="174">
        <v>0</v>
      </c>
      <c r="AR76" s="174">
        <v>0</v>
      </c>
      <c r="AS76" s="174">
        <v>0</v>
      </c>
      <c r="AT76" s="174">
        <v>0</v>
      </c>
      <c r="AU76" s="174">
        <v>0</v>
      </c>
      <c r="AV76" s="174">
        <v>0</v>
      </c>
      <c r="AW76" s="174">
        <v>0</v>
      </c>
      <c r="AX76" s="174">
        <v>0</v>
      </c>
      <c r="AY76" s="174">
        <v>0</v>
      </c>
      <c r="AZ76" s="174">
        <v>0</v>
      </c>
      <c r="BA76" s="174">
        <v>0</v>
      </c>
      <c r="BB76" s="174">
        <v>0</v>
      </c>
      <c r="BC76" s="174">
        <v>0</v>
      </c>
      <c r="BD76" s="174">
        <v>0</v>
      </c>
    </row>
    <row r="77" spans="1:60" outlineLevel="1" x14ac:dyDescent="0.2">
      <c r="B77" s="48" t="str">
        <v>[spare]</v>
      </c>
      <c r="C77" s="10" t="s">
        <v>216</v>
      </c>
      <c r="G77" s="174">
        <v>0</v>
      </c>
      <c r="H77" s="174">
        <v>0</v>
      </c>
      <c r="I77" s="174">
        <v>0</v>
      </c>
      <c r="J77" s="174">
        <v>0</v>
      </c>
      <c r="K77" s="174">
        <v>0</v>
      </c>
      <c r="L77" s="174">
        <v>0</v>
      </c>
      <c r="M77" s="174">
        <v>0</v>
      </c>
      <c r="N77" s="174">
        <v>0</v>
      </c>
      <c r="O77" s="174">
        <v>0</v>
      </c>
      <c r="P77" s="174">
        <v>0</v>
      </c>
      <c r="Q77" s="174">
        <v>0</v>
      </c>
      <c r="R77" s="174">
        <v>0</v>
      </c>
      <c r="S77" s="174">
        <v>0</v>
      </c>
      <c r="T77" s="174">
        <v>0</v>
      </c>
      <c r="U77" s="174">
        <v>0</v>
      </c>
      <c r="V77" s="174">
        <v>0</v>
      </c>
      <c r="W77" s="174">
        <v>0</v>
      </c>
      <c r="X77" s="174">
        <v>0</v>
      </c>
      <c r="Y77" s="174">
        <v>0</v>
      </c>
      <c r="Z77" s="174">
        <v>0</v>
      </c>
      <c r="AA77" s="174">
        <v>0</v>
      </c>
      <c r="AB77" s="174">
        <v>0</v>
      </c>
      <c r="AC77" s="174">
        <v>0</v>
      </c>
      <c r="AD77" s="174">
        <v>0</v>
      </c>
      <c r="AE77" s="174">
        <v>0</v>
      </c>
      <c r="AF77" s="174">
        <v>0</v>
      </c>
      <c r="AG77" s="174">
        <v>0</v>
      </c>
      <c r="AH77" s="174">
        <v>0</v>
      </c>
      <c r="AI77" s="174">
        <v>0</v>
      </c>
      <c r="AJ77" s="174">
        <v>0</v>
      </c>
      <c r="AK77" s="174">
        <v>0</v>
      </c>
      <c r="AL77" s="174">
        <v>0</v>
      </c>
      <c r="AM77" s="174">
        <v>0</v>
      </c>
      <c r="AN77" s="174">
        <v>0</v>
      </c>
      <c r="AO77" s="174">
        <v>0</v>
      </c>
      <c r="AP77" s="174">
        <v>0</v>
      </c>
      <c r="AQ77" s="174">
        <v>0</v>
      </c>
      <c r="AR77" s="174">
        <v>0</v>
      </c>
      <c r="AS77" s="174">
        <v>0</v>
      </c>
      <c r="AT77" s="174">
        <v>0</v>
      </c>
      <c r="AU77" s="174">
        <v>0</v>
      </c>
      <c r="AV77" s="174">
        <v>0</v>
      </c>
      <c r="AW77" s="174">
        <v>0</v>
      </c>
      <c r="AX77" s="174">
        <v>0</v>
      </c>
      <c r="AY77" s="174">
        <v>0</v>
      </c>
      <c r="AZ77" s="174">
        <v>0</v>
      </c>
      <c r="BA77" s="174">
        <v>0</v>
      </c>
      <c r="BB77" s="174">
        <v>0</v>
      </c>
      <c r="BC77" s="174">
        <v>0</v>
      </c>
      <c r="BD77" s="174">
        <v>0</v>
      </c>
    </row>
    <row r="78" spans="1:60" outlineLevel="1" x14ac:dyDescent="0.2">
      <c r="A78" s="27"/>
      <c r="B78" s="48"/>
      <c r="C78" s="29"/>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row>
    <row r="79" spans="1:60" outlineLevel="1" x14ac:dyDescent="0.2">
      <c r="A79" s="27"/>
      <c r="B79" s="61" t="s">
        <v>229</v>
      </c>
      <c r="C79" s="62" t="s">
        <v>216</v>
      </c>
      <c r="D79" s="63"/>
      <c r="E79" s="64"/>
      <c r="F79" s="64"/>
      <c r="G79" s="64">
        <f t="shared" ref="G79:BD79" si="11">SUM(G58:G77)</f>
        <v>72.176422948199345</v>
      </c>
      <c r="H79" s="64">
        <f t="shared" si="11"/>
        <v>50.62336936043976</v>
      </c>
      <c r="I79" s="64">
        <f t="shared" si="11"/>
        <v>57.278824499239477</v>
      </c>
      <c r="J79" s="64">
        <f t="shared" si="11"/>
        <v>112.37354462688398</v>
      </c>
      <c r="K79" s="64">
        <f t="shared" si="11"/>
        <v>80.887268166810159</v>
      </c>
      <c r="L79" s="64">
        <f t="shared" si="11"/>
        <v>185.97740494412903</v>
      </c>
      <c r="M79" s="64">
        <f t="shared" si="11"/>
        <v>205.74645247484594</v>
      </c>
      <c r="N79" s="64">
        <f t="shared" si="11"/>
        <v>248.06354688542325</v>
      </c>
      <c r="O79" s="64">
        <f t="shared" si="11"/>
        <v>184.32195114906909</v>
      </c>
      <c r="P79" s="64">
        <f t="shared" si="11"/>
        <v>486.06887461410304</v>
      </c>
      <c r="Q79" s="64">
        <f t="shared" si="11"/>
        <v>435.51580662764485</v>
      </c>
      <c r="R79" s="64">
        <f t="shared" si="11"/>
        <v>57.37805697838256</v>
      </c>
      <c r="S79" s="64">
        <f t="shared" si="11"/>
        <v>47.582841398873434</v>
      </c>
      <c r="T79" s="64">
        <f t="shared" si="11"/>
        <v>53.15248979786184</v>
      </c>
      <c r="U79" s="64">
        <f t="shared" si="11"/>
        <v>109.51187180126519</v>
      </c>
      <c r="V79" s="64">
        <f t="shared" si="11"/>
        <v>117.70240602314544</v>
      </c>
      <c r="W79" s="64">
        <f t="shared" si="11"/>
        <v>52.354189216974284</v>
      </c>
      <c r="X79" s="64">
        <f t="shared" si="11"/>
        <v>51.033529532681442</v>
      </c>
      <c r="Y79" s="64">
        <f t="shared" si="11"/>
        <v>76.250412594061132</v>
      </c>
      <c r="Z79" s="64">
        <f t="shared" si="11"/>
        <v>85.804598202512224</v>
      </c>
      <c r="AA79" s="64">
        <f t="shared" si="11"/>
        <v>65.531241260401373</v>
      </c>
      <c r="AB79" s="64">
        <f t="shared" si="11"/>
        <v>72.052367789942025</v>
      </c>
      <c r="AC79" s="64">
        <f t="shared" si="11"/>
        <v>89.104483722600932</v>
      </c>
      <c r="AD79" s="64">
        <f t="shared" si="11"/>
        <v>135.76006224852856</v>
      </c>
      <c r="AE79" s="64">
        <f t="shared" si="11"/>
        <v>101.71823122358181</v>
      </c>
      <c r="AF79" s="64">
        <f t="shared" si="11"/>
        <v>61.480716788884912</v>
      </c>
      <c r="AG79" s="64">
        <f t="shared" si="11"/>
        <v>31.733680997410449</v>
      </c>
      <c r="AH79" s="64">
        <f t="shared" si="11"/>
        <v>32.819112448318421</v>
      </c>
      <c r="AI79" s="64">
        <f t="shared" si="11"/>
        <v>41.63907624839419</v>
      </c>
      <c r="AJ79" s="64">
        <f t="shared" si="11"/>
        <v>54.909279066960394</v>
      </c>
      <c r="AK79" s="64">
        <f t="shared" si="11"/>
        <v>55.989925911598633</v>
      </c>
      <c r="AL79" s="64">
        <f t="shared" si="11"/>
        <v>38.284348391194456</v>
      </c>
      <c r="AM79" s="64">
        <f t="shared" si="11"/>
        <v>39.529535682907898</v>
      </c>
      <c r="AN79" s="64">
        <f t="shared" si="11"/>
        <v>40.20674660090738</v>
      </c>
      <c r="AO79" s="64">
        <f t="shared" si="11"/>
        <v>39.582267937286112</v>
      </c>
      <c r="AP79" s="64">
        <f t="shared" si="11"/>
        <v>51.538035078516771</v>
      </c>
      <c r="AQ79" s="64">
        <f t="shared" si="11"/>
        <v>45.067300281007313</v>
      </c>
      <c r="AR79" s="64">
        <f t="shared" si="11"/>
        <v>44.75481649013134</v>
      </c>
      <c r="AS79" s="64">
        <f t="shared" si="11"/>
        <v>45.994384093525596</v>
      </c>
      <c r="AT79" s="64">
        <f t="shared" si="11"/>
        <v>85.503248982056419</v>
      </c>
      <c r="AU79" s="64">
        <f t="shared" si="11"/>
        <v>45.435407497254218</v>
      </c>
      <c r="AV79" s="64">
        <f t="shared" si="11"/>
        <v>46.325954642693802</v>
      </c>
      <c r="AW79" s="64">
        <f t="shared" si="11"/>
        <v>47.576343825871675</v>
      </c>
      <c r="AX79" s="64">
        <f t="shared" si="11"/>
        <v>48.860482407663504</v>
      </c>
      <c r="AY79" s="64">
        <f t="shared" si="11"/>
        <v>50.179281321978607</v>
      </c>
      <c r="AZ79" s="64">
        <f t="shared" si="11"/>
        <v>51.533676089848484</v>
      </c>
      <c r="BA79" s="64">
        <f t="shared" si="11"/>
        <v>52.924627483060647</v>
      </c>
      <c r="BB79" s="64">
        <f t="shared" si="11"/>
        <v>54.353122205704743</v>
      </c>
      <c r="BC79" s="64">
        <f t="shared" si="11"/>
        <v>0</v>
      </c>
      <c r="BD79" s="64">
        <f t="shared" si="11"/>
        <v>0</v>
      </c>
    </row>
    <row r="80" spans="1:60" outlineLevel="1" x14ac:dyDescent="0.2">
      <c r="A80" s="93">
        <f>SUM(E80:AZ80)</f>
        <v>0</v>
      </c>
      <c r="C80" s="1"/>
      <c r="D80" s="72" t="s">
        <v>218</v>
      </c>
      <c r="E80" s="111"/>
      <c r="F80" s="111"/>
      <c r="G80" s="111">
        <f t="shared" ref="G80:AL80" si="12">IF(ISERROR(G79),1,0)</f>
        <v>0</v>
      </c>
      <c r="H80" s="111">
        <f t="shared" si="12"/>
        <v>0</v>
      </c>
      <c r="I80" s="111">
        <f t="shared" si="12"/>
        <v>0</v>
      </c>
      <c r="J80" s="111">
        <f t="shared" si="12"/>
        <v>0</v>
      </c>
      <c r="K80" s="111">
        <f t="shared" si="12"/>
        <v>0</v>
      </c>
      <c r="L80" s="111">
        <f t="shared" si="12"/>
        <v>0</v>
      </c>
      <c r="M80" s="111">
        <f t="shared" si="12"/>
        <v>0</v>
      </c>
      <c r="N80" s="111">
        <f t="shared" si="12"/>
        <v>0</v>
      </c>
      <c r="O80" s="111">
        <f t="shared" si="12"/>
        <v>0</v>
      </c>
      <c r="P80" s="111">
        <f t="shared" si="12"/>
        <v>0</v>
      </c>
      <c r="Q80" s="111">
        <f t="shared" si="12"/>
        <v>0</v>
      </c>
      <c r="R80" s="111">
        <f t="shared" si="12"/>
        <v>0</v>
      </c>
      <c r="S80" s="111">
        <f t="shared" si="12"/>
        <v>0</v>
      </c>
      <c r="T80" s="111">
        <f t="shared" si="12"/>
        <v>0</v>
      </c>
      <c r="U80" s="111">
        <f t="shared" si="12"/>
        <v>0</v>
      </c>
      <c r="V80" s="111">
        <f t="shared" si="12"/>
        <v>0</v>
      </c>
      <c r="W80" s="111">
        <f t="shared" si="12"/>
        <v>0</v>
      </c>
      <c r="X80" s="111">
        <f t="shared" si="12"/>
        <v>0</v>
      </c>
      <c r="Y80" s="111">
        <f t="shared" si="12"/>
        <v>0</v>
      </c>
      <c r="Z80" s="111">
        <f t="shared" si="12"/>
        <v>0</v>
      </c>
      <c r="AA80" s="111">
        <f t="shared" si="12"/>
        <v>0</v>
      </c>
      <c r="AB80" s="111">
        <f t="shared" si="12"/>
        <v>0</v>
      </c>
      <c r="AC80" s="111">
        <f t="shared" si="12"/>
        <v>0</v>
      </c>
      <c r="AD80" s="111">
        <f t="shared" si="12"/>
        <v>0</v>
      </c>
      <c r="AE80" s="111">
        <f t="shared" si="12"/>
        <v>0</v>
      </c>
      <c r="AF80" s="111">
        <f t="shared" si="12"/>
        <v>0</v>
      </c>
      <c r="AG80" s="111">
        <f t="shared" si="12"/>
        <v>0</v>
      </c>
      <c r="AH80" s="111">
        <f t="shared" si="12"/>
        <v>0</v>
      </c>
      <c r="AI80" s="111">
        <f t="shared" si="12"/>
        <v>0</v>
      </c>
      <c r="AJ80" s="111">
        <f t="shared" si="12"/>
        <v>0</v>
      </c>
      <c r="AK80" s="111">
        <f t="shared" si="12"/>
        <v>0</v>
      </c>
      <c r="AL80" s="111">
        <f t="shared" si="12"/>
        <v>0</v>
      </c>
      <c r="AM80" s="111">
        <f t="shared" ref="AM80:BD80" si="13">IF(ISERROR(AM79),1,0)</f>
        <v>0</v>
      </c>
      <c r="AN80" s="111">
        <f t="shared" si="13"/>
        <v>0</v>
      </c>
      <c r="AO80" s="111">
        <f t="shared" si="13"/>
        <v>0</v>
      </c>
      <c r="AP80" s="111">
        <f t="shared" si="13"/>
        <v>0</v>
      </c>
      <c r="AQ80" s="111">
        <f t="shared" si="13"/>
        <v>0</v>
      </c>
      <c r="AR80" s="111">
        <f t="shared" si="13"/>
        <v>0</v>
      </c>
      <c r="AS80" s="111">
        <f t="shared" si="13"/>
        <v>0</v>
      </c>
      <c r="AT80" s="111">
        <f t="shared" si="13"/>
        <v>0</v>
      </c>
      <c r="AU80" s="111">
        <f t="shared" si="13"/>
        <v>0</v>
      </c>
      <c r="AV80" s="111">
        <f t="shared" si="13"/>
        <v>0</v>
      </c>
      <c r="AW80" s="111">
        <f t="shared" si="13"/>
        <v>0</v>
      </c>
      <c r="AX80" s="111">
        <f t="shared" si="13"/>
        <v>0</v>
      </c>
      <c r="AY80" s="111">
        <f t="shared" si="13"/>
        <v>0</v>
      </c>
      <c r="AZ80" s="111">
        <f t="shared" si="13"/>
        <v>0</v>
      </c>
      <c r="BA80" s="111">
        <f t="shared" si="13"/>
        <v>0</v>
      </c>
      <c r="BB80" s="111">
        <f t="shared" si="13"/>
        <v>0</v>
      </c>
      <c r="BC80" s="111">
        <f t="shared" si="13"/>
        <v>0</v>
      </c>
      <c r="BD80" s="111">
        <f t="shared" si="13"/>
        <v>0</v>
      </c>
      <c r="BE80" s="93"/>
      <c r="BF80" s="93"/>
      <c r="BG80" s="93"/>
      <c r="BH80" s="93"/>
    </row>
    <row r="81" spans="1:56" outlineLevel="1" x14ac:dyDescent="0.2">
      <c r="C81" s="24"/>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row>
    <row r="82" spans="1:56" x14ac:dyDescent="0.2">
      <c r="A82" s="6">
        <f>MAX($A$1:A81)+subsection</f>
        <v>6.0499999999999989</v>
      </c>
      <c r="B82" s="6" t="s">
        <v>230</v>
      </c>
      <c r="C82" s="7"/>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row>
    <row r="83" spans="1:56" x14ac:dyDescent="0.2">
      <c r="C83" s="24"/>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row>
    <row r="84" spans="1:56" outlineLevel="1" x14ac:dyDescent="0.2">
      <c r="B84" s="49" t="s">
        <v>231</v>
      </c>
      <c r="C84" s="24"/>
      <c r="G84" s="212"/>
      <c r="H84" s="210" t="s">
        <v>232</v>
      </c>
      <c r="I84" s="269" t="s">
        <v>233</v>
      </c>
      <c r="J84" s="270"/>
      <c r="K84" s="271"/>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row>
    <row r="85" spans="1:56" outlineLevel="1" x14ac:dyDescent="0.2">
      <c r="C85" s="24"/>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row>
    <row r="86" spans="1:56" outlineLevel="1" x14ac:dyDescent="0.2">
      <c r="B86" s="47" t="s">
        <v>234</v>
      </c>
      <c r="C86" s="24"/>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row>
    <row r="87" spans="1:56" outlineLevel="1" x14ac:dyDescent="0.2">
      <c r="B87" s="48" t="str">
        <f t="array" ref="B87:B106">Asset_Classes</f>
        <v>Shared Channel</v>
      </c>
      <c r="C87" s="10" t="s">
        <v>216</v>
      </c>
      <c r="G87" s="174">
        <v>12.90357554786517</v>
      </c>
      <c r="H87" s="174">
        <v>13.177865970786518</v>
      </c>
      <c r="I87" s="174">
        <v>13.428305052584271</v>
      </c>
      <c r="J87" s="174">
        <v>13.607190111011235</v>
      </c>
      <c r="K87" s="174">
        <v>13.905331875056179</v>
      </c>
      <c r="L87" s="174">
        <v>14.060365592359549</v>
      </c>
      <c r="M87" s="174">
        <v>14.20041691640043</v>
      </c>
      <c r="N87" s="174">
        <v>14.442584026965148</v>
      </c>
      <c r="O87" s="174">
        <v>14.786031865051767</v>
      </c>
      <c r="P87" s="174">
        <v>15.185905832841399</v>
      </c>
      <c r="Q87" s="174">
        <v>15.558938618425582</v>
      </c>
      <c r="R87" s="174">
        <v>15.936981758021439</v>
      </c>
      <c r="S87" s="174">
        <v>16.320273839915256</v>
      </c>
      <c r="T87" s="174">
        <v>16.71143933525601</v>
      </c>
      <c r="U87" s="174">
        <v>17.120856834496465</v>
      </c>
      <c r="V87" s="174">
        <v>17.540414335903424</v>
      </c>
      <c r="W87" s="174">
        <v>17.970231133620025</v>
      </c>
      <c r="X87" s="174">
        <v>18.410545815932533</v>
      </c>
      <c r="Y87" s="174">
        <v>18.86159697112722</v>
      </c>
      <c r="Z87" s="174">
        <v>19.323742481633495</v>
      </c>
      <c r="AA87" s="174">
        <v>19.79722093573762</v>
      </c>
      <c r="AB87" s="174">
        <v>20.282270921725878</v>
      </c>
      <c r="AC87" s="174">
        <v>20.779250322027671</v>
      </c>
      <c r="AD87" s="174">
        <v>21.288397724929265</v>
      </c>
      <c r="AE87" s="174">
        <v>21.809951718716928</v>
      </c>
      <c r="AF87" s="174">
        <v>22.344389479963215</v>
      </c>
      <c r="AG87" s="174">
        <v>22.891830302811247</v>
      </c>
      <c r="AH87" s="174">
        <v>23.452751363833574</v>
      </c>
      <c r="AI87" s="174">
        <v>24.027391251316466</v>
      </c>
      <c r="AJ87" s="174">
        <v>24.616107847689324</v>
      </c>
      <c r="AK87" s="174">
        <v>25.219259035381555</v>
      </c>
      <c r="AL87" s="174">
        <v>25.837202696822565</v>
      </c>
      <c r="AM87" s="174">
        <v>26.470296714441769</v>
      </c>
      <c r="AN87" s="174">
        <v>27.118779676525435</v>
      </c>
      <c r="AO87" s="174">
        <v>27.783248053789233</v>
      </c>
      <c r="AP87" s="174">
        <v>28.463997334163345</v>
      </c>
      <c r="AQ87" s="174">
        <v>29.161426434759793</v>
      </c>
      <c r="AR87" s="174">
        <v>29.875944047017079</v>
      </c>
      <c r="AS87" s="174">
        <v>30.607968876192164</v>
      </c>
      <c r="AT87" s="174">
        <v>31.357929886720566</v>
      </c>
      <c r="AU87" s="174">
        <v>32.126266553588266</v>
      </c>
      <c r="AV87" s="174">
        <v>32.913429119862776</v>
      </c>
      <c r="AW87" s="174">
        <v>33.719878860534301</v>
      </c>
      <c r="AX87" s="174">
        <v>34.546088352821513</v>
      </c>
      <c r="AY87" s="174">
        <v>35.392541753100481</v>
      </c>
      <c r="AZ87" s="174">
        <v>36.259735080618853</v>
      </c>
      <c r="BA87" s="174">
        <v>37.148176508161761</v>
      </c>
      <c r="BB87" s="174">
        <v>38.058386659839563</v>
      </c>
      <c r="BC87" s="174">
        <v>38.990898916172092</v>
      </c>
      <c r="BD87" s="174">
        <v>39.946259726648101</v>
      </c>
    </row>
    <row r="88" spans="1:56" outlineLevel="1" x14ac:dyDescent="0.2">
      <c r="B88" s="48" t="str">
        <v>Shared Channel Over-Dredge</v>
      </c>
      <c r="C88" s="10" t="s">
        <v>216</v>
      </c>
      <c r="G88" s="174">
        <v>0.25693824255559788</v>
      </c>
      <c r="H88" s="174">
        <v>0.54245778729069649</v>
      </c>
      <c r="I88" s="174">
        <v>0.5707603840223775</v>
      </c>
      <c r="J88" s="174">
        <v>0.57836376391610367</v>
      </c>
      <c r="K88" s="174">
        <v>0.59103606373898054</v>
      </c>
      <c r="L88" s="174">
        <v>0.59762565964687653</v>
      </c>
      <c r="M88" s="174">
        <v>0.60357843977656478</v>
      </c>
      <c r="N88" s="174">
        <v>0.6138715774795177</v>
      </c>
      <c r="O88" s="174">
        <v>0.62846957917744961</v>
      </c>
      <c r="P88" s="174">
        <v>0.64546593266528163</v>
      </c>
      <c r="Q88" s="174">
        <v>0.66132142113677639</v>
      </c>
      <c r="R88" s="174">
        <v>0.67738987107798709</v>
      </c>
      <c r="S88" s="174">
        <v>0.6936814235112817</v>
      </c>
      <c r="T88" s="174">
        <v>0.71030762968270211</v>
      </c>
      <c r="U88" s="174">
        <v>0.72770962406523165</v>
      </c>
      <c r="V88" s="174">
        <v>0.74554261189837745</v>
      </c>
      <c r="W88" s="174">
        <v>0.76381166369332332</v>
      </c>
      <c r="X88" s="174">
        <v>0.78252692047243644</v>
      </c>
      <c r="Y88" s="174">
        <v>0.80169852325808455</v>
      </c>
      <c r="Z88" s="174">
        <v>0.82134168358381876</v>
      </c>
      <c r="AA88" s="174">
        <v>0.84146654247200614</v>
      </c>
      <c r="AB88" s="174">
        <v>0.86208324094501465</v>
      </c>
      <c r="AC88" s="174">
        <v>0.88320699053639529</v>
      </c>
      <c r="AD88" s="174">
        <v>0.90484793226851534</v>
      </c>
      <c r="AE88" s="174">
        <v>0.92701620716374233</v>
      </c>
      <c r="AF88" s="174">
        <v>0.94973209726681118</v>
      </c>
      <c r="AG88" s="174">
        <v>0.97300067308890548</v>
      </c>
      <c r="AH88" s="174">
        <v>0.99684221667476047</v>
      </c>
      <c r="AI88" s="174">
        <v>1.0212668690467432</v>
      </c>
      <c r="AJ88" s="174">
        <v>1.046289841738405</v>
      </c>
      <c r="AK88" s="174">
        <v>1.0719263462832969</v>
      </c>
      <c r="AL88" s="174">
        <v>1.09819159421497</v>
      </c>
      <c r="AM88" s="174">
        <v>1.1251007970669757</v>
      </c>
      <c r="AN88" s="174">
        <v>1.1526640958616821</v>
      </c>
      <c r="AO88" s="174">
        <v>1.1809068431550065</v>
      </c>
      <c r="AP88" s="174">
        <v>1.2098415984474855</v>
      </c>
      <c r="AQ88" s="174">
        <v>1.2394853174221452</v>
      </c>
      <c r="AR88" s="174">
        <v>1.2698553712126819</v>
      </c>
      <c r="AS88" s="174">
        <v>1.3009695565828958</v>
      </c>
      <c r="AT88" s="174">
        <v>1.3328461063555437</v>
      </c>
      <c r="AU88" s="174">
        <v>1.3655037000967198</v>
      </c>
      <c r="AV88" s="174">
        <v>1.3989614750620285</v>
      </c>
      <c r="AW88" s="174">
        <v>1.4332390374109598</v>
      </c>
      <c r="AX88" s="174">
        <v>1.4683564736960426</v>
      </c>
      <c r="AY88" s="174">
        <v>1.5043343626335071</v>
      </c>
      <c r="AZ88" s="174">
        <v>1.5411937871623516</v>
      </c>
      <c r="BA88" s="174">
        <v>1.578956346798885</v>
      </c>
      <c r="BB88" s="174">
        <v>1.6176441702939812</v>
      </c>
      <c r="BC88" s="174">
        <v>1.6572799286004625</v>
      </c>
      <c r="BD88" s="174">
        <v>1.6978868481582121</v>
      </c>
    </row>
    <row r="89" spans="1:56" outlineLevel="1" x14ac:dyDescent="0.2">
      <c r="B89" s="48" t="str">
        <v>Melbourne Channel</v>
      </c>
      <c r="C89" s="10" t="s">
        <v>216</v>
      </c>
      <c r="G89" s="174">
        <v>0.29583649068395285</v>
      </c>
      <c r="H89" s="174">
        <v>0.60513887885048145</v>
      </c>
      <c r="I89" s="174">
        <v>0.61754489130062507</v>
      </c>
      <c r="J89" s="174">
        <v>0.62577151063411474</v>
      </c>
      <c r="K89" s="174">
        <v>0.63948254285659745</v>
      </c>
      <c r="L89" s="174">
        <v>0.64661227961228851</v>
      </c>
      <c r="M89" s="174">
        <v>0.65305300160532143</v>
      </c>
      <c r="N89" s="174">
        <v>0.66418985479599979</v>
      </c>
      <c r="O89" s="174">
        <v>0.67998443624228722</v>
      </c>
      <c r="P89" s="174">
        <v>0.69837395934334856</v>
      </c>
      <c r="Q89" s="174">
        <v>0.71552910216465504</v>
      </c>
      <c r="R89" s="174">
        <v>0.73291466263818195</v>
      </c>
      <c r="S89" s="174">
        <v>0.75054161303308342</v>
      </c>
      <c r="T89" s="174">
        <v>0.76853064831004658</v>
      </c>
      <c r="U89" s="174">
        <v>0.78735906217724294</v>
      </c>
      <c r="V89" s="174">
        <v>0.80665379748345789</v>
      </c>
      <c r="W89" s="174">
        <v>0.82642034036326828</v>
      </c>
      <c r="X89" s="174">
        <v>0.84666966308582714</v>
      </c>
      <c r="Y89" s="174">
        <v>0.86741273792028795</v>
      </c>
      <c r="Z89" s="174">
        <v>0.88866602327038102</v>
      </c>
      <c r="AA89" s="174">
        <v>0.91044049140525918</v>
      </c>
      <c r="AB89" s="174">
        <v>0.93274711459407655</v>
      </c>
      <c r="AC89" s="174">
        <v>0.9556023512405627</v>
      </c>
      <c r="AD89" s="174">
        <v>0.97901717361387108</v>
      </c>
      <c r="AE89" s="174">
        <v>1.0030025539831551</v>
      </c>
      <c r="AF89" s="174">
        <v>1.0275804368867214</v>
      </c>
      <c r="AG89" s="174">
        <v>1.0527563084591469</v>
      </c>
      <c r="AH89" s="174">
        <v>1.0785521132387383</v>
      </c>
      <c r="AI89" s="174">
        <v>1.1049788234946489</v>
      </c>
      <c r="AJ89" s="174">
        <v>1.1320528976306088</v>
      </c>
      <c r="AK89" s="174">
        <v>0.58159624146285238</v>
      </c>
      <c r="AL89" s="174">
        <v>1.7425199697741801E-3</v>
      </c>
      <c r="AM89" s="174">
        <v>0</v>
      </c>
      <c r="AN89" s="174">
        <v>0</v>
      </c>
      <c r="AO89" s="174">
        <v>0</v>
      </c>
      <c r="AP89" s="174">
        <v>0</v>
      </c>
      <c r="AQ89" s="174">
        <v>0</v>
      </c>
      <c r="AR89" s="174">
        <v>0</v>
      </c>
      <c r="AS89" s="174">
        <v>0</v>
      </c>
      <c r="AT89" s="174">
        <v>0</v>
      </c>
      <c r="AU89" s="174">
        <v>0</v>
      </c>
      <c r="AV89" s="174">
        <v>0</v>
      </c>
      <c r="AW89" s="174">
        <v>0</v>
      </c>
      <c r="AX89" s="174">
        <v>0</v>
      </c>
      <c r="AY89" s="174">
        <v>0</v>
      </c>
      <c r="AZ89" s="174">
        <v>0</v>
      </c>
      <c r="BA89" s="174">
        <v>0</v>
      </c>
      <c r="BB89" s="174">
        <v>0</v>
      </c>
      <c r="BC89" s="174">
        <v>0</v>
      </c>
      <c r="BD89" s="174">
        <v>0</v>
      </c>
    </row>
    <row r="90" spans="1:56" outlineLevel="1" x14ac:dyDescent="0.2">
      <c r="B90" s="48" t="str">
        <v>Melbourne Channel Over-Dredge</v>
      </c>
      <c r="C90" s="10" t="s">
        <v>216</v>
      </c>
      <c r="G90" s="174">
        <v>3.1136563816794527E-2</v>
      </c>
      <c r="H90" s="174">
        <v>7.346696974687604E-2</v>
      </c>
      <c r="I90" s="174">
        <v>9.1610882956287026E-2</v>
      </c>
      <c r="J90" s="174">
        <v>9.9610422889963315E-2</v>
      </c>
      <c r="K90" s="174">
        <v>0.13179401097465018</v>
      </c>
      <c r="L90" s="174">
        <v>0.22202614731338061</v>
      </c>
      <c r="M90" s="174">
        <v>0.33148531111746454</v>
      </c>
      <c r="N90" s="174">
        <v>0.40233525486459737</v>
      </c>
      <c r="O90" s="174">
        <v>0.42842244163133142</v>
      </c>
      <c r="P90" s="174">
        <v>0.44000871326856239</v>
      </c>
      <c r="Q90" s="174">
        <v>0.45081726679171907</v>
      </c>
      <c r="R90" s="174">
        <v>0.46528009370936402</v>
      </c>
      <c r="S90" s="174">
        <v>0.48045416520391154</v>
      </c>
      <c r="T90" s="174">
        <v>0.49702233478108482</v>
      </c>
      <c r="U90" s="174">
        <v>0.73944842959003187</v>
      </c>
      <c r="V90" s="174">
        <v>0.9885772259616904</v>
      </c>
      <c r="W90" s="174">
        <v>1.0202008569263981</v>
      </c>
      <c r="X90" s="174">
        <v>1.0527787438894576</v>
      </c>
      <c r="Y90" s="174">
        <v>1.1620181128796887</v>
      </c>
      <c r="Z90" s="174">
        <v>1.2983900269844568</v>
      </c>
      <c r="AA90" s="174">
        <v>1.5491837680895981</v>
      </c>
      <c r="AB90" s="174">
        <v>1.7880326209045059</v>
      </c>
      <c r="AC90" s="174">
        <v>1.8444233669133012</v>
      </c>
      <c r="AD90" s="174">
        <v>1.9072663493182602</v>
      </c>
      <c r="AE90" s="174">
        <v>1.9780669381964937</v>
      </c>
      <c r="AF90" s="174">
        <v>1.9922102518184128</v>
      </c>
      <c r="AG90" s="174">
        <v>1.9686355093195116</v>
      </c>
      <c r="AH90" s="174">
        <v>1.9876230611348185</v>
      </c>
      <c r="AI90" s="174">
        <v>2.0243533256629833</v>
      </c>
      <c r="AJ90" s="174">
        <v>2.020844015111638</v>
      </c>
      <c r="AK90" s="174">
        <v>1.911150786660184</v>
      </c>
      <c r="AL90" s="174">
        <v>1.7628458140394612</v>
      </c>
      <c r="AM90" s="174">
        <v>1.6865485171300933</v>
      </c>
      <c r="AN90" s="174">
        <v>1.6975682305305986</v>
      </c>
      <c r="AO90" s="174">
        <v>1.7391623000606387</v>
      </c>
      <c r="AP90" s="174">
        <v>1.7817755136751137</v>
      </c>
      <c r="AQ90" s="174">
        <v>1.8190119064344501</v>
      </c>
      <c r="AR90" s="174">
        <v>1.8562887381122601</v>
      </c>
      <c r="AS90" s="174">
        <v>1.8925176539976554</v>
      </c>
      <c r="AT90" s="174">
        <v>1.5171720449888539</v>
      </c>
      <c r="AU90" s="174">
        <v>1.1312414691975423</v>
      </c>
      <c r="AV90" s="174">
        <v>1.1454073463447052</v>
      </c>
      <c r="AW90" s="174">
        <v>1.1595882655421175</v>
      </c>
      <c r="AX90" s="174">
        <v>1.0351632849536145</v>
      </c>
      <c r="AY90" s="174">
        <v>0.86290155739628593</v>
      </c>
      <c r="AZ90" s="174">
        <v>0.48297010733841789</v>
      </c>
      <c r="BA90" s="174">
        <v>0.1268575566547753</v>
      </c>
      <c r="BB90" s="174">
        <v>0.10692791582639241</v>
      </c>
      <c r="BC90" s="174">
        <v>7.7221534322124627E-2</v>
      </c>
      <c r="BD90" s="174">
        <v>3.502132850561411E-2</v>
      </c>
    </row>
    <row r="91" spans="1:56" outlineLevel="1" x14ac:dyDescent="0.2">
      <c r="B91" s="48" t="str">
        <v>Channel Protection Assets</v>
      </c>
      <c r="C91" s="10" t="s">
        <v>216</v>
      </c>
      <c r="G91" s="174">
        <v>0</v>
      </c>
      <c r="H91" s="174">
        <v>-4.0086045519472195E-3</v>
      </c>
      <c r="I91" s="174">
        <v>-6.9766660369612191E-3</v>
      </c>
      <c r="J91" s="174">
        <v>-4.7970954248896368E-3</v>
      </c>
      <c r="K91" s="174">
        <v>1.6481060210764217E-2</v>
      </c>
      <c r="L91" s="174">
        <v>9.2461478004446956E-2</v>
      </c>
      <c r="M91" s="174">
        <v>0.15043612872743925</v>
      </c>
      <c r="N91" s="174">
        <v>0.15425151510761329</v>
      </c>
      <c r="O91" s="174">
        <v>0.15791965020631746</v>
      </c>
      <c r="P91" s="174">
        <v>0.16219043480196052</v>
      </c>
      <c r="Q91" s="174">
        <v>0.17222050557858379</v>
      </c>
      <c r="R91" s="174">
        <v>0.19050367057257145</v>
      </c>
      <c r="S91" s="174">
        <v>0.20569285187310046</v>
      </c>
      <c r="T91" s="174">
        <v>0.22599068585981735</v>
      </c>
      <c r="U91" s="174">
        <v>0.25844879085554012</v>
      </c>
      <c r="V91" s="174">
        <v>0.29262880190360391</v>
      </c>
      <c r="W91" s="174">
        <v>0.34075177705361065</v>
      </c>
      <c r="X91" s="174">
        <v>0.38529067843223719</v>
      </c>
      <c r="Y91" s="174">
        <v>0.4132126562536525</v>
      </c>
      <c r="Z91" s="174">
        <v>0.43947107055952106</v>
      </c>
      <c r="AA91" s="174">
        <v>0.46722191422957488</v>
      </c>
      <c r="AB91" s="174">
        <v>0.48952380138579704</v>
      </c>
      <c r="AC91" s="174">
        <v>0.50151867346817158</v>
      </c>
      <c r="AD91" s="174">
        <v>0.51380722700815584</v>
      </c>
      <c r="AE91" s="174">
        <v>0.52639522046570286</v>
      </c>
      <c r="AF91" s="174">
        <v>0.53929417076071917</v>
      </c>
      <c r="AG91" s="174">
        <v>0.5525069571231811</v>
      </c>
      <c r="AH91" s="174">
        <v>0.56604509647299506</v>
      </c>
      <c r="AI91" s="174">
        <v>0.57991434727011404</v>
      </c>
      <c r="AJ91" s="174">
        <v>0.59412334720446791</v>
      </c>
      <c r="AK91" s="174">
        <v>0.60868073396598621</v>
      </c>
      <c r="AL91" s="174">
        <v>0.63145462177666156</v>
      </c>
      <c r="AM91" s="174">
        <v>0.65262784196546542</v>
      </c>
      <c r="AN91" s="174">
        <v>0.66408720059952864</v>
      </c>
      <c r="AO91" s="174">
        <v>0.63763439742273009</v>
      </c>
      <c r="AP91" s="174">
        <v>0.49981399664980702</v>
      </c>
      <c r="AQ91" s="174">
        <v>0.39489730954103391</v>
      </c>
      <c r="AR91" s="174">
        <v>0.40198755503437639</v>
      </c>
      <c r="AS91" s="174">
        <v>0.41183711395848782</v>
      </c>
      <c r="AT91" s="174">
        <v>0.42192800824182752</v>
      </c>
      <c r="AU91" s="174">
        <v>0.41978238934542333</v>
      </c>
      <c r="AV91" s="174">
        <v>0.40095111915378773</v>
      </c>
      <c r="AW91" s="174">
        <v>0.38885881164404595</v>
      </c>
      <c r="AX91" s="174">
        <v>0.3666182431153352</v>
      </c>
      <c r="AY91" s="174">
        <v>0.31994855912716463</v>
      </c>
      <c r="AZ91" s="174">
        <v>0.27022327743942004</v>
      </c>
      <c r="BA91" s="174">
        <v>0.19218749146282674</v>
      </c>
      <c r="BB91" s="174">
        <v>0.12208504830359336</v>
      </c>
      <c r="BC91" s="174">
        <v>8.6869153840633012E-2</v>
      </c>
      <c r="BD91" s="174">
        <v>5.5645438899176065E-2</v>
      </c>
    </row>
    <row r="92" spans="1:56" outlineLevel="1" x14ac:dyDescent="0.2">
      <c r="B92" s="48" t="str">
        <v>Channel Service Protection</v>
      </c>
      <c r="C92" s="10" t="s">
        <v>216</v>
      </c>
      <c r="G92" s="174">
        <v>0</v>
      </c>
      <c r="H92" s="174">
        <v>3.334441815848182E-3</v>
      </c>
      <c r="I92" s="174">
        <v>2.00402826764162E-2</v>
      </c>
      <c r="J92" s="174">
        <v>3.408243652237998E-2</v>
      </c>
      <c r="K92" s="174">
        <v>4.0661674312383954E-2</v>
      </c>
      <c r="L92" s="174">
        <v>4.6646637861689752E-2</v>
      </c>
      <c r="M92" s="174">
        <v>4.7111271825271403E-2</v>
      </c>
      <c r="N92" s="174">
        <v>4.7914684896881908E-2</v>
      </c>
      <c r="O92" s="174">
        <v>4.9054106686619185E-2</v>
      </c>
      <c r="P92" s="174">
        <v>5.6093089075878538E-2</v>
      </c>
      <c r="Q92" s="174">
        <v>6.3323664769380686E-2</v>
      </c>
      <c r="R92" s="174">
        <v>6.4862270816182788E-2</v>
      </c>
      <c r="S92" s="174">
        <v>6.6422239648109324E-2</v>
      </c>
      <c r="T92" s="174">
        <v>6.8014252657722526E-2</v>
      </c>
      <c r="U92" s="174">
        <v>6.9680549897427432E-2</v>
      </c>
      <c r="V92" s="174">
        <v>7.138811615384999E-2</v>
      </c>
      <c r="W92" s="174">
        <v>7.3137436944833933E-2</v>
      </c>
      <c r="X92" s="174">
        <v>7.4929483306066691E-2</v>
      </c>
      <c r="Y92" s="174">
        <v>7.6765226273235773E-2</v>
      </c>
      <c r="Z92" s="174">
        <v>7.8646122399872412E-2</v>
      </c>
      <c r="AA92" s="174">
        <v>8.0573142721664007E-2</v>
      </c>
      <c r="AB92" s="174">
        <v>8.254725827429811E-2</v>
      </c>
      <c r="AC92" s="174">
        <v>8.4569925611305899E-2</v>
      </c>
      <c r="AD92" s="174">
        <v>8.6642115768374842E-2</v>
      </c>
      <c r="AE92" s="174">
        <v>8.8764799781192394E-2</v>
      </c>
      <c r="AF92" s="174">
        <v>9.0939919721133564E-2</v>
      </c>
      <c r="AG92" s="174">
        <v>9.3167961106042016E-2</v>
      </c>
      <c r="AH92" s="174">
        <v>9.5450866007292773E-2</v>
      </c>
      <c r="AI92" s="174">
        <v>9.7789605460573248E-2</v>
      </c>
      <c r="AJ92" s="174">
        <v>0.10018563601941467</v>
      </c>
      <c r="AK92" s="174">
        <v>0.10264041423734827</v>
      </c>
      <c r="AL92" s="174">
        <v>0.1051553966679052</v>
      </c>
      <c r="AM92" s="174">
        <v>0.10773203986461674</v>
      </c>
      <c r="AN92" s="174">
        <v>0.11037131486317037</v>
      </c>
      <c r="AO92" s="174">
        <v>0.11307564925278471</v>
      </c>
      <c r="AP92" s="174">
        <v>0.11584624564625319</v>
      </c>
      <c r="AQ92" s="174">
        <v>0.11868472760505978</v>
      </c>
      <c r="AR92" s="174">
        <v>0.12159275847143371</v>
      </c>
      <c r="AS92" s="174">
        <v>0.12457204234306304</v>
      </c>
      <c r="AT92" s="174">
        <v>0.12762432507169122</v>
      </c>
      <c r="AU92" s="174">
        <v>0.13075139528618102</v>
      </c>
      <c r="AV92" s="174">
        <v>0.12562688460725438</v>
      </c>
      <c r="AW92" s="174">
        <v>8.6914026467109246E-2</v>
      </c>
      <c r="AX92" s="174">
        <v>5.4071005160899806E-2</v>
      </c>
      <c r="AY92" s="174">
        <v>4.055076594214533E-2</v>
      </c>
      <c r="AZ92" s="174">
        <v>2.727907221191099E-2</v>
      </c>
      <c r="BA92" s="174">
        <v>2.7947468100742247E-2</v>
      </c>
      <c r="BB92" s="174">
        <v>2.8632241125157006E-2</v>
      </c>
      <c r="BC92" s="174">
        <v>2.9333792560169672E-2</v>
      </c>
      <c r="BD92" s="174">
        <v>1.5026266756447399E-2</v>
      </c>
    </row>
    <row r="93" spans="1:56" outlineLevel="1" x14ac:dyDescent="0.2">
      <c r="B93" s="48" t="str">
        <v>Roads</v>
      </c>
      <c r="C93" s="10" t="s">
        <v>216</v>
      </c>
      <c r="G93" s="174">
        <v>0</v>
      </c>
      <c r="H93" s="174">
        <v>2.3669475338270709E-2</v>
      </c>
      <c r="I93" s="174">
        <v>7.9767573715640763E-2</v>
      </c>
      <c r="J93" s="174">
        <v>0.17930216356053297</v>
      </c>
      <c r="K93" s="174">
        <v>0.31806725452616919</v>
      </c>
      <c r="L93" s="174">
        <v>0.45245912099796304</v>
      </c>
      <c r="M93" s="174">
        <v>0.58531323033580529</v>
      </c>
      <c r="N93" s="174">
        <v>0.72780842050850603</v>
      </c>
      <c r="O93" s="174">
        <v>0.88317604634098079</v>
      </c>
      <c r="P93" s="174">
        <v>1.0516556050746322</v>
      </c>
      <c r="Q93" s="174">
        <v>1.1524740719198203</v>
      </c>
      <c r="R93" s="174">
        <v>1.1804762979801142</v>
      </c>
      <c r="S93" s="174">
        <v>1.2088673211204506</v>
      </c>
      <c r="T93" s="174">
        <v>1.2378415398808502</v>
      </c>
      <c r="U93" s="174">
        <v>1.2681677121241226</v>
      </c>
      <c r="V93" s="174">
        <v>1.2992449696356581</v>
      </c>
      <c r="W93" s="174">
        <v>1.3310821487127302</v>
      </c>
      <c r="X93" s="174">
        <v>1.363696921949886</v>
      </c>
      <c r="Y93" s="174">
        <v>1.3971069619416729</v>
      </c>
      <c r="Z93" s="174">
        <v>1.4313387775799127</v>
      </c>
      <c r="AA93" s="174">
        <v>1.4664100414591514</v>
      </c>
      <c r="AB93" s="174">
        <v>1.5023384261739379</v>
      </c>
      <c r="AC93" s="174">
        <v>1.5391504406160921</v>
      </c>
      <c r="AD93" s="174">
        <v>1.5768637573801618</v>
      </c>
      <c r="AE93" s="174">
        <v>1.6154960490606942</v>
      </c>
      <c r="AF93" s="174">
        <v>1.6550826608467843</v>
      </c>
      <c r="AG93" s="174">
        <v>1.6545151787918915</v>
      </c>
      <c r="AH93" s="174">
        <v>1.5978653447250726</v>
      </c>
      <c r="AI93" s="174">
        <v>1.463135820732129</v>
      </c>
      <c r="AJ93" s="174">
        <v>1.2602892728017381</v>
      </c>
      <c r="AK93" s="174">
        <v>1.0564790099658976</v>
      </c>
      <c r="AL93" s="174">
        <v>0.84884197670888872</v>
      </c>
      <c r="AM93" s="174">
        <v>0.62677115778856496</v>
      </c>
      <c r="AN93" s="174">
        <v>0.38891256992195411</v>
      </c>
      <c r="AO93" s="174">
        <v>0.13389933706246387</v>
      </c>
      <c r="AP93" s="174">
        <v>0</v>
      </c>
      <c r="AQ93" s="174">
        <v>0</v>
      </c>
      <c r="AR93" s="174">
        <v>0</v>
      </c>
      <c r="AS93" s="174">
        <v>0</v>
      </c>
      <c r="AT93" s="174">
        <v>0</v>
      </c>
      <c r="AU93" s="174">
        <v>0</v>
      </c>
      <c r="AV93" s="174">
        <v>0</v>
      </c>
      <c r="AW93" s="174">
        <v>0</v>
      </c>
      <c r="AX93" s="174">
        <v>0</v>
      </c>
      <c r="AY93" s="174">
        <v>0</v>
      </c>
      <c r="AZ93" s="174">
        <v>0</v>
      </c>
      <c r="BA93" s="174">
        <v>0</v>
      </c>
      <c r="BB93" s="174">
        <v>0</v>
      </c>
      <c r="BC93" s="174">
        <v>0</v>
      </c>
      <c r="BD93" s="174">
        <v>0</v>
      </c>
    </row>
    <row r="94" spans="1:56" outlineLevel="1" x14ac:dyDescent="0.2">
      <c r="B94" s="48" t="str">
        <v>Rail</v>
      </c>
      <c r="C94" s="10" t="s">
        <v>216</v>
      </c>
      <c r="G94" s="174">
        <v>0</v>
      </c>
      <c r="H94" s="174">
        <v>6.1636812720199368</v>
      </c>
      <c r="I94" s="174">
        <v>10.844240648434218</v>
      </c>
      <c r="J94" s="174">
        <v>13.747059883812142</v>
      </c>
      <c r="K94" s="174">
        <v>17.105643289959918</v>
      </c>
      <c r="L94" s="174">
        <v>20.61415505730821</v>
      </c>
      <c r="M94" s="174">
        <v>24.433905128011364</v>
      </c>
      <c r="N94" s="174">
        <v>28.822300732698274</v>
      </c>
      <c r="O94" s="174">
        <v>33.992894449481604</v>
      </c>
      <c r="P94" s="174">
        <v>39.883558359922503</v>
      </c>
      <c r="Q94" s="174">
        <v>46.59001796018066</v>
      </c>
      <c r="R94" s="174">
        <v>54.407991683588975</v>
      </c>
      <c r="S94" s="174">
        <v>63.215861745897378</v>
      </c>
      <c r="T94" s="174">
        <v>72.947512025384867</v>
      </c>
      <c r="U94" s="174">
        <v>83.675516627619018</v>
      </c>
      <c r="V94" s="174">
        <v>95.465666678039327</v>
      </c>
      <c r="W94" s="174">
        <v>108.49239477898686</v>
      </c>
      <c r="X94" s="174">
        <v>122.84998301432927</v>
      </c>
      <c r="Y94" s="174">
        <v>138.63565033301276</v>
      </c>
      <c r="Z94" s="174">
        <v>155.83115984168228</v>
      </c>
      <c r="AA94" s="174">
        <v>174.83037368300802</v>
      </c>
      <c r="AB94" s="174">
        <v>195.83211355485247</v>
      </c>
      <c r="AC94" s="174">
        <v>200.63061598734248</v>
      </c>
      <c r="AD94" s="174">
        <v>205.5466045571618</v>
      </c>
      <c r="AE94" s="174">
        <v>210.58238291406195</v>
      </c>
      <c r="AF94" s="174">
        <v>215.74255835754616</v>
      </c>
      <c r="AG94" s="174">
        <v>221.0282827124901</v>
      </c>
      <c r="AH94" s="174">
        <v>226.44416327839696</v>
      </c>
      <c r="AI94" s="174">
        <v>231.99250370501824</v>
      </c>
      <c r="AJ94" s="174">
        <v>237.67675946698128</v>
      </c>
      <c r="AK94" s="174">
        <v>243.50038603891343</v>
      </c>
      <c r="AL94" s="174">
        <v>249.46683889544195</v>
      </c>
      <c r="AM94" s="174">
        <v>255.57957351119433</v>
      </c>
      <c r="AN94" s="174">
        <v>261.84089353592208</v>
      </c>
      <c r="AO94" s="174">
        <v>268.25655809400399</v>
      </c>
      <c r="AP94" s="174">
        <v>274.82942022029607</v>
      </c>
      <c r="AQ94" s="174">
        <v>281.56333159301926</v>
      </c>
      <c r="AR94" s="174">
        <v>288.46223826478774</v>
      </c>
      <c r="AS94" s="174">
        <v>295.53018297498437</v>
      </c>
      <c r="AT94" s="174">
        <v>302.77130751879417</v>
      </c>
      <c r="AU94" s="174">
        <v>310.18985517428467</v>
      </c>
      <c r="AV94" s="174">
        <v>317.7901731889541</v>
      </c>
      <c r="AW94" s="174">
        <v>325.57671532720639</v>
      </c>
      <c r="AX94" s="174">
        <v>333.55404448024382</v>
      </c>
      <c r="AY94" s="174">
        <v>341.72683533990835</v>
      </c>
      <c r="AZ94" s="174">
        <v>350.09987713803741</v>
      </c>
      <c r="BA94" s="174">
        <v>358.67807645293999</v>
      </c>
      <c r="BB94" s="174">
        <v>367.46646008463733</v>
      </c>
      <c r="BC94" s="174">
        <v>376.47017800055329</v>
      </c>
      <c r="BD94" s="174">
        <v>385.69450635338018</v>
      </c>
    </row>
    <row r="95" spans="1:56" outlineLevel="1" x14ac:dyDescent="0.2">
      <c r="B95" s="48" t="str">
        <v>Buildings</v>
      </c>
      <c r="C95" s="10" t="s">
        <v>216</v>
      </c>
      <c r="G95" s="174">
        <v>0</v>
      </c>
      <c r="H95" s="174">
        <v>0</v>
      </c>
      <c r="I95" s="174">
        <v>0</v>
      </c>
      <c r="J95" s="174">
        <v>0</v>
      </c>
      <c r="K95" s="174">
        <v>0</v>
      </c>
      <c r="L95" s="174">
        <v>0</v>
      </c>
      <c r="M95" s="174">
        <v>0</v>
      </c>
      <c r="N95" s="174">
        <v>0</v>
      </c>
      <c r="O95" s="174">
        <v>0</v>
      </c>
      <c r="P95" s="174">
        <v>0</v>
      </c>
      <c r="Q95" s="174">
        <v>0</v>
      </c>
      <c r="R95" s="174">
        <v>0</v>
      </c>
      <c r="S95" s="174">
        <v>0</v>
      </c>
      <c r="T95" s="174">
        <v>0</v>
      </c>
      <c r="U95" s="174">
        <v>0</v>
      </c>
      <c r="V95" s="174">
        <v>0</v>
      </c>
      <c r="W95" s="174">
        <v>0</v>
      </c>
      <c r="X95" s="174">
        <v>0</v>
      </c>
      <c r="Y95" s="174">
        <v>0</v>
      </c>
      <c r="Z95" s="174">
        <v>0</v>
      </c>
      <c r="AA95" s="174">
        <v>0</v>
      </c>
      <c r="AB95" s="174">
        <v>0</v>
      </c>
      <c r="AC95" s="174">
        <v>0</v>
      </c>
      <c r="AD95" s="174">
        <v>0</v>
      </c>
      <c r="AE95" s="174">
        <v>0</v>
      </c>
      <c r="AF95" s="174">
        <v>0</v>
      </c>
      <c r="AG95" s="174">
        <v>0</v>
      </c>
      <c r="AH95" s="174">
        <v>0</v>
      </c>
      <c r="AI95" s="174">
        <v>0</v>
      </c>
      <c r="AJ95" s="174">
        <v>0</v>
      </c>
      <c r="AK95" s="174">
        <v>0</v>
      </c>
      <c r="AL95" s="174">
        <v>0</v>
      </c>
      <c r="AM95" s="174">
        <v>0</v>
      </c>
      <c r="AN95" s="174">
        <v>0</v>
      </c>
      <c r="AO95" s="174">
        <v>0</v>
      </c>
      <c r="AP95" s="174">
        <v>0</v>
      </c>
      <c r="AQ95" s="174">
        <v>0</v>
      </c>
      <c r="AR95" s="174">
        <v>0</v>
      </c>
      <c r="AS95" s="174">
        <v>0</v>
      </c>
      <c r="AT95" s="174">
        <v>0</v>
      </c>
      <c r="AU95" s="174">
        <v>0</v>
      </c>
      <c r="AV95" s="174">
        <v>0</v>
      </c>
      <c r="AW95" s="174">
        <v>0</v>
      </c>
      <c r="AX95" s="174">
        <v>0</v>
      </c>
      <c r="AY95" s="174">
        <v>0</v>
      </c>
      <c r="AZ95" s="174">
        <v>0</v>
      </c>
      <c r="BA95" s="174">
        <v>0</v>
      </c>
      <c r="BB95" s="174">
        <v>0</v>
      </c>
      <c r="BC95" s="174">
        <v>0</v>
      </c>
      <c r="BD95" s="174">
        <v>0</v>
      </c>
    </row>
    <row r="96" spans="1:56" outlineLevel="1" x14ac:dyDescent="0.2">
      <c r="B96" s="48" t="str">
        <v>Wharves</v>
      </c>
      <c r="C96" s="10" t="s">
        <v>216</v>
      </c>
      <c r="G96" s="174">
        <v>295.73398523072672</v>
      </c>
      <c r="H96" s="174">
        <v>214.95903961173838</v>
      </c>
      <c r="I96" s="174">
        <v>127.93848371386893</v>
      </c>
      <c r="J96" s="174">
        <v>137.62391920127646</v>
      </c>
      <c r="K96" s="174">
        <v>147.65463198315371</v>
      </c>
      <c r="L96" s="174">
        <v>157.46593176931765</v>
      </c>
      <c r="M96" s="174">
        <v>167.9199671914385</v>
      </c>
      <c r="N96" s="174">
        <v>184.00248785289972</v>
      </c>
      <c r="O96" s="174">
        <v>198.45859260006173</v>
      </c>
      <c r="P96" s="174">
        <v>223.57769053546025</v>
      </c>
      <c r="Q96" s="174">
        <v>254.56684269075794</v>
      </c>
      <c r="R96" s="174">
        <v>278.28179260810498</v>
      </c>
      <c r="S96" s="174">
        <v>296.89407619232981</v>
      </c>
      <c r="T96" s="174">
        <v>314.17345623370079</v>
      </c>
      <c r="U96" s="174">
        <v>332.73314995403189</v>
      </c>
      <c r="V96" s="174">
        <v>354.68045085292346</v>
      </c>
      <c r="W96" s="174">
        <v>376.84198865013627</v>
      </c>
      <c r="X96" s="174">
        <v>399.05189366348486</v>
      </c>
      <c r="Y96" s="174">
        <v>417.52847484810184</v>
      </c>
      <c r="Z96" s="174">
        <v>444.53696795990646</v>
      </c>
      <c r="AA96" s="174">
        <v>473.23417788103427</v>
      </c>
      <c r="AB96" s="174">
        <v>502.99248062872738</v>
      </c>
      <c r="AC96" s="174">
        <v>517.24484194928118</v>
      </c>
      <c r="AD96" s="174">
        <v>482.94614223457518</v>
      </c>
      <c r="AE96" s="174">
        <v>498.11024694322521</v>
      </c>
      <c r="AF96" s="174">
        <v>510.846762002866</v>
      </c>
      <c r="AG96" s="174">
        <v>521.30087972891306</v>
      </c>
      <c r="AH96" s="174">
        <v>530.7915031188511</v>
      </c>
      <c r="AI96" s="174">
        <v>540.69758459777961</v>
      </c>
      <c r="AJ96" s="174">
        <v>551.25036819890522</v>
      </c>
      <c r="AK96" s="174">
        <v>560.05386409966422</v>
      </c>
      <c r="AL96" s="174">
        <v>564.43554604434701</v>
      </c>
      <c r="AM96" s="174">
        <v>563.91132549157123</v>
      </c>
      <c r="AN96" s="174">
        <v>561.38840750971258</v>
      </c>
      <c r="AO96" s="174">
        <v>548.3812742256473</v>
      </c>
      <c r="AP96" s="174">
        <v>525.50637357819187</v>
      </c>
      <c r="AQ96" s="174">
        <v>518.74987917804879</v>
      </c>
      <c r="AR96" s="174">
        <v>528.53586689465897</v>
      </c>
      <c r="AS96" s="174">
        <v>539.20412434831542</v>
      </c>
      <c r="AT96" s="174">
        <v>548.81570109624852</v>
      </c>
      <c r="AU96" s="174">
        <v>555.79158127612141</v>
      </c>
      <c r="AV96" s="174">
        <v>563.8695394335266</v>
      </c>
      <c r="AW96" s="174">
        <v>575.41072520835678</v>
      </c>
      <c r="AX96" s="174">
        <v>585.61488943562642</v>
      </c>
      <c r="AY96" s="174">
        <v>595.69731753040048</v>
      </c>
      <c r="AZ96" s="174">
        <v>606.74561540529066</v>
      </c>
      <c r="BA96" s="174">
        <v>617.50280493744117</v>
      </c>
      <c r="BB96" s="174">
        <v>630.03893206680084</v>
      </c>
      <c r="BC96" s="174">
        <v>632.22876217119051</v>
      </c>
      <c r="BD96" s="174">
        <v>619.79931698430755</v>
      </c>
    </row>
    <row r="97" spans="1:60" outlineLevel="1" x14ac:dyDescent="0.2">
      <c r="B97" s="48" t="str">
        <v>Plant</v>
      </c>
      <c r="C97" s="10" t="s">
        <v>216</v>
      </c>
      <c r="G97" s="174">
        <v>0</v>
      </c>
      <c r="H97" s="174">
        <v>0</v>
      </c>
      <c r="I97" s="174">
        <v>0</v>
      </c>
      <c r="J97" s="174">
        <v>0</v>
      </c>
      <c r="K97" s="174">
        <v>0</v>
      </c>
      <c r="L97" s="174">
        <v>0</v>
      </c>
      <c r="M97" s="174">
        <v>0</v>
      </c>
      <c r="N97" s="174">
        <v>0</v>
      </c>
      <c r="O97" s="174">
        <v>0</v>
      </c>
      <c r="P97" s="174">
        <v>0</v>
      </c>
      <c r="Q97" s="174">
        <v>0</v>
      </c>
      <c r="R97" s="174">
        <v>0</v>
      </c>
      <c r="S97" s="174">
        <v>0</v>
      </c>
      <c r="T97" s="174">
        <v>0</v>
      </c>
      <c r="U97" s="174">
        <v>0</v>
      </c>
      <c r="V97" s="174">
        <v>0</v>
      </c>
      <c r="W97" s="174">
        <v>0</v>
      </c>
      <c r="X97" s="174">
        <v>0</v>
      </c>
      <c r="Y97" s="174">
        <v>0</v>
      </c>
      <c r="Z97" s="174">
        <v>0</v>
      </c>
      <c r="AA97" s="174">
        <v>0</v>
      </c>
      <c r="AB97" s="174">
        <v>0</v>
      </c>
      <c r="AC97" s="174">
        <v>0</v>
      </c>
      <c r="AD97" s="174">
        <v>0</v>
      </c>
      <c r="AE97" s="174">
        <v>0</v>
      </c>
      <c r="AF97" s="174">
        <v>0</v>
      </c>
      <c r="AG97" s="174">
        <v>0</v>
      </c>
      <c r="AH97" s="174">
        <v>0</v>
      </c>
      <c r="AI97" s="174">
        <v>0</v>
      </c>
      <c r="AJ97" s="174">
        <v>0</v>
      </c>
      <c r="AK97" s="174">
        <v>0</v>
      </c>
      <c r="AL97" s="174">
        <v>0</v>
      </c>
      <c r="AM97" s="174">
        <v>0</v>
      </c>
      <c r="AN97" s="174">
        <v>0</v>
      </c>
      <c r="AO97" s="174">
        <v>0</v>
      </c>
      <c r="AP97" s="174">
        <v>0</v>
      </c>
      <c r="AQ97" s="174">
        <v>0</v>
      </c>
      <c r="AR97" s="174">
        <v>0</v>
      </c>
      <c r="AS97" s="174">
        <v>0</v>
      </c>
      <c r="AT97" s="174">
        <v>0</v>
      </c>
      <c r="AU97" s="174">
        <v>0</v>
      </c>
      <c r="AV97" s="174">
        <v>0</v>
      </c>
      <c r="AW97" s="174">
        <v>0</v>
      </c>
      <c r="AX97" s="174">
        <v>0</v>
      </c>
      <c r="AY97" s="174">
        <v>0</v>
      </c>
      <c r="AZ97" s="174">
        <v>0</v>
      </c>
      <c r="BA97" s="174">
        <v>0</v>
      </c>
      <c r="BB97" s="174">
        <v>0</v>
      </c>
      <c r="BC97" s="174">
        <v>0</v>
      </c>
      <c r="BD97" s="174">
        <v>0</v>
      </c>
    </row>
    <row r="98" spans="1:60" outlineLevel="1" x14ac:dyDescent="0.2">
      <c r="B98" s="48" t="str">
        <v>Land</v>
      </c>
      <c r="C98" s="10" t="s">
        <v>216</v>
      </c>
      <c r="G98" s="174">
        <v>0</v>
      </c>
      <c r="H98" s="174">
        <v>0</v>
      </c>
      <c r="I98" s="174">
        <v>0</v>
      </c>
      <c r="J98" s="174">
        <v>0</v>
      </c>
      <c r="K98" s="174">
        <v>0</v>
      </c>
      <c r="L98" s="174">
        <v>0</v>
      </c>
      <c r="M98" s="174">
        <v>0</v>
      </c>
      <c r="N98" s="174">
        <v>0</v>
      </c>
      <c r="O98" s="174">
        <v>0</v>
      </c>
      <c r="P98" s="174">
        <v>0</v>
      </c>
      <c r="Q98" s="174">
        <v>0</v>
      </c>
      <c r="R98" s="174">
        <v>0</v>
      </c>
      <c r="S98" s="174">
        <v>0</v>
      </c>
      <c r="T98" s="174">
        <v>0</v>
      </c>
      <c r="U98" s="174">
        <v>0</v>
      </c>
      <c r="V98" s="174">
        <v>0</v>
      </c>
      <c r="W98" s="174">
        <v>0</v>
      </c>
      <c r="X98" s="174">
        <v>0</v>
      </c>
      <c r="Y98" s="174">
        <v>0</v>
      </c>
      <c r="Z98" s="174">
        <v>0</v>
      </c>
      <c r="AA98" s="174">
        <v>0</v>
      </c>
      <c r="AB98" s="174">
        <v>0</v>
      </c>
      <c r="AC98" s="174">
        <v>0</v>
      </c>
      <c r="AD98" s="174">
        <v>0</v>
      </c>
      <c r="AE98" s="174">
        <v>0</v>
      </c>
      <c r="AF98" s="174">
        <v>0</v>
      </c>
      <c r="AG98" s="174">
        <v>0</v>
      </c>
      <c r="AH98" s="174">
        <v>0</v>
      </c>
      <c r="AI98" s="174">
        <v>0</v>
      </c>
      <c r="AJ98" s="174">
        <v>0</v>
      </c>
      <c r="AK98" s="174">
        <v>0</v>
      </c>
      <c r="AL98" s="174">
        <v>0</v>
      </c>
      <c r="AM98" s="174">
        <v>0</v>
      </c>
      <c r="AN98" s="174">
        <v>0</v>
      </c>
      <c r="AO98" s="174">
        <v>0</v>
      </c>
      <c r="AP98" s="174">
        <v>0</v>
      </c>
      <c r="AQ98" s="174">
        <v>0</v>
      </c>
      <c r="AR98" s="174">
        <v>0</v>
      </c>
      <c r="AS98" s="174">
        <v>0</v>
      </c>
      <c r="AT98" s="174">
        <v>0</v>
      </c>
      <c r="AU98" s="174">
        <v>0</v>
      </c>
      <c r="AV98" s="174">
        <v>0</v>
      </c>
      <c r="AW98" s="174">
        <v>0</v>
      </c>
      <c r="AX98" s="174">
        <v>0</v>
      </c>
      <c r="AY98" s="174">
        <v>0</v>
      </c>
      <c r="AZ98" s="174">
        <v>0</v>
      </c>
      <c r="BA98" s="174">
        <v>0</v>
      </c>
      <c r="BB98" s="174">
        <v>0</v>
      </c>
      <c r="BC98" s="174">
        <v>0</v>
      </c>
      <c r="BD98" s="174">
        <v>0</v>
      </c>
    </row>
    <row r="99" spans="1:60" outlineLevel="1" x14ac:dyDescent="0.2">
      <c r="B99" s="48" t="str">
        <v>Port Capacity Project - Initial Capital Asset Value</v>
      </c>
      <c r="C99" s="10" t="s">
        <v>216</v>
      </c>
      <c r="G99" s="174">
        <v>0</v>
      </c>
      <c r="H99" s="174">
        <v>0</v>
      </c>
      <c r="I99" s="174">
        <v>0</v>
      </c>
      <c r="J99" s="174">
        <v>0</v>
      </c>
      <c r="K99" s="174">
        <v>0</v>
      </c>
      <c r="L99" s="174">
        <v>0</v>
      </c>
      <c r="M99" s="174">
        <v>0</v>
      </c>
      <c r="N99" s="174">
        <v>0</v>
      </c>
      <c r="O99" s="174">
        <v>0</v>
      </c>
      <c r="P99" s="174">
        <v>0</v>
      </c>
      <c r="Q99" s="174">
        <v>0</v>
      </c>
      <c r="R99" s="174">
        <v>0</v>
      </c>
      <c r="S99" s="174">
        <v>0</v>
      </c>
      <c r="T99" s="174">
        <v>0</v>
      </c>
      <c r="U99" s="174">
        <v>0</v>
      </c>
      <c r="V99" s="174">
        <v>0</v>
      </c>
      <c r="W99" s="174">
        <v>0</v>
      </c>
      <c r="X99" s="174">
        <v>0</v>
      </c>
      <c r="Y99" s="174">
        <v>0</v>
      </c>
      <c r="Z99" s="174">
        <v>0</v>
      </c>
      <c r="AA99" s="174">
        <v>0</v>
      </c>
      <c r="AB99" s="174">
        <v>0</v>
      </c>
      <c r="AC99" s="174">
        <v>0</v>
      </c>
      <c r="AD99" s="174">
        <v>0</v>
      </c>
      <c r="AE99" s="174">
        <v>0</v>
      </c>
      <c r="AF99" s="174">
        <v>0</v>
      </c>
      <c r="AG99" s="174">
        <v>0</v>
      </c>
      <c r="AH99" s="174">
        <v>0</v>
      </c>
      <c r="AI99" s="174">
        <v>0</v>
      </c>
      <c r="AJ99" s="174">
        <v>0</v>
      </c>
      <c r="AK99" s="174">
        <v>0</v>
      </c>
      <c r="AL99" s="174">
        <v>0</v>
      </c>
      <c r="AM99" s="174">
        <v>0</v>
      </c>
      <c r="AN99" s="174">
        <v>0</v>
      </c>
      <c r="AO99" s="174">
        <v>0</v>
      </c>
      <c r="AP99" s="174">
        <v>0</v>
      </c>
      <c r="AQ99" s="174">
        <v>0</v>
      </c>
      <c r="AR99" s="174">
        <v>0</v>
      </c>
      <c r="AS99" s="174">
        <v>0</v>
      </c>
      <c r="AT99" s="174">
        <v>0</v>
      </c>
      <c r="AU99" s="174">
        <v>0</v>
      </c>
      <c r="AV99" s="174">
        <v>0</v>
      </c>
      <c r="AW99" s="174">
        <v>0</v>
      </c>
      <c r="AX99" s="174">
        <v>0</v>
      </c>
      <c r="AY99" s="174">
        <v>0</v>
      </c>
      <c r="AZ99" s="174">
        <v>0</v>
      </c>
      <c r="BA99" s="174">
        <v>0</v>
      </c>
      <c r="BB99" s="174">
        <v>0</v>
      </c>
      <c r="BC99" s="174">
        <v>0</v>
      </c>
      <c r="BD99" s="174">
        <v>0</v>
      </c>
    </row>
    <row r="100" spans="1:60" outlineLevel="1" x14ac:dyDescent="0.2">
      <c r="B100" s="48" t="str">
        <v>Port Capacity Project - Wharves</v>
      </c>
      <c r="C100" s="10" t="s">
        <v>216</v>
      </c>
      <c r="G100" s="174">
        <v>0</v>
      </c>
      <c r="H100" s="174">
        <v>0</v>
      </c>
      <c r="I100" s="174">
        <v>0</v>
      </c>
      <c r="J100" s="174">
        <v>0</v>
      </c>
      <c r="K100" s="174">
        <v>0</v>
      </c>
      <c r="L100" s="174">
        <v>0</v>
      </c>
      <c r="M100" s="174">
        <v>0</v>
      </c>
      <c r="N100" s="174">
        <v>0</v>
      </c>
      <c r="O100" s="174">
        <v>0</v>
      </c>
      <c r="P100" s="174">
        <v>0</v>
      </c>
      <c r="Q100" s="174">
        <v>0</v>
      </c>
      <c r="R100" s="174">
        <v>0</v>
      </c>
      <c r="S100" s="174">
        <v>0</v>
      </c>
      <c r="T100" s="174">
        <v>0</v>
      </c>
      <c r="U100" s="174">
        <v>0</v>
      </c>
      <c r="V100" s="174">
        <v>0</v>
      </c>
      <c r="W100" s="174">
        <v>0</v>
      </c>
      <c r="X100" s="174">
        <v>0</v>
      </c>
      <c r="Y100" s="174">
        <v>0</v>
      </c>
      <c r="Z100" s="174">
        <v>0</v>
      </c>
      <c r="AA100" s="174">
        <v>0</v>
      </c>
      <c r="AB100" s="174">
        <v>0</v>
      </c>
      <c r="AC100" s="174">
        <v>0</v>
      </c>
      <c r="AD100" s="174">
        <v>0</v>
      </c>
      <c r="AE100" s="174">
        <v>0</v>
      </c>
      <c r="AF100" s="174">
        <v>0</v>
      </c>
      <c r="AG100" s="174">
        <v>0</v>
      </c>
      <c r="AH100" s="174">
        <v>0</v>
      </c>
      <c r="AI100" s="174">
        <v>0</v>
      </c>
      <c r="AJ100" s="174">
        <v>0</v>
      </c>
      <c r="AK100" s="174">
        <v>0</v>
      </c>
      <c r="AL100" s="174">
        <v>0</v>
      </c>
      <c r="AM100" s="174">
        <v>0</v>
      </c>
      <c r="AN100" s="174">
        <v>0</v>
      </c>
      <c r="AO100" s="174">
        <v>0</v>
      </c>
      <c r="AP100" s="174">
        <v>0</v>
      </c>
      <c r="AQ100" s="174">
        <v>0</v>
      </c>
      <c r="AR100" s="174">
        <v>0</v>
      </c>
      <c r="AS100" s="174">
        <v>0</v>
      </c>
      <c r="AT100" s="174">
        <v>0</v>
      </c>
      <c r="AU100" s="174">
        <v>0</v>
      </c>
      <c r="AV100" s="174">
        <v>0</v>
      </c>
      <c r="AW100" s="174">
        <v>0</v>
      </c>
      <c r="AX100" s="174">
        <v>0</v>
      </c>
      <c r="AY100" s="174">
        <v>0</v>
      </c>
      <c r="AZ100" s="174">
        <v>0</v>
      </c>
      <c r="BA100" s="174">
        <v>0</v>
      </c>
      <c r="BB100" s="174">
        <v>0</v>
      </c>
      <c r="BC100" s="174">
        <v>0</v>
      </c>
      <c r="BD100" s="174">
        <v>0</v>
      </c>
    </row>
    <row r="101" spans="1:60" outlineLevel="1" x14ac:dyDescent="0.2">
      <c r="B101" s="48" t="str">
        <v>Port Capacity Project - Civil</v>
      </c>
      <c r="C101" s="10" t="s">
        <v>216</v>
      </c>
      <c r="G101" s="174">
        <v>0</v>
      </c>
      <c r="H101" s="174">
        <v>0</v>
      </c>
      <c r="I101" s="174">
        <v>0</v>
      </c>
      <c r="J101" s="174">
        <v>0</v>
      </c>
      <c r="K101" s="174">
        <v>0</v>
      </c>
      <c r="L101" s="174">
        <v>0</v>
      </c>
      <c r="M101" s="174">
        <v>0</v>
      </c>
      <c r="N101" s="174">
        <v>0</v>
      </c>
      <c r="O101" s="174">
        <v>0</v>
      </c>
      <c r="P101" s="174">
        <v>0</v>
      </c>
      <c r="Q101" s="174">
        <v>0</v>
      </c>
      <c r="R101" s="174">
        <v>0</v>
      </c>
      <c r="S101" s="174">
        <v>0</v>
      </c>
      <c r="T101" s="174">
        <v>0</v>
      </c>
      <c r="U101" s="174">
        <v>0</v>
      </c>
      <c r="V101" s="174">
        <v>0</v>
      </c>
      <c r="W101" s="174">
        <v>0</v>
      </c>
      <c r="X101" s="174">
        <v>0</v>
      </c>
      <c r="Y101" s="174">
        <v>0</v>
      </c>
      <c r="Z101" s="174">
        <v>0</v>
      </c>
      <c r="AA101" s="174">
        <v>0</v>
      </c>
      <c r="AB101" s="174">
        <v>0</v>
      </c>
      <c r="AC101" s="174">
        <v>0</v>
      </c>
      <c r="AD101" s="174">
        <v>0</v>
      </c>
      <c r="AE101" s="174">
        <v>0</v>
      </c>
      <c r="AF101" s="174">
        <v>0</v>
      </c>
      <c r="AG101" s="174">
        <v>0</v>
      </c>
      <c r="AH101" s="174">
        <v>0</v>
      </c>
      <c r="AI101" s="174">
        <v>0</v>
      </c>
      <c r="AJ101" s="174">
        <v>0</v>
      </c>
      <c r="AK101" s="174">
        <v>0</v>
      </c>
      <c r="AL101" s="174">
        <v>0</v>
      </c>
      <c r="AM101" s="174">
        <v>0</v>
      </c>
      <c r="AN101" s="174">
        <v>0</v>
      </c>
      <c r="AO101" s="174">
        <v>0</v>
      </c>
      <c r="AP101" s="174">
        <v>0</v>
      </c>
      <c r="AQ101" s="174">
        <v>0</v>
      </c>
      <c r="AR101" s="174">
        <v>0</v>
      </c>
      <c r="AS101" s="174">
        <v>0</v>
      </c>
      <c r="AT101" s="174">
        <v>0</v>
      </c>
      <c r="AU101" s="174">
        <v>0</v>
      </c>
      <c r="AV101" s="174">
        <v>0</v>
      </c>
      <c r="AW101" s="174">
        <v>0</v>
      </c>
      <c r="AX101" s="174">
        <v>0</v>
      </c>
      <c r="AY101" s="174">
        <v>0</v>
      </c>
      <c r="AZ101" s="174">
        <v>0</v>
      </c>
      <c r="BA101" s="174">
        <v>0</v>
      </c>
      <c r="BB101" s="174">
        <v>0</v>
      </c>
      <c r="BC101" s="174">
        <v>0</v>
      </c>
      <c r="BD101" s="174">
        <v>0</v>
      </c>
    </row>
    <row r="102" spans="1:60" outlineLevel="1" x14ac:dyDescent="0.2">
      <c r="B102" s="48" t="str">
        <v>Navigational Aids</v>
      </c>
      <c r="C102" s="10" t="s">
        <v>216</v>
      </c>
      <c r="G102" s="174">
        <v>0</v>
      </c>
      <c r="H102" s="174">
        <v>0</v>
      </c>
      <c r="I102" s="174">
        <v>0</v>
      </c>
      <c r="J102" s="174">
        <v>0</v>
      </c>
      <c r="K102" s="174">
        <v>0</v>
      </c>
      <c r="L102" s="174">
        <v>0</v>
      </c>
      <c r="M102" s="174">
        <v>0</v>
      </c>
      <c r="N102" s="174">
        <v>0</v>
      </c>
      <c r="O102" s="174">
        <v>0</v>
      </c>
      <c r="P102" s="174">
        <v>0</v>
      </c>
      <c r="Q102" s="174">
        <v>0</v>
      </c>
      <c r="R102" s="174">
        <v>0</v>
      </c>
      <c r="S102" s="174">
        <v>0</v>
      </c>
      <c r="T102" s="174">
        <v>0</v>
      </c>
      <c r="U102" s="174">
        <v>0</v>
      </c>
      <c r="V102" s="174">
        <v>0</v>
      </c>
      <c r="W102" s="174">
        <v>0</v>
      </c>
      <c r="X102" s="174">
        <v>0</v>
      </c>
      <c r="Y102" s="174">
        <v>0</v>
      </c>
      <c r="Z102" s="174">
        <v>0</v>
      </c>
      <c r="AA102" s="174">
        <v>0</v>
      </c>
      <c r="AB102" s="174">
        <v>0</v>
      </c>
      <c r="AC102" s="174">
        <v>0</v>
      </c>
      <c r="AD102" s="174">
        <v>0</v>
      </c>
      <c r="AE102" s="174">
        <v>0</v>
      </c>
      <c r="AF102" s="174">
        <v>0</v>
      </c>
      <c r="AG102" s="174">
        <v>0</v>
      </c>
      <c r="AH102" s="174">
        <v>0</v>
      </c>
      <c r="AI102" s="174">
        <v>0</v>
      </c>
      <c r="AJ102" s="174">
        <v>0</v>
      </c>
      <c r="AK102" s="174">
        <v>0</v>
      </c>
      <c r="AL102" s="174">
        <v>0</v>
      </c>
      <c r="AM102" s="174">
        <v>0</v>
      </c>
      <c r="AN102" s="174">
        <v>0</v>
      </c>
      <c r="AO102" s="174">
        <v>0</v>
      </c>
      <c r="AP102" s="174">
        <v>0</v>
      </c>
      <c r="AQ102" s="174">
        <v>0</v>
      </c>
      <c r="AR102" s="174">
        <v>0</v>
      </c>
      <c r="AS102" s="174">
        <v>0</v>
      </c>
      <c r="AT102" s="174">
        <v>0</v>
      </c>
      <c r="AU102" s="174">
        <v>0</v>
      </c>
      <c r="AV102" s="174">
        <v>0</v>
      </c>
      <c r="AW102" s="174">
        <v>0</v>
      </c>
      <c r="AX102" s="174">
        <v>0</v>
      </c>
      <c r="AY102" s="174">
        <v>0</v>
      </c>
      <c r="AZ102" s="174">
        <v>0</v>
      </c>
      <c r="BA102" s="174">
        <v>0</v>
      </c>
      <c r="BB102" s="174">
        <v>0</v>
      </c>
      <c r="BC102" s="174">
        <v>0</v>
      </c>
      <c r="BD102" s="174">
        <v>0</v>
      </c>
    </row>
    <row r="103" spans="1:60" outlineLevel="1" x14ac:dyDescent="0.2">
      <c r="B103" s="48" t="str">
        <v>Utilities</v>
      </c>
      <c r="C103" s="10" t="s">
        <v>216</v>
      </c>
      <c r="G103" s="174">
        <v>0</v>
      </c>
      <c r="H103" s="174">
        <v>0</v>
      </c>
      <c r="I103" s="174">
        <v>0</v>
      </c>
      <c r="J103" s="174">
        <v>0</v>
      </c>
      <c r="K103" s="174">
        <v>0</v>
      </c>
      <c r="L103" s="174">
        <v>0</v>
      </c>
      <c r="M103" s="174">
        <v>0</v>
      </c>
      <c r="N103" s="174">
        <v>0</v>
      </c>
      <c r="O103" s="174">
        <v>0</v>
      </c>
      <c r="P103" s="174">
        <v>0</v>
      </c>
      <c r="Q103" s="174">
        <v>0</v>
      </c>
      <c r="R103" s="174">
        <v>0</v>
      </c>
      <c r="S103" s="174">
        <v>0</v>
      </c>
      <c r="T103" s="174">
        <v>0</v>
      </c>
      <c r="U103" s="174">
        <v>0</v>
      </c>
      <c r="V103" s="174">
        <v>0</v>
      </c>
      <c r="W103" s="174">
        <v>0</v>
      </c>
      <c r="X103" s="174">
        <v>0</v>
      </c>
      <c r="Y103" s="174">
        <v>0</v>
      </c>
      <c r="Z103" s="174">
        <v>0</v>
      </c>
      <c r="AA103" s="174">
        <v>0</v>
      </c>
      <c r="AB103" s="174">
        <v>0</v>
      </c>
      <c r="AC103" s="174">
        <v>0</v>
      </c>
      <c r="AD103" s="174">
        <v>0</v>
      </c>
      <c r="AE103" s="174">
        <v>0</v>
      </c>
      <c r="AF103" s="174">
        <v>0</v>
      </c>
      <c r="AG103" s="174">
        <v>0</v>
      </c>
      <c r="AH103" s="174">
        <v>0</v>
      </c>
      <c r="AI103" s="174">
        <v>0</v>
      </c>
      <c r="AJ103" s="174">
        <v>0</v>
      </c>
      <c r="AK103" s="174">
        <v>0</v>
      </c>
      <c r="AL103" s="174">
        <v>0</v>
      </c>
      <c r="AM103" s="174">
        <v>0</v>
      </c>
      <c r="AN103" s="174">
        <v>0</v>
      </c>
      <c r="AO103" s="174">
        <v>0</v>
      </c>
      <c r="AP103" s="174">
        <v>0</v>
      </c>
      <c r="AQ103" s="174">
        <v>0</v>
      </c>
      <c r="AR103" s="174">
        <v>0</v>
      </c>
      <c r="AS103" s="174">
        <v>0</v>
      </c>
      <c r="AT103" s="174">
        <v>0</v>
      </c>
      <c r="AU103" s="174">
        <v>0</v>
      </c>
      <c r="AV103" s="174">
        <v>0</v>
      </c>
      <c r="AW103" s="174">
        <v>0</v>
      </c>
      <c r="AX103" s="174">
        <v>0</v>
      </c>
      <c r="AY103" s="174">
        <v>0</v>
      </c>
      <c r="AZ103" s="174">
        <v>0</v>
      </c>
      <c r="BA103" s="174">
        <v>0</v>
      </c>
      <c r="BB103" s="174">
        <v>0</v>
      </c>
      <c r="BC103" s="174">
        <v>0</v>
      </c>
      <c r="BD103" s="174">
        <v>0</v>
      </c>
    </row>
    <row r="104" spans="1:60" outlineLevel="1" x14ac:dyDescent="0.2">
      <c r="B104" s="48" t="str">
        <v>Civil</v>
      </c>
      <c r="C104" s="10" t="s">
        <v>216</v>
      </c>
      <c r="G104" s="174">
        <v>0</v>
      </c>
      <c r="H104" s="174">
        <v>0</v>
      </c>
      <c r="I104" s="174">
        <v>0</v>
      </c>
      <c r="J104" s="174">
        <v>0</v>
      </c>
      <c r="K104" s="174">
        <v>0</v>
      </c>
      <c r="L104" s="174">
        <v>0</v>
      </c>
      <c r="M104" s="174">
        <v>0</v>
      </c>
      <c r="N104" s="174">
        <v>0</v>
      </c>
      <c r="O104" s="174">
        <v>0</v>
      </c>
      <c r="P104" s="174">
        <v>0</v>
      </c>
      <c r="Q104" s="174">
        <v>0</v>
      </c>
      <c r="R104" s="174">
        <v>0</v>
      </c>
      <c r="S104" s="174">
        <v>0</v>
      </c>
      <c r="T104" s="174">
        <v>0</v>
      </c>
      <c r="U104" s="174">
        <v>0</v>
      </c>
      <c r="V104" s="174">
        <v>0</v>
      </c>
      <c r="W104" s="174">
        <v>0</v>
      </c>
      <c r="X104" s="174">
        <v>0</v>
      </c>
      <c r="Y104" s="174">
        <v>0</v>
      </c>
      <c r="Z104" s="174">
        <v>0</v>
      </c>
      <c r="AA104" s="174">
        <v>0</v>
      </c>
      <c r="AB104" s="174">
        <v>0</v>
      </c>
      <c r="AC104" s="174">
        <v>0</v>
      </c>
      <c r="AD104" s="174">
        <v>0</v>
      </c>
      <c r="AE104" s="174">
        <v>0</v>
      </c>
      <c r="AF104" s="174">
        <v>0</v>
      </c>
      <c r="AG104" s="174">
        <v>0</v>
      </c>
      <c r="AH104" s="174">
        <v>0</v>
      </c>
      <c r="AI104" s="174">
        <v>0</v>
      </c>
      <c r="AJ104" s="174">
        <v>0</v>
      </c>
      <c r="AK104" s="174">
        <v>0</v>
      </c>
      <c r="AL104" s="174">
        <v>0</v>
      </c>
      <c r="AM104" s="174">
        <v>0</v>
      </c>
      <c r="AN104" s="174">
        <v>0</v>
      </c>
      <c r="AO104" s="174">
        <v>0</v>
      </c>
      <c r="AP104" s="174">
        <v>0</v>
      </c>
      <c r="AQ104" s="174">
        <v>0</v>
      </c>
      <c r="AR104" s="174">
        <v>0</v>
      </c>
      <c r="AS104" s="174">
        <v>0</v>
      </c>
      <c r="AT104" s="174">
        <v>0</v>
      </c>
      <c r="AU104" s="174">
        <v>0</v>
      </c>
      <c r="AV104" s="174">
        <v>0</v>
      </c>
      <c r="AW104" s="174">
        <v>0</v>
      </c>
      <c r="AX104" s="174">
        <v>0</v>
      </c>
      <c r="AY104" s="174">
        <v>0</v>
      </c>
      <c r="AZ104" s="174">
        <v>0</v>
      </c>
      <c r="BA104" s="174">
        <v>0</v>
      </c>
      <c r="BB104" s="174">
        <v>0</v>
      </c>
      <c r="BC104" s="174">
        <v>0</v>
      </c>
      <c r="BD104" s="174">
        <v>0</v>
      </c>
    </row>
    <row r="105" spans="1:60" outlineLevel="1" x14ac:dyDescent="0.2">
      <c r="B105" s="48" t="str">
        <v>Minor Capital Works</v>
      </c>
      <c r="C105" s="10" t="s">
        <v>216</v>
      </c>
      <c r="G105" s="174">
        <v>0</v>
      </c>
      <c r="H105" s="174">
        <v>0</v>
      </c>
      <c r="I105" s="174">
        <v>0</v>
      </c>
      <c r="J105" s="174">
        <v>0</v>
      </c>
      <c r="K105" s="174">
        <v>0</v>
      </c>
      <c r="L105" s="174">
        <v>0</v>
      </c>
      <c r="M105" s="174">
        <v>0</v>
      </c>
      <c r="N105" s="174">
        <v>0</v>
      </c>
      <c r="O105" s="174">
        <v>0</v>
      </c>
      <c r="P105" s="174">
        <v>0</v>
      </c>
      <c r="Q105" s="174">
        <v>0</v>
      </c>
      <c r="R105" s="174">
        <v>0</v>
      </c>
      <c r="S105" s="174">
        <v>0</v>
      </c>
      <c r="T105" s="174">
        <v>0</v>
      </c>
      <c r="U105" s="174">
        <v>0</v>
      </c>
      <c r="V105" s="174">
        <v>0</v>
      </c>
      <c r="W105" s="174">
        <v>0</v>
      </c>
      <c r="X105" s="174">
        <v>0</v>
      </c>
      <c r="Y105" s="174">
        <v>0</v>
      </c>
      <c r="Z105" s="174">
        <v>0</v>
      </c>
      <c r="AA105" s="174">
        <v>0</v>
      </c>
      <c r="AB105" s="174">
        <v>0</v>
      </c>
      <c r="AC105" s="174">
        <v>0</v>
      </c>
      <c r="AD105" s="174">
        <v>0</v>
      </c>
      <c r="AE105" s="174">
        <v>0</v>
      </c>
      <c r="AF105" s="174">
        <v>0</v>
      </c>
      <c r="AG105" s="174">
        <v>0</v>
      </c>
      <c r="AH105" s="174">
        <v>0</v>
      </c>
      <c r="AI105" s="174">
        <v>0</v>
      </c>
      <c r="AJ105" s="174">
        <v>0</v>
      </c>
      <c r="AK105" s="174">
        <v>0</v>
      </c>
      <c r="AL105" s="174">
        <v>0</v>
      </c>
      <c r="AM105" s="174">
        <v>0</v>
      </c>
      <c r="AN105" s="174">
        <v>0</v>
      </c>
      <c r="AO105" s="174">
        <v>0</v>
      </c>
      <c r="AP105" s="174">
        <v>0</v>
      </c>
      <c r="AQ105" s="174">
        <v>0</v>
      </c>
      <c r="AR105" s="174">
        <v>0</v>
      </c>
      <c r="AS105" s="174">
        <v>0</v>
      </c>
      <c r="AT105" s="174">
        <v>0</v>
      </c>
      <c r="AU105" s="174">
        <v>0</v>
      </c>
      <c r="AV105" s="174">
        <v>0</v>
      </c>
      <c r="AW105" s="174">
        <v>0</v>
      </c>
      <c r="AX105" s="174">
        <v>0</v>
      </c>
      <c r="AY105" s="174">
        <v>0</v>
      </c>
      <c r="AZ105" s="174">
        <v>0</v>
      </c>
      <c r="BA105" s="174">
        <v>0</v>
      </c>
      <c r="BB105" s="174">
        <v>0</v>
      </c>
      <c r="BC105" s="174">
        <v>0</v>
      </c>
      <c r="BD105" s="174">
        <v>0</v>
      </c>
    </row>
    <row r="106" spans="1:60" outlineLevel="1" x14ac:dyDescent="0.2">
      <c r="B106" s="48" t="str">
        <v>[spare]</v>
      </c>
      <c r="C106" s="10" t="s">
        <v>216</v>
      </c>
      <c r="G106" s="174">
        <v>0</v>
      </c>
      <c r="H106" s="174">
        <v>0</v>
      </c>
      <c r="I106" s="174">
        <v>0</v>
      </c>
      <c r="J106" s="174">
        <v>0</v>
      </c>
      <c r="K106" s="174">
        <v>0</v>
      </c>
      <c r="L106" s="174">
        <v>0</v>
      </c>
      <c r="M106" s="174">
        <v>0</v>
      </c>
      <c r="N106" s="174">
        <v>0</v>
      </c>
      <c r="O106" s="174">
        <v>0</v>
      </c>
      <c r="P106" s="174">
        <v>0</v>
      </c>
      <c r="Q106" s="174">
        <v>0</v>
      </c>
      <c r="R106" s="174">
        <v>0</v>
      </c>
      <c r="S106" s="174">
        <v>0</v>
      </c>
      <c r="T106" s="174">
        <v>0</v>
      </c>
      <c r="U106" s="174">
        <v>0</v>
      </c>
      <c r="V106" s="174">
        <v>0</v>
      </c>
      <c r="W106" s="174">
        <v>0</v>
      </c>
      <c r="X106" s="174">
        <v>0</v>
      </c>
      <c r="Y106" s="174">
        <v>0</v>
      </c>
      <c r="Z106" s="174">
        <v>0</v>
      </c>
      <c r="AA106" s="174">
        <v>0</v>
      </c>
      <c r="AB106" s="174">
        <v>0</v>
      </c>
      <c r="AC106" s="174">
        <v>0</v>
      </c>
      <c r="AD106" s="174">
        <v>0</v>
      </c>
      <c r="AE106" s="174">
        <v>0</v>
      </c>
      <c r="AF106" s="174">
        <v>0</v>
      </c>
      <c r="AG106" s="174">
        <v>0</v>
      </c>
      <c r="AH106" s="174">
        <v>0</v>
      </c>
      <c r="AI106" s="174">
        <v>0</v>
      </c>
      <c r="AJ106" s="174">
        <v>0</v>
      </c>
      <c r="AK106" s="174">
        <v>0</v>
      </c>
      <c r="AL106" s="174">
        <v>0</v>
      </c>
      <c r="AM106" s="174">
        <v>0</v>
      </c>
      <c r="AN106" s="174">
        <v>0</v>
      </c>
      <c r="AO106" s="174">
        <v>0</v>
      </c>
      <c r="AP106" s="174">
        <v>0</v>
      </c>
      <c r="AQ106" s="174">
        <v>0</v>
      </c>
      <c r="AR106" s="174">
        <v>0</v>
      </c>
      <c r="AS106" s="174">
        <v>0</v>
      </c>
      <c r="AT106" s="174">
        <v>0</v>
      </c>
      <c r="AU106" s="174">
        <v>0</v>
      </c>
      <c r="AV106" s="174">
        <v>0</v>
      </c>
      <c r="AW106" s="174">
        <v>0</v>
      </c>
      <c r="AX106" s="174">
        <v>0</v>
      </c>
      <c r="AY106" s="174">
        <v>0</v>
      </c>
      <c r="AZ106" s="174">
        <v>0</v>
      </c>
      <c r="BA106" s="174">
        <v>0</v>
      </c>
      <c r="BB106" s="174">
        <v>0</v>
      </c>
      <c r="BC106" s="174">
        <v>0</v>
      </c>
      <c r="BD106" s="174">
        <v>0</v>
      </c>
    </row>
    <row r="107" spans="1:60" outlineLevel="1" x14ac:dyDescent="0.2">
      <c r="A107" s="27"/>
      <c r="B107" s="48"/>
      <c r="C107" s="29"/>
      <c r="D107" s="25"/>
      <c r="E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row>
    <row r="108" spans="1:60" outlineLevel="1" x14ac:dyDescent="0.2">
      <c r="A108" s="27"/>
      <c r="B108" s="61" t="s">
        <v>235</v>
      </c>
      <c r="C108" s="62" t="s">
        <v>216</v>
      </c>
      <c r="D108" s="63"/>
      <c r="E108" s="64"/>
      <c r="F108" s="64"/>
      <c r="G108" s="64">
        <f t="shared" ref="G108:BD108" si="14">SUM(G87:G106)</f>
        <v>309.22147207564825</v>
      </c>
      <c r="H108" s="64">
        <f t="shared" si="14"/>
        <v>235.54464580303505</v>
      </c>
      <c r="I108" s="64">
        <f t="shared" si="14"/>
        <v>153.5837767635218</v>
      </c>
      <c r="J108" s="64">
        <f t="shared" si="14"/>
        <v>166.49050239819803</v>
      </c>
      <c r="K108" s="64">
        <f t="shared" si="14"/>
        <v>180.40312975478935</v>
      </c>
      <c r="L108" s="64">
        <f t="shared" si="14"/>
        <v>194.19828374242206</v>
      </c>
      <c r="M108" s="64">
        <f t="shared" si="14"/>
        <v>208.92526661923816</v>
      </c>
      <c r="N108" s="64">
        <f t="shared" si="14"/>
        <v>229.87774392021626</v>
      </c>
      <c r="O108" s="64">
        <f t="shared" si="14"/>
        <v>250.0645451748801</v>
      </c>
      <c r="P108" s="64">
        <f t="shared" si="14"/>
        <v>281.70094246245384</v>
      </c>
      <c r="Q108" s="64">
        <f t="shared" si="14"/>
        <v>319.9314853017251</v>
      </c>
      <c r="R108" s="64">
        <f t="shared" si="14"/>
        <v>351.93819291650982</v>
      </c>
      <c r="S108" s="64">
        <f t="shared" si="14"/>
        <v>379.83587139253234</v>
      </c>
      <c r="T108" s="64">
        <f t="shared" si="14"/>
        <v>407.34011468551387</v>
      </c>
      <c r="U108" s="64">
        <f t="shared" si="14"/>
        <v>437.38033758485699</v>
      </c>
      <c r="V108" s="64">
        <f t="shared" si="14"/>
        <v>471.89056738990286</v>
      </c>
      <c r="W108" s="64">
        <f t="shared" si="14"/>
        <v>507.66001878643732</v>
      </c>
      <c r="X108" s="64">
        <f t="shared" si="14"/>
        <v>544.81831490488253</v>
      </c>
      <c r="Y108" s="64">
        <f t="shared" si="14"/>
        <v>579.74393637076844</v>
      </c>
      <c r="Z108" s="64">
        <f t="shared" si="14"/>
        <v>624.64972398760017</v>
      </c>
      <c r="AA108" s="64">
        <f t="shared" si="14"/>
        <v>673.17706840015717</v>
      </c>
      <c r="AB108" s="64">
        <f t="shared" si="14"/>
        <v>724.76413756758336</v>
      </c>
      <c r="AC108" s="64">
        <f t="shared" si="14"/>
        <v>744.46318000703718</v>
      </c>
      <c r="AD108" s="64">
        <f t="shared" si="14"/>
        <v>715.74958907202358</v>
      </c>
      <c r="AE108" s="64">
        <f t="shared" si="14"/>
        <v>736.64132334465512</v>
      </c>
      <c r="AF108" s="64">
        <f t="shared" si="14"/>
        <v>755.18854937767594</v>
      </c>
      <c r="AG108" s="64">
        <f t="shared" si="14"/>
        <v>771.51557533210303</v>
      </c>
      <c r="AH108" s="64">
        <f t="shared" si="14"/>
        <v>787.01079645933532</v>
      </c>
      <c r="AI108" s="64">
        <f t="shared" si="14"/>
        <v>803.00891834578147</v>
      </c>
      <c r="AJ108" s="64">
        <f t="shared" si="14"/>
        <v>819.69702052408206</v>
      </c>
      <c r="AK108" s="64">
        <f t="shared" si="14"/>
        <v>834.10598270653486</v>
      </c>
      <c r="AL108" s="64">
        <f t="shared" si="14"/>
        <v>844.18781955998918</v>
      </c>
      <c r="AM108" s="64">
        <f t="shared" si="14"/>
        <v>850.15997607102304</v>
      </c>
      <c r="AN108" s="64">
        <f t="shared" si="14"/>
        <v>854.36168413393705</v>
      </c>
      <c r="AO108" s="64">
        <f t="shared" si="14"/>
        <v>848.22575890039411</v>
      </c>
      <c r="AP108" s="64">
        <f t="shared" si="14"/>
        <v>832.40706848706998</v>
      </c>
      <c r="AQ108" s="64">
        <f t="shared" si="14"/>
        <v>833.0467164668305</v>
      </c>
      <c r="AR108" s="64">
        <f t="shared" si="14"/>
        <v>850.52377362929451</v>
      </c>
      <c r="AS108" s="64">
        <f t="shared" si="14"/>
        <v>869.07217256637409</v>
      </c>
      <c r="AT108" s="64">
        <f t="shared" si="14"/>
        <v>886.34450898642115</v>
      </c>
      <c r="AU108" s="64">
        <f t="shared" si="14"/>
        <v>901.1549819579202</v>
      </c>
      <c r="AV108" s="64">
        <f t="shared" si="14"/>
        <v>917.64408856751129</v>
      </c>
      <c r="AW108" s="64">
        <f t="shared" si="14"/>
        <v>937.77591953716171</v>
      </c>
      <c r="AX108" s="64">
        <f t="shared" si="14"/>
        <v>956.6392312756177</v>
      </c>
      <c r="AY108" s="64">
        <f t="shared" si="14"/>
        <v>975.54442986850836</v>
      </c>
      <c r="AZ108" s="64">
        <f t="shared" si="14"/>
        <v>995.426893868099</v>
      </c>
      <c r="BA108" s="64">
        <f t="shared" si="14"/>
        <v>1015.2550067615601</v>
      </c>
      <c r="BB108" s="64">
        <f t="shared" si="14"/>
        <v>1037.4390681868267</v>
      </c>
      <c r="BC108" s="64">
        <f t="shared" si="14"/>
        <v>1049.5405434972392</v>
      </c>
      <c r="BD108" s="64">
        <f t="shared" si="14"/>
        <v>1047.2436629466551</v>
      </c>
    </row>
    <row r="109" spans="1:60" outlineLevel="1" x14ac:dyDescent="0.2">
      <c r="A109" s="93">
        <f>SUM(E109:AZ109)</f>
        <v>0</v>
      </c>
      <c r="C109" s="1"/>
      <c r="D109" s="72" t="s">
        <v>218</v>
      </c>
      <c r="E109" s="111"/>
      <c r="F109" s="111"/>
      <c r="G109" s="111">
        <f t="shared" ref="G109:AL109" si="15">IF(ISERROR(G108),1,0)</f>
        <v>0</v>
      </c>
      <c r="H109" s="111">
        <f t="shared" si="15"/>
        <v>0</v>
      </c>
      <c r="I109" s="111">
        <f t="shared" si="15"/>
        <v>0</v>
      </c>
      <c r="J109" s="111">
        <f t="shared" si="15"/>
        <v>0</v>
      </c>
      <c r="K109" s="111">
        <f t="shared" si="15"/>
        <v>0</v>
      </c>
      <c r="L109" s="111">
        <f t="shared" si="15"/>
        <v>0</v>
      </c>
      <c r="M109" s="111">
        <f t="shared" si="15"/>
        <v>0</v>
      </c>
      <c r="N109" s="111">
        <f t="shared" si="15"/>
        <v>0</v>
      </c>
      <c r="O109" s="111">
        <f t="shared" si="15"/>
        <v>0</v>
      </c>
      <c r="P109" s="111">
        <f t="shared" si="15"/>
        <v>0</v>
      </c>
      <c r="Q109" s="111">
        <f t="shared" si="15"/>
        <v>0</v>
      </c>
      <c r="R109" s="111">
        <f t="shared" si="15"/>
        <v>0</v>
      </c>
      <c r="S109" s="111">
        <f t="shared" si="15"/>
        <v>0</v>
      </c>
      <c r="T109" s="111">
        <f t="shared" si="15"/>
        <v>0</v>
      </c>
      <c r="U109" s="111">
        <f t="shared" si="15"/>
        <v>0</v>
      </c>
      <c r="V109" s="111">
        <f t="shared" si="15"/>
        <v>0</v>
      </c>
      <c r="W109" s="111">
        <f t="shared" si="15"/>
        <v>0</v>
      </c>
      <c r="X109" s="111">
        <f t="shared" si="15"/>
        <v>0</v>
      </c>
      <c r="Y109" s="111">
        <f t="shared" si="15"/>
        <v>0</v>
      </c>
      <c r="Z109" s="111">
        <f t="shared" si="15"/>
        <v>0</v>
      </c>
      <c r="AA109" s="111">
        <f t="shared" si="15"/>
        <v>0</v>
      </c>
      <c r="AB109" s="111">
        <f t="shared" si="15"/>
        <v>0</v>
      </c>
      <c r="AC109" s="111">
        <f t="shared" si="15"/>
        <v>0</v>
      </c>
      <c r="AD109" s="111">
        <f t="shared" si="15"/>
        <v>0</v>
      </c>
      <c r="AE109" s="111">
        <f t="shared" si="15"/>
        <v>0</v>
      </c>
      <c r="AF109" s="111">
        <f t="shared" si="15"/>
        <v>0</v>
      </c>
      <c r="AG109" s="111">
        <f t="shared" si="15"/>
        <v>0</v>
      </c>
      <c r="AH109" s="111">
        <f t="shared" si="15"/>
        <v>0</v>
      </c>
      <c r="AI109" s="111">
        <f t="shared" si="15"/>
        <v>0</v>
      </c>
      <c r="AJ109" s="111">
        <f t="shared" si="15"/>
        <v>0</v>
      </c>
      <c r="AK109" s="111">
        <f t="shared" si="15"/>
        <v>0</v>
      </c>
      <c r="AL109" s="111">
        <f t="shared" si="15"/>
        <v>0</v>
      </c>
      <c r="AM109" s="111">
        <f t="shared" ref="AM109:BD109" si="16">IF(ISERROR(AM108),1,0)</f>
        <v>0</v>
      </c>
      <c r="AN109" s="111">
        <f t="shared" si="16"/>
        <v>0</v>
      </c>
      <c r="AO109" s="111">
        <f t="shared" si="16"/>
        <v>0</v>
      </c>
      <c r="AP109" s="111">
        <f t="shared" si="16"/>
        <v>0</v>
      </c>
      <c r="AQ109" s="111">
        <f t="shared" si="16"/>
        <v>0</v>
      </c>
      <c r="AR109" s="111">
        <f t="shared" si="16"/>
        <v>0</v>
      </c>
      <c r="AS109" s="111">
        <f t="shared" si="16"/>
        <v>0</v>
      </c>
      <c r="AT109" s="111">
        <f t="shared" si="16"/>
        <v>0</v>
      </c>
      <c r="AU109" s="111">
        <f t="shared" si="16"/>
        <v>0</v>
      </c>
      <c r="AV109" s="111">
        <f t="shared" si="16"/>
        <v>0</v>
      </c>
      <c r="AW109" s="111">
        <f t="shared" si="16"/>
        <v>0</v>
      </c>
      <c r="AX109" s="111">
        <f t="shared" si="16"/>
        <v>0</v>
      </c>
      <c r="AY109" s="111">
        <f t="shared" si="16"/>
        <v>0</v>
      </c>
      <c r="AZ109" s="111">
        <f t="shared" si="16"/>
        <v>0</v>
      </c>
      <c r="BA109" s="111">
        <f t="shared" si="16"/>
        <v>0</v>
      </c>
      <c r="BB109" s="111">
        <f t="shared" si="16"/>
        <v>0</v>
      </c>
      <c r="BC109" s="111">
        <f t="shared" si="16"/>
        <v>0</v>
      </c>
      <c r="BD109" s="111">
        <f t="shared" si="16"/>
        <v>0</v>
      </c>
      <c r="BE109" s="93"/>
      <c r="BF109" s="93"/>
      <c r="BG109" s="93"/>
      <c r="BH109" s="93"/>
    </row>
    <row r="110" spans="1:60" outlineLevel="1" x14ac:dyDescent="0.2">
      <c r="C110" s="24"/>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row>
    <row r="111" spans="1:60" x14ac:dyDescent="0.2">
      <c r="A111" s="6">
        <f>MAX($A$1:A110)+subsection</f>
        <v>6.0599999999999987</v>
      </c>
      <c r="B111" s="6" t="s">
        <v>236</v>
      </c>
      <c r="C111" s="7"/>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row>
    <row r="112" spans="1:60" x14ac:dyDescent="0.2">
      <c r="C112" s="24"/>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row>
    <row r="113" spans="2:56" outlineLevel="1" x14ac:dyDescent="0.2">
      <c r="B113" s="49" t="s">
        <v>237</v>
      </c>
      <c r="C113" s="24"/>
      <c r="G113" s="212"/>
      <c r="H113" s="210" t="s">
        <v>232</v>
      </c>
      <c r="I113" s="269" t="s">
        <v>65</v>
      </c>
      <c r="J113" s="270"/>
      <c r="K113" s="271"/>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row>
    <row r="114" spans="2:56" outlineLevel="1" x14ac:dyDescent="0.2">
      <c r="C114" s="24"/>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row>
    <row r="115" spans="2:56" outlineLevel="1" x14ac:dyDescent="0.2">
      <c r="B115" s="47" t="s">
        <v>238</v>
      </c>
      <c r="C115" s="24"/>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row>
    <row r="116" spans="2:56" outlineLevel="1" x14ac:dyDescent="0.2">
      <c r="B116" s="48" t="str">
        <f t="array" ref="B116:B135">Asset_Classes</f>
        <v>Shared Channel</v>
      </c>
      <c r="C116" s="10" t="s">
        <v>216</v>
      </c>
      <c r="G116" s="174">
        <v>12.90357554786517</v>
      </c>
      <c r="H116" s="174">
        <v>13.177865970786518</v>
      </c>
      <c r="I116" s="174">
        <v>13.428305052584271</v>
      </c>
      <c r="J116" s="174">
        <v>13.607190111011235</v>
      </c>
      <c r="K116" s="174">
        <v>13.905331875056179</v>
      </c>
      <c r="L116" s="174">
        <v>14.060365592359549</v>
      </c>
      <c r="M116" s="174">
        <v>14.20041691640043</v>
      </c>
      <c r="N116" s="174">
        <v>14.442584026965148</v>
      </c>
      <c r="O116" s="174">
        <v>14.786031865051767</v>
      </c>
      <c r="P116" s="174">
        <v>15.185905832841399</v>
      </c>
      <c r="Q116" s="174">
        <v>15.558938618425582</v>
      </c>
      <c r="R116" s="174">
        <v>15.936981758021439</v>
      </c>
      <c r="S116" s="174">
        <v>16.320273839915256</v>
      </c>
      <c r="T116" s="174">
        <v>16.71143933525601</v>
      </c>
      <c r="U116" s="174">
        <v>17.120856834496465</v>
      </c>
      <c r="V116" s="174">
        <v>17.540414335903424</v>
      </c>
      <c r="W116" s="174">
        <v>17.970231133620025</v>
      </c>
      <c r="X116" s="174">
        <v>18.410545815932533</v>
      </c>
      <c r="Y116" s="174">
        <v>18.86159697112722</v>
      </c>
      <c r="Z116" s="174">
        <v>19.323742481633495</v>
      </c>
      <c r="AA116" s="174">
        <v>19.79722093573762</v>
      </c>
      <c r="AB116" s="174">
        <v>20.282270921725878</v>
      </c>
      <c r="AC116" s="174">
        <v>20.779250322027671</v>
      </c>
      <c r="AD116" s="174">
        <v>21.288397724929265</v>
      </c>
      <c r="AE116" s="174">
        <v>21.809951718716928</v>
      </c>
      <c r="AF116" s="174">
        <v>22.344389479963215</v>
      </c>
      <c r="AG116" s="174">
        <v>22.891830302811247</v>
      </c>
      <c r="AH116" s="174">
        <v>23.452751363833574</v>
      </c>
      <c r="AI116" s="174">
        <v>24.027391251316466</v>
      </c>
      <c r="AJ116" s="174">
        <v>24.616107847689324</v>
      </c>
      <c r="AK116" s="174">
        <v>25.219259035381555</v>
      </c>
      <c r="AL116" s="174">
        <v>25.837202696822565</v>
      </c>
      <c r="AM116" s="174">
        <v>26.470296714441769</v>
      </c>
      <c r="AN116" s="174">
        <v>27.118779676525435</v>
      </c>
      <c r="AO116" s="174">
        <v>27.783248053789233</v>
      </c>
      <c r="AP116" s="174">
        <v>28.463997334163345</v>
      </c>
      <c r="AQ116" s="174">
        <v>29.161426434759793</v>
      </c>
      <c r="AR116" s="174">
        <v>29.875944047017079</v>
      </c>
      <c r="AS116" s="174">
        <v>30.607968876192164</v>
      </c>
      <c r="AT116" s="174">
        <v>31.357929886720566</v>
      </c>
      <c r="AU116" s="174">
        <v>32.126266553588266</v>
      </c>
      <c r="AV116" s="174">
        <v>32.913429119862776</v>
      </c>
      <c r="AW116" s="174">
        <v>33.719878860534301</v>
      </c>
      <c r="AX116" s="174">
        <v>34.546088352821513</v>
      </c>
      <c r="AY116" s="174">
        <v>35.392541753100481</v>
      </c>
      <c r="AZ116" s="174">
        <v>36.259735080618853</v>
      </c>
      <c r="BA116" s="174">
        <v>37.148176508161761</v>
      </c>
      <c r="BB116" s="174">
        <v>38.058386659839563</v>
      </c>
      <c r="BC116" s="174">
        <v>38.990898916172092</v>
      </c>
      <c r="BD116" s="174">
        <v>39.946259726648101</v>
      </c>
    </row>
    <row r="117" spans="2:56" outlineLevel="1" x14ac:dyDescent="0.2">
      <c r="B117" s="48" t="str">
        <v>Shared Channel Over-Dredge</v>
      </c>
      <c r="C117" s="10" t="s">
        <v>216</v>
      </c>
      <c r="G117" s="174">
        <v>0.25693824255559788</v>
      </c>
      <c r="H117" s="174">
        <v>0.54245778729069649</v>
      </c>
      <c r="I117" s="174">
        <v>0.5707603840223775</v>
      </c>
      <c r="J117" s="174">
        <v>0.57836376391610367</v>
      </c>
      <c r="K117" s="174">
        <v>0.59103606373898054</v>
      </c>
      <c r="L117" s="174">
        <v>0.59762565964687653</v>
      </c>
      <c r="M117" s="174">
        <v>0.60357843977656478</v>
      </c>
      <c r="N117" s="174">
        <v>0.6138715774795177</v>
      </c>
      <c r="O117" s="174">
        <v>0.62846957917744961</v>
      </c>
      <c r="P117" s="174">
        <v>0.64546593266528163</v>
      </c>
      <c r="Q117" s="174">
        <v>0.66132142113677639</v>
      </c>
      <c r="R117" s="174">
        <v>0.67738987107798709</v>
      </c>
      <c r="S117" s="174">
        <v>0.6936814235112817</v>
      </c>
      <c r="T117" s="174">
        <v>0.71030762968270211</v>
      </c>
      <c r="U117" s="174">
        <v>0.72770962406523165</v>
      </c>
      <c r="V117" s="174">
        <v>0.74554261189837745</v>
      </c>
      <c r="W117" s="174">
        <v>0.76381166369332332</v>
      </c>
      <c r="X117" s="174">
        <v>0.78252692047243644</v>
      </c>
      <c r="Y117" s="174">
        <v>0.80169852325808455</v>
      </c>
      <c r="Z117" s="174">
        <v>0.82134168358381876</v>
      </c>
      <c r="AA117" s="174">
        <v>0.84146654247200614</v>
      </c>
      <c r="AB117" s="174">
        <v>0.86208324094501465</v>
      </c>
      <c r="AC117" s="174">
        <v>0.88320699053639529</v>
      </c>
      <c r="AD117" s="174">
        <v>0.90484793226851534</v>
      </c>
      <c r="AE117" s="174">
        <v>0.92701620716374233</v>
      </c>
      <c r="AF117" s="174">
        <v>0.94973209726681118</v>
      </c>
      <c r="AG117" s="174">
        <v>0.97300067308890548</v>
      </c>
      <c r="AH117" s="174">
        <v>0.99684221667476047</v>
      </c>
      <c r="AI117" s="174">
        <v>1.0212668690467432</v>
      </c>
      <c r="AJ117" s="174">
        <v>1.046289841738405</v>
      </c>
      <c r="AK117" s="174">
        <v>1.0719263462832969</v>
      </c>
      <c r="AL117" s="174">
        <v>1.09819159421497</v>
      </c>
      <c r="AM117" s="174">
        <v>1.1251007970669757</v>
      </c>
      <c r="AN117" s="174">
        <v>1.1526640958616821</v>
      </c>
      <c r="AO117" s="174">
        <v>1.1809068431550065</v>
      </c>
      <c r="AP117" s="174">
        <v>1.2098415984474855</v>
      </c>
      <c r="AQ117" s="174">
        <v>1.2394853174221452</v>
      </c>
      <c r="AR117" s="174">
        <v>1.2698553712126819</v>
      </c>
      <c r="AS117" s="174">
        <v>1.3009695565828958</v>
      </c>
      <c r="AT117" s="174">
        <v>1.3328461063555437</v>
      </c>
      <c r="AU117" s="174">
        <v>1.3655037000967198</v>
      </c>
      <c r="AV117" s="174">
        <v>1.3989614750620285</v>
      </c>
      <c r="AW117" s="174">
        <v>1.4332390374109598</v>
      </c>
      <c r="AX117" s="174">
        <v>1.4683564736960426</v>
      </c>
      <c r="AY117" s="174">
        <v>1.5043343626335071</v>
      </c>
      <c r="AZ117" s="174">
        <v>1.5411937871623516</v>
      </c>
      <c r="BA117" s="174">
        <v>1.578956346798885</v>
      </c>
      <c r="BB117" s="174">
        <v>1.6176441702939812</v>
      </c>
      <c r="BC117" s="174">
        <v>1.6572799286004625</v>
      </c>
      <c r="BD117" s="174">
        <v>1.6978868481582121</v>
      </c>
    </row>
    <row r="118" spans="2:56" outlineLevel="1" x14ac:dyDescent="0.2">
      <c r="B118" s="48" t="str">
        <v>Melbourne Channel</v>
      </c>
      <c r="C118" s="10" t="s">
        <v>216</v>
      </c>
      <c r="G118" s="174">
        <v>0.29583649068395285</v>
      </c>
      <c r="H118" s="174">
        <v>0.60513887885048145</v>
      </c>
      <c r="I118" s="174">
        <v>0.61754489130062507</v>
      </c>
      <c r="J118" s="174">
        <v>0.62577151063411474</v>
      </c>
      <c r="K118" s="174">
        <v>0.63948254285659745</v>
      </c>
      <c r="L118" s="174">
        <v>0.64661227961228851</v>
      </c>
      <c r="M118" s="174">
        <v>0.65305300160532143</v>
      </c>
      <c r="N118" s="174">
        <v>0.66418985479599979</v>
      </c>
      <c r="O118" s="174">
        <v>0.67998443624228722</v>
      </c>
      <c r="P118" s="174">
        <v>0.69837395934334856</v>
      </c>
      <c r="Q118" s="174">
        <v>0.71552910216465504</v>
      </c>
      <c r="R118" s="174">
        <v>0.73291466263818195</v>
      </c>
      <c r="S118" s="174">
        <v>0.75054161303308342</v>
      </c>
      <c r="T118" s="174">
        <v>0.76853064831004658</v>
      </c>
      <c r="U118" s="174">
        <v>0.78735906217724294</v>
      </c>
      <c r="V118" s="174">
        <v>0.80665379748345789</v>
      </c>
      <c r="W118" s="174">
        <v>0.82642034036326828</v>
      </c>
      <c r="X118" s="174">
        <v>0.84666966308582714</v>
      </c>
      <c r="Y118" s="174">
        <v>0.86741273792028795</v>
      </c>
      <c r="Z118" s="174">
        <v>0.88866602327038102</v>
      </c>
      <c r="AA118" s="174">
        <v>0.91044049140525918</v>
      </c>
      <c r="AB118" s="174">
        <v>0.93274711459407655</v>
      </c>
      <c r="AC118" s="174">
        <v>0.9556023512405627</v>
      </c>
      <c r="AD118" s="174">
        <v>0.97901717361387108</v>
      </c>
      <c r="AE118" s="174">
        <v>1.0030025539831551</v>
      </c>
      <c r="AF118" s="174">
        <v>1.0275804368867214</v>
      </c>
      <c r="AG118" s="174">
        <v>1.0527563084591469</v>
      </c>
      <c r="AH118" s="174">
        <v>1.0785521132387383</v>
      </c>
      <c r="AI118" s="174">
        <v>1.1049788234946489</v>
      </c>
      <c r="AJ118" s="174">
        <v>1.1320528976306088</v>
      </c>
      <c r="AK118" s="174">
        <v>0.58159624146285238</v>
      </c>
      <c r="AL118" s="174">
        <v>1.7425199697741801E-3</v>
      </c>
      <c r="AM118" s="174">
        <v>0</v>
      </c>
      <c r="AN118" s="174">
        <v>0</v>
      </c>
      <c r="AO118" s="174">
        <v>0</v>
      </c>
      <c r="AP118" s="174">
        <v>0</v>
      </c>
      <c r="AQ118" s="174">
        <v>0</v>
      </c>
      <c r="AR118" s="174">
        <v>0</v>
      </c>
      <c r="AS118" s="174">
        <v>0</v>
      </c>
      <c r="AT118" s="174">
        <v>0</v>
      </c>
      <c r="AU118" s="174">
        <v>0</v>
      </c>
      <c r="AV118" s="174">
        <v>0</v>
      </c>
      <c r="AW118" s="174">
        <v>0</v>
      </c>
      <c r="AX118" s="174">
        <v>0</v>
      </c>
      <c r="AY118" s="174">
        <v>0</v>
      </c>
      <c r="AZ118" s="174">
        <v>0</v>
      </c>
      <c r="BA118" s="174">
        <v>0</v>
      </c>
      <c r="BB118" s="174">
        <v>0</v>
      </c>
      <c r="BC118" s="174">
        <v>0</v>
      </c>
      <c r="BD118" s="174">
        <v>0</v>
      </c>
    </row>
    <row r="119" spans="2:56" outlineLevel="1" x14ac:dyDescent="0.2">
      <c r="B119" s="48" t="str">
        <v>Melbourne Channel Over-Dredge</v>
      </c>
      <c r="C119" s="10" t="s">
        <v>216</v>
      </c>
      <c r="G119" s="174">
        <v>3.1136563816794527E-2</v>
      </c>
      <c r="H119" s="174">
        <v>7.346696974687604E-2</v>
      </c>
      <c r="I119" s="174">
        <v>9.1610882956287026E-2</v>
      </c>
      <c r="J119" s="174">
        <v>9.9610422889963315E-2</v>
      </c>
      <c r="K119" s="174">
        <v>0.13179401097465018</v>
      </c>
      <c r="L119" s="174">
        <v>0.22202614731338061</v>
      </c>
      <c r="M119" s="174">
        <v>0.33148531111746454</v>
      </c>
      <c r="N119" s="174">
        <v>0.40233525486459737</v>
      </c>
      <c r="O119" s="174">
        <v>0.42842244163133142</v>
      </c>
      <c r="P119" s="174">
        <v>0.44000871326856239</v>
      </c>
      <c r="Q119" s="174">
        <v>0.45081726679171907</v>
      </c>
      <c r="R119" s="174">
        <v>0.46528009370936402</v>
      </c>
      <c r="S119" s="174">
        <v>0.48045416520391154</v>
      </c>
      <c r="T119" s="174">
        <v>0.49702233478108482</v>
      </c>
      <c r="U119" s="174">
        <v>0.73944842959003187</v>
      </c>
      <c r="V119" s="174">
        <v>0.9885772259616904</v>
      </c>
      <c r="W119" s="174">
        <v>1.0202008569263981</v>
      </c>
      <c r="X119" s="174">
        <v>1.0527787438894576</v>
      </c>
      <c r="Y119" s="174">
        <v>1.1620181128796887</v>
      </c>
      <c r="Z119" s="174">
        <v>1.2983900269844568</v>
      </c>
      <c r="AA119" s="174">
        <v>1.5491837680895981</v>
      </c>
      <c r="AB119" s="174">
        <v>1.7880326209045059</v>
      </c>
      <c r="AC119" s="174">
        <v>1.8444233669133012</v>
      </c>
      <c r="AD119" s="174">
        <v>1.9072663493182602</v>
      </c>
      <c r="AE119" s="174">
        <v>1.9780669381964937</v>
      </c>
      <c r="AF119" s="174">
        <v>1.9922102518184128</v>
      </c>
      <c r="AG119" s="174">
        <v>1.9686355093195116</v>
      </c>
      <c r="AH119" s="174">
        <v>1.9876230611348185</v>
      </c>
      <c r="AI119" s="174">
        <v>2.0243533256629833</v>
      </c>
      <c r="AJ119" s="174">
        <v>2.020844015111638</v>
      </c>
      <c r="AK119" s="174">
        <v>1.911150786660184</v>
      </c>
      <c r="AL119" s="174">
        <v>1.7628458140394612</v>
      </c>
      <c r="AM119" s="174">
        <v>1.6865485171300933</v>
      </c>
      <c r="AN119" s="174">
        <v>1.6975682305305986</v>
      </c>
      <c r="AO119" s="174">
        <v>1.7391623000606387</v>
      </c>
      <c r="AP119" s="174">
        <v>1.7817755136751137</v>
      </c>
      <c r="AQ119" s="174">
        <v>1.8190119064344501</v>
      </c>
      <c r="AR119" s="174">
        <v>1.8562887381122601</v>
      </c>
      <c r="AS119" s="174">
        <v>1.8925176539976554</v>
      </c>
      <c r="AT119" s="174">
        <v>1.5171720449888539</v>
      </c>
      <c r="AU119" s="174">
        <v>1.1312414691975423</v>
      </c>
      <c r="AV119" s="174">
        <v>1.1454073463447052</v>
      </c>
      <c r="AW119" s="174">
        <v>1.1595882655421175</v>
      </c>
      <c r="AX119" s="174">
        <v>1.0351632849536145</v>
      </c>
      <c r="AY119" s="174">
        <v>0.86290155739628593</v>
      </c>
      <c r="AZ119" s="174">
        <v>0.48297010733841789</v>
      </c>
      <c r="BA119" s="174">
        <v>0.1268575566547753</v>
      </c>
      <c r="BB119" s="174">
        <v>0.10692791582639241</v>
      </c>
      <c r="BC119" s="174">
        <v>7.7221534322124627E-2</v>
      </c>
      <c r="BD119" s="174">
        <v>3.502132850561411E-2</v>
      </c>
    </row>
    <row r="120" spans="2:56" outlineLevel="1" x14ac:dyDescent="0.2">
      <c r="B120" s="48" t="str">
        <v>Channel Protection Assets</v>
      </c>
      <c r="C120" s="10" t="s">
        <v>216</v>
      </c>
      <c r="G120" s="174">
        <v>0</v>
      </c>
      <c r="H120" s="174">
        <v>-4.0086045519472195E-3</v>
      </c>
      <c r="I120" s="174">
        <v>-6.9766660369612191E-3</v>
      </c>
      <c r="J120" s="174">
        <v>-4.7970954248896368E-3</v>
      </c>
      <c r="K120" s="174">
        <v>1.6481060210764217E-2</v>
      </c>
      <c r="L120" s="174">
        <v>9.2461478004446956E-2</v>
      </c>
      <c r="M120" s="174">
        <v>0.15043612872743925</v>
      </c>
      <c r="N120" s="174">
        <v>0.15425151510761329</v>
      </c>
      <c r="O120" s="174">
        <v>0.15791965020631746</v>
      </c>
      <c r="P120" s="174">
        <v>0.16219043480196052</v>
      </c>
      <c r="Q120" s="174">
        <v>0.17222050557858379</v>
      </c>
      <c r="R120" s="174">
        <v>0.19050367057257145</v>
      </c>
      <c r="S120" s="174">
        <v>0.20569285187310046</v>
      </c>
      <c r="T120" s="174">
        <v>0.22599068585981735</v>
      </c>
      <c r="U120" s="174">
        <v>0.25844879085554012</v>
      </c>
      <c r="V120" s="174">
        <v>0.29262880190360391</v>
      </c>
      <c r="W120" s="174">
        <v>0.34075177705361065</v>
      </c>
      <c r="X120" s="174">
        <v>0.38529067843223719</v>
      </c>
      <c r="Y120" s="174">
        <v>0.4132126562536525</v>
      </c>
      <c r="Z120" s="174">
        <v>0.43947107055952106</v>
      </c>
      <c r="AA120" s="174">
        <v>0.46722191422957488</v>
      </c>
      <c r="AB120" s="174">
        <v>0.48952380138579704</v>
      </c>
      <c r="AC120" s="174">
        <v>0.50151867346817158</v>
      </c>
      <c r="AD120" s="174">
        <v>0.51380722700815584</v>
      </c>
      <c r="AE120" s="174">
        <v>0.52639522046570286</v>
      </c>
      <c r="AF120" s="174">
        <v>0.53929417076071917</v>
      </c>
      <c r="AG120" s="174">
        <v>0.5525069571231811</v>
      </c>
      <c r="AH120" s="174">
        <v>0.56604509647299506</v>
      </c>
      <c r="AI120" s="174">
        <v>0.57991434727011404</v>
      </c>
      <c r="AJ120" s="174">
        <v>0.59412334720446791</v>
      </c>
      <c r="AK120" s="174">
        <v>0.60868073396598621</v>
      </c>
      <c r="AL120" s="174">
        <v>0.63145462177666156</v>
      </c>
      <c r="AM120" s="174">
        <v>0.65262784196546542</v>
      </c>
      <c r="AN120" s="174">
        <v>0.66408720059952864</v>
      </c>
      <c r="AO120" s="174">
        <v>0.63763439742273009</v>
      </c>
      <c r="AP120" s="174">
        <v>0.49981399664980702</v>
      </c>
      <c r="AQ120" s="174">
        <v>0.39489730954103391</v>
      </c>
      <c r="AR120" s="174">
        <v>0.40198755503437639</v>
      </c>
      <c r="AS120" s="174">
        <v>0.41183711395848782</v>
      </c>
      <c r="AT120" s="174">
        <v>0.42192800824182752</v>
      </c>
      <c r="AU120" s="174">
        <v>0.41978238934542333</v>
      </c>
      <c r="AV120" s="174">
        <v>0.40095111915378773</v>
      </c>
      <c r="AW120" s="174">
        <v>0.38885881164404595</v>
      </c>
      <c r="AX120" s="174">
        <v>0.3666182431153352</v>
      </c>
      <c r="AY120" s="174">
        <v>0.31994855912716463</v>
      </c>
      <c r="AZ120" s="174">
        <v>0.27022327743942004</v>
      </c>
      <c r="BA120" s="174">
        <v>0.19218749146282674</v>
      </c>
      <c r="BB120" s="174">
        <v>0.12208504830359336</v>
      </c>
      <c r="BC120" s="174">
        <v>8.6869153840633012E-2</v>
      </c>
      <c r="BD120" s="174">
        <v>5.5645438899176065E-2</v>
      </c>
    </row>
    <row r="121" spans="2:56" outlineLevel="1" x14ac:dyDescent="0.2">
      <c r="B121" s="48" t="str">
        <v>Channel Service Protection</v>
      </c>
      <c r="C121" s="10" t="s">
        <v>216</v>
      </c>
      <c r="G121" s="174">
        <v>0</v>
      </c>
      <c r="H121" s="174">
        <v>3.334441815848182E-3</v>
      </c>
      <c r="I121" s="174">
        <v>2.00402826764162E-2</v>
      </c>
      <c r="J121" s="174">
        <v>3.408243652237998E-2</v>
      </c>
      <c r="K121" s="174">
        <v>4.0661674312383954E-2</v>
      </c>
      <c r="L121" s="174">
        <v>4.6646637861689752E-2</v>
      </c>
      <c r="M121" s="174">
        <v>4.7111271825271403E-2</v>
      </c>
      <c r="N121" s="174">
        <v>4.7914684896881908E-2</v>
      </c>
      <c r="O121" s="174">
        <v>4.9054106686619185E-2</v>
      </c>
      <c r="P121" s="174">
        <v>5.6093089075878538E-2</v>
      </c>
      <c r="Q121" s="174">
        <v>6.3323664769380686E-2</v>
      </c>
      <c r="R121" s="174">
        <v>6.4862270816182788E-2</v>
      </c>
      <c r="S121" s="174">
        <v>6.6422239648109324E-2</v>
      </c>
      <c r="T121" s="174">
        <v>6.8014252657722526E-2</v>
      </c>
      <c r="U121" s="174">
        <v>6.9680549897427432E-2</v>
      </c>
      <c r="V121" s="174">
        <v>7.138811615384999E-2</v>
      </c>
      <c r="W121" s="174">
        <v>7.3137436944833933E-2</v>
      </c>
      <c r="X121" s="174">
        <v>7.4929483306066691E-2</v>
      </c>
      <c r="Y121" s="174">
        <v>7.6765226273235773E-2</v>
      </c>
      <c r="Z121" s="174">
        <v>7.8646122399872412E-2</v>
      </c>
      <c r="AA121" s="174">
        <v>8.0573142721664007E-2</v>
      </c>
      <c r="AB121" s="174">
        <v>8.254725827429811E-2</v>
      </c>
      <c r="AC121" s="174">
        <v>8.4569925611305899E-2</v>
      </c>
      <c r="AD121" s="174">
        <v>8.6642115768374842E-2</v>
      </c>
      <c r="AE121" s="174">
        <v>8.8764799781192394E-2</v>
      </c>
      <c r="AF121" s="174">
        <v>9.0939919721133564E-2</v>
      </c>
      <c r="AG121" s="174">
        <v>9.3167961106042016E-2</v>
      </c>
      <c r="AH121" s="174">
        <v>9.5450866007292773E-2</v>
      </c>
      <c r="AI121" s="174">
        <v>9.7789605460573248E-2</v>
      </c>
      <c r="AJ121" s="174">
        <v>0.10018563601941467</v>
      </c>
      <c r="AK121" s="174">
        <v>0.10264041423734827</v>
      </c>
      <c r="AL121" s="174">
        <v>0.1051553966679052</v>
      </c>
      <c r="AM121" s="174">
        <v>0.10773203986461674</v>
      </c>
      <c r="AN121" s="174">
        <v>0.11037131486317037</v>
      </c>
      <c r="AO121" s="174">
        <v>0.11307564925278471</v>
      </c>
      <c r="AP121" s="174">
        <v>0.11584624564625319</v>
      </c>
      <c r="AQ121" s="174">
        <v>0.11868472760505978</v>
      </c>
      <c r="AR121" s="174">
        <v>0.12159275847143371</v>
      </c>
      <c r="AS121" s="174">
        <v>0.12457204234306304</v>
      </c>
      <c r="AT121" s="174">
        <v>0.12762432507169122</v>
      </c>
      <c r="AU121" s="174">
        <v>0.13075139528618102</v>
      </c>
      <c r="AV121" s="174">
        <v>0.12562688460725438</v>
      </c>
      <c r="AW121" s="174">
        <v>8.6914026467109246E-2</v>
      </c>
      <c r="AX121" s="174">
        <v>5.4071005160899806E-2</v>
      </c>
      <c r="AY121" s="174">
        <v>4.055076594214533E-2</v>
      </c>
      <c r="AZ121" s="174">
        <v>2.727907221191099E-2</v>
      </c>
      <c r="BA121" s="174">
        <v>2.7947468100742247E-2</v>
      </c>
      <c r="BB121" s="174">
        <v>2.8632241125157006E-2</v>
      </c>
      <c r="BC121" s="174">
        <v>2.9333792560169672E-2</v>
      </c>
      <c r="BD121" s="174">
        <v>1.5026266756447399E-2</v>
      </c>
    </row>
    <row r="122" spans="2:56" outlineLevel="1" x14ac:dyDescent="0.2">
      <c r="B122" s="48" t="str">
        <v>Roads</v>
      </c>
      <c r="C122" s="10" t="s">
        <v>216</v>
      </c>
      <c r="G122" s="174">
        <v>0</v>
      </c>
      <c r="H122" s="174">
        <v>2.3669475338270709E-2</v>
      </c>
      <c r="I122" s="174">
        <v>7.9767573715640763E-2</v>
      </c>
      <c r="J122" s="174">
        <v>0.17930216356053297</v>
      </c>
      <c r="K122" s="174">
        <v>0.31806725452616919</v>
      </c>
      <c r="L122" s="174">
        <v>0.45245912099796304</v>
      </c>
      <c r="M122" s="174">
        <v>0.58531323033580529</v>
      </c>
      <c r="N122" s="174">
        <v>0.72780842050850603</v>
      </c>
      <c r="O122" s="174">
        <v>0.88317604634098079</v>
      </c>
      <c r="P122" s="174">
        <v>1.0516556050746322</v>
      </c>
      <c r="Q122" s="174">
        <v>1.1524740719198203</v>
      </c>
      <c r="R122" s="174">
        <v>1.1804762979801142</v>
      </c>
      <c r="S122" s="174">
        <v>1.2088673211204506</v>
      </c>
      <c r="T122" s="174">
        <v>1.2378415398808502</v>
      </c>
      <c r="U122" s="174">
        <v>1.2681677121241226</v>
      </c>
      <c r="V122" s="174">
        <v>1.2992449696356581</v>
      </c>
      <c r="W122" s="174">
        <v>1.3310821487127302</v>
      </c>
      <c r="X122" s="174">
        <v>1.363696921949886</v>
      </c>
      <c r="Y122" s="174">
        <v>1.3971069619416729</v>
      </c>
      <c r="Z122" s="174">
        <v>1.4313387775799127</v>
      </c>
      <c r="AA122" s="174">
        <v>1.4664100414591514</v>
      </c>
      <c r="AB122" s="174">
        <v>1.5023384261739379</v>
      </c>
      <c r="AC122" s="174">
        <v>1.5391504406160921</v>
      </c>
      <c r="AD122" s="174">
        <v>1.5768637573801618</v>
      </c>
      <c r="AE122" s="174">
        <v>1.6154960490606942</v>
      </c>
      <c r="AF122" s="174">
        <v>1.6550826608467843</v>
      </c>
      <c r="AG122" s="174">
        <v>1.6545151787918915</v>
      </c>
      <c r="AH122" s="174">
        <v>1.5978653447250726</v>
      </c>
      <c r="AI122" s="174">
        <v>1.463135820732129</v>
      </c>
      <c r="AJ122" s="174">
        <v>1.2602892728017381</v>
      </c>
      <c r="AK122" s="174">
        <v>1.0564790099658976</v>
      </c>
      <c r="AL122" s="174">
        <v>0.84884197670888872</v>
      </c>
      <c r="AM122" s="174">
        <v>0.62677115778856496</v>
      </c>
      <c r="AN122" s="174">
        <v>0.38891256992195411</v>
      </c>
      <c r="AO122" s="174">
        <v>0.13389933706246387</v>
      </c>
      <c r="AP122" s="174">
        <v>0</v>
      </c>
      <c r="AQ122" s="174">
        <v>0</v>
      </c>
      <c r="AR122" s="174">
        <v>0</v>
      </c>
      <c r="AS122" s="174">
        <v>0</v>
      </c>
      <c r="AT122" s="174">
        <v>0</v>
      </c>
      <c r="AU122" s="174">
        <v>0</v>
      </c>
      <c r="AV122" s="174">
        <v>0</v>
      </c>
      <c r="AW122" s="174">
        <v>0</v>
      </c>
      <c r="AX122" s="174">
        <v>0</v>
      </c>
      <c r="AY122" s="174">
        <v>0</v>
      </c>
      <c r="AZ122" s="174">
        <v>0</v>
      </c>
      <c r="BA122" s="174">
        <v>0</v>
      </c>
      <c r="BB122" s="174">
        <v>0</v>
      </c>
      <c r="BC122" s="174">
        <v>0</v>
      </c>
      <c r="BD122" s="174">
        <v>0</v>
      </c>
    </row>
    <row r="123" spans="2:56" outlineLevel="1" x14ac:dyDescent="0.2">
      <c r="B123" s="48" t="str">
        <v>Rail</v>
      </c>
      <c r="C123" s="10" t="s">
        <v>216</v>
      </c>
      <c r="G123" s="174">
        <v>0</v>
      </c>
      <c r="H123" s="174">
        <v>6.1636812720199368</v>
      </c>
      <c r="I123" s="174">
        <v>10.844240648434218</v>
      </c>
      <c r="J123" s="174">
        <v>13.747059883812142</v>
      </c>
      <c r="K123" s="174">
        <v>17.105643289959918</v>
      </c>
      <c r="L123" s="174">
        <v>20.61415505730821</v>
      </c>
      <c r="M123" s="174">
        <v>24.433905128011364</v>
      </c>
      <c r="N123" s="174">
        <v>28.822300732698274</v>
      </c>
      <c r="O123" s="174">
        <v>33.992894449481604</v>
      </c>
      <c r="P123" s="174">
        <v>39.883558359922503</v>
      </c>
      <c r="Q123" s="174">
        <v>46.59001796018066</v>
      </c>
      <c r="R123" s="174">
        <v>54.407991683588975</v>
      </c>
      <c r="S123" s="174">
        <v>63.215861745897378</v>
      </c>
      <c r="T123" s="174">
        <v>72.947512025384867</v>
      </c>
      <c r="U123" s="174">
        <v>83.675516627619018</v>
      </c>
      <c r="V123" s="174">
        <v>95.465666678039327</v>
      </c>
      <c r="W123" s="174">
        <v>108.49239477898686</v>
      </c>
      <c r="X123" s="174">
        <v>122.84998301432927</v>
      </c>
      <c r="Y123" s="174">
        <v>138.63565033301276</v>
      </c>
      <c r="Z123" s="174">
        <v>155.83115984168228</v>
      </c>
      <c r="AA123" s="174">
        <v>174.83037368300802</v>
      </c>
      <c r="AB123" s="174">
        <v>195.83211355485247</v>
      </c>
      <c r="AC123" s="174">
        <v>200.63061598734248</v>
      </c>
      <c r="AD123" s="174">
        <v>205.5466045571618</v>
      </c>
      <c r="AE123" s="174">
        <v>210.58238291406195</v>
      </c>
      <c r="AF123" s="174">
        <v>215.74255835754616</v>
      </c>
      <c r="AG123" s="174">
        <v>221.0282827124901</v>
      </c>
      <c r="AH123" s="174">
        <v>226.44416327839696</v>
      </c>
      <c r="AI123" s="174">
        <v>231.99250370501824</v>
      </c>
      <c r="AJ123" s="174">
        <v>237.67675946698128</v>
      </c>
      <c r="AK123" s="174">
        <v>243.50038603891343</v>
      </c>
      <c r="AL123" s="174">
        <v>249.46683889544195</v>
      </c>
      <c r="AM123" s="174">
        <v>255.57957351119433</v>
      </c>
      <c r="AN123" s="174">
        <v>261.84089353592208</v>
      </c>
      <c r="AO123" s="174">
        <v>268.25655809400399</v>
      </c>
      <c r="AP123" s="174">
        <v>274.82942022029607</v>
      </c>
      <c r="AQ123" s="174">
        <v>281.56333159301926</v>
      </c>
      <c r="AR123" s="174">
        <v>288.46223826478774</v>
      </c>
      <c r="AS123" s="174">
        <v>295.53018297498437</v>
      </c>
      <c r="AT123" s="174">
        <v>302.77130751879417</v>
      </c>
      <c r="AU123" s="174">
        <v>310.18985517428467</v>
      </c>
      <c r="AV123" s="174">
        <v>317.7901731889541</v>
      </c>
      <c r="AW123" s="174">
        <v>325.57671532720639</v>
      </c>
      <c r="AX123" s="174">
        <v>333.55404448024382</v>
      </c>
      <c r="AY123" s="174">
        <v>341.72683533990835</v>
      </c>
      <c r="AZ123" s="174">
        <v>350.09987713803741</v>
      </c>
      <c r="BA123" s="174">
        <v>358.67807645293999</v>
      </c>
      <c r="BB123" s="174">
        <v>367.46646008463733</v>
      </c>
      <c r="BC123" s="174">
        <v>376.47017800055329</v>
      </c>
      <c r="BD123" s="174">
        <v>385.69450635338018</v>
      </c>
    </row>
    <row r="124" spans="2:56" outlineLevel="1" x14ac:dyDescent="0.2">
      <c r="B124" s="48" t="str">
        <v>Buildings</v>
      </c>
      <c r="C124" s="10" t="s">
        <v>216</v>
      </c>
      <c r="G124" s="174">
        <v>0</v>
      </c>
      <c r="H124" s="174">
        <v>0</v>
      </c>
      <c r="I124" s="174">
        <v>0</v>
      </c>
      <c r="J124" s="174">
        <v>0</v>
      </c>
      <c r="K124" s="174">
        <v>0</v>
      </c>
      <c r="L124" s="174">
        <v>0</v>
      </c>
      <c r="M124" s="174">
        <v>0</v>
      </c>
      <c r="N124" s="174">
        <v>0</v>
      </c>
      <c r="O124" s="174">
        <v>0</v>
      </c>
      <c r="P124" s="174">
        <v>0</v>
      </c>
      <c r="Q124" s="174">
        <v>0</v>
      </c>
      <c r="R124" s="174">
        <v>0</v>
      </c>
      <c r="S124" s="174">
        <v>0</v>
      </c>
      <c r="T124" s="174">
        <v>0</v>
      </c>
      <c r="U124" s="174">
        <v>0</v>
      </c>
      <c r="V124" s="174">
        <v>0</v>
      </c>
      <c r="W124" s="174">
        <v>0</v>
      </c>
      <c r="X124" s="174">
        <v>0</v>
      </c>
      <c r="Y124" s="174">
        <v>0</v>
      </c>
      <c r="Z124" s="174">
        <v>0</v>
      </c>
      <c r="AA124" s="174">
        <v>0</v>
      </c>
      <c r="AB124" s="174">
        <v>0</v>
      </c>
      <c r="AC124" s="174">
        <v>0</v>
      </c>
      <c r="AD124" s="174">
        <v>0</v>
      </c>
      <c r="AE124" s="174">
        <v>0</v>
      </c>
      <c r="AF124" s="174">
        <v>0</v>
      </c>
      <c r="AG124" s="174">
        <v>0</v>
      </c>
      <c r="AH124" s="174">
        <v>0</v>
      </c>
      <c r="AI124" s="174">
        <v>0</v>
      </c>
      <c r="AJ124" s="174">
        <v>0</v>
      </c>
      <c r="AK124" s="174">
        <v>0</v>
      </c>
      <c r="AL124" s="174">
        <v>0</v>
      </c>
      <c r="AM124" s="174">
        <v>0</v>
      </c>
      <c r="AN124" s="174">
        <v>0</v>
      </c>
      <c r="AO124" s="174">
        <v>0</v>
      </c>
      <c r="AP124" s="174">
        <v>0</v>
      </c>
      <c r="AQ124" s="174">
        <v>0</v>
      </c>
      <c r="AR124" s="174">
        <v>0</v>
      </c>
      <c r="AS124" s="174">
        <v>0</v>
      </c>
      <c r="AT124" s="174">
        <v>0</v>
      </c>
      <c r="AU124" s="174">
        <v>0</v>
      </c>
      <c r="AV124" s="174">
        <v>0</v>
      </c>
      <c r="AW124" s="174">
        <v>0</v>
      </c>
      <c r="AX124" s="174">
        <v>0</v>
      </c>
      <c r="AY124" s="174">
        <v>0</v>
      </c>
      <c r="AZ124" s="174">
        <v>0</v>
      </c>
      <c r="BA124" s="174">
        <v>0</v>
      </c>
      <c r="BB124" s="174">
        <v>0</v>
      </c>
      <c r="BC124" s="174">
        <v>0</v>
      </c>
      <c r="BD124" s="174">
        <v>0</v>
      </c>
    </row>
    <row r="125" spans="2:56" outlineLevel="1" x14ac:dyDescent="0.2">
      <c r="B125" s="48" t="str">
        <v>Wharves</v>
      </c>
      <c r="C125" s="10" t="s">
        <v>216</v>
      </c>
      <c r="G125" s="174">
        <v>295.73398523072672</v>
      </c>
      <c r="H125" s="174">
        <v>214.9590396117384</v>
      </c>
      <c r="I125" s="174">
        <v>127.93848371386892</v>
      </c>
      <c r="J125" s="174">
        <v>137.62391920127646</v>
      </c>
      <c r="K125" s="174">
        <v>147.65463198315371</v>
      </c>
      <c r="L125" s="174">
        <v>157.46593176931765</v>
      </c>
      <c r="M125" s="174">
        <v>167.9199671914385</v>
      </c>
      <c r="N125" s="174">
        <v>184.00248785289975</v>
      </c>
      <c r="O125" s="174">
        <v>198.45859260006176</v>
      </c>
      <c r="P125" s="174">
        <v>223.57769053546019</v>
      </c>
      <c r="Q125" s="174">
        <v>254.56684269075794</v>
      </c>
      <c r="R125" s="174">
        <v>278.28179260810498</v>
      </c>
      <c r="S125" s="174">
        <v>296.89407619232981</v>
      </c>
      <c r="T125" s="174">
        <v>314.17345623370073</v>
      </c>
      <c r="U125" s="174">
        <v>332.73314995403189</v>
      </c>
      <c r="V125" s="174">
        <v>354.6804508529234</v>
      </c>
      <c r="W125" s="174">
        <v>376.84198865013639</v>
      </c>
      <c r="X125" s="174">
        <v>399.05189366348486</v>
      </c>
      <c r="Y125" s="174">
        <v>417.52847484810172</v>
      </c>
      <c r="Z125" s="174">
        <v>444.53696795990652</v>
      </c>
      <c r="AA125" s="174">
        <v>473.23417788103421</v>
      </c>
      <c r="AB125" s="174">
        <v>502.99248062872732</v>
      </c>
      <c r="AC125" s="174">
        <v>517.24484194928129</v>
      </c>
      <c r="AD125" s="174">
        <v>482.94614223457518</v>
      </c>
      <c r="AE125" s="174">
        <v>498.11024694322509</v>
      </c>
      <c r="AF125" s="174">
        <v>510.84676200286594</v>
      </c>
      <c r="AG125" s="174">
        <v>521.30087972891317</v>
      </c>
      <c r="AH125" s="174">
        <v>530.79150311885121</v>
      </c>
      <c r="AI125" s="174">
        <v>540.69758459777972</v>
      </c>
      <c r="AJ125" s="174">
        <v>551.25036819890511</v>
      </c>
      <c r="AK125" s="174">
        <v>560.05386409966434</v>
      </c>
      <c r="AL125" s="174">
        <v>564.43554604434701</v>
      </c>
      <c r="AM125" s="174">
        <v>563.91132549157135</v>
      </c>
      <c r="AN125" s="174">
        <v>561.38840750971258</v>
      </c>
      <c r="AO125" s="174">
        <v>548.3812742256473</v>
      </c>
      <c r="AP125" s="174">
        <v>525.50637357819187</v>
      </c>
      <c r="AQ125" s="174">
        <v>518.7498791780489</v>
      </c>
      <c r="AR125" s="174">
        <v>528.53586689465897</v>
      </c>
      <c r="AS125" s="174">
        <v>539.20412434831542</v>
      </c>
      <c r="AT125" s="174">
        <v>548.81570109624852</v>
      </c>
      <c r="AU125" s="174">
        <v>555.79158127612141</v>
      </c>
      <c r="AV125" s="174">
        <v>563.8695394335266</v>
      </c>
      <c r="AW125" s="174">
        <v>575.41072520835678</v>
      </c>
      <c r="AX125" s="174">
        <v>585.61488943562631</v>
      </c>
      <c r="AY125" s="174">
        <v>595.69731753040048</v>
      </c>
      <c r="AZ125" s="174">
        <v>606.74561540529066</v>
      </c>
      <c r="BA125" s="174">
        <v>617.50280493744106</v>
      </c>
      <c r="BB125" s="174">
        <v>630.03893206680084</v>
      </c>
      <c r="BC125" s="174">
        <v>632.2287621711904</v>
      </c>
      <c r="BD125" s="174">
        <v>619.79931698430755</v>
      </c>
    </row>
    <row r="126" spans="2:56" outlineLevel="1" x14ac:dyDescent="0.2">
      <c r="B126" s="48" t="str">
        <v>Plant</v>
      </c>
      <c r="C126" s="10" t="s">
        <v>216</v>
      </c>
      <c r="G126" s="174">
        <v>0</v>
      </c>
      <c r="H126" s="174">
        <v>0</v>
      </c>
      <c r="I126" s="174">
        <v>0</v>
      </c>
      <c r="J126" s="174">
        <v>0</v>
      </c>
      <c r="K126" s="174">
        <v>0</v>
      </c>
      <c r="L126" s="174">
        <v>0</v>
      </c>
      <c r="M126" s="174">
        <v>0</v>
      </c>
      <c r="N126" s="174">
        <v>0</v>
      </c>
      <c r="O126" s="174">
        <v>0</v>
      </c>
      <c r="P126" s="174">
        <v>0</v>
      </c>
      <c r="Q126" s="174">
        <v>0</v>
      </c>
      <c r="R126" s="174">
        <v>0</v>
      </c>
      <c r="S126" s="174">
        <v>0</v>
      </c>
      <c r="T126" s="174">
        <v>0</v>
      </c>
      <c r="U126" s="174">
        <v>0</v>
      </c>
      <c r="V126" s="174">
        <v>0</v>
      </c>
      <c r="W126" s="174">
        <v>0</v>
      </c>
      <c r="X126" s="174">
        <v>0</v>
      </c>
      <c r="Y126" s="174">
        <v>0</v>
      </c>
      <c r="Z126" s="174">
        <v>0</v>
      </c>
      <c r="AA126" s="174">
        <v>0</v>
      </c>
      <c r="AB126" s="174">
        <v>0</v>
      </c>
      <c r="AC126" s="174">
        <v>0</v>
      </c>
      <c r="AD126" s="174">
        <v>0</v>
      </c>
      <c r="AE126" s="174">
        <v>0</v>
      </c>
      <c r="AF126" s="174">
        <v>0</v>
      </c>
      <c r="AG126" s="174">
        <v>0</v>
      </c>
      <c r="AH126" s="174">
        <v>0</v>
      </c>
      <c r="AI126" s="174">
        <v>0</v>
      </c>
      <c r="AJ126" s="174">
        <v>0</v>
      </c>
      <c r="AK126" s="174">
        <v>0</v>
      </c>
      <c r="AL126" s="174">
        <v>0</v>
      </c>
      <c r="AM126" s="174">
        <v>0</v>
      </c>
      <c r="AN126" s="174">
        <v>0</v>
      </c>
      <c r="AO126" s="174">
        <v>0</v>
      </c>
      <c r="AP126" s="174">
        <v>0</v>
      </c>
      <c r="AQ126" s="174">
        <v>0</v>
      </c>
      <c r="AR126" s="174">
        <v>0</v>
      </c>
      <c r="AS126" s="174">
        <v>0</v>
      </c>
      <c r="AT126" s="174">
        <v>0</v>
      </c>
      <c r="AU126" s="174">
        <v>0</v>
      </c>
      <c r="AV126" s="174">
        <v>0</v>
      </c>
      <c r="AW126" s="174">
        <v>0</v>
      </c>
      <c r="AX126" s="174">
        <v>0</v>
      </c>
      <c r="AY126" s="174">
        <v>0</v>
      </c>
      <c r="AZ126" s="174">
        <v>0</v>
      </c>
      <c r="BA126" s="174">
        <v>0</v>
      </c>
      <c r="BB126" s="174">
        <v>0</v>
      </c>
      <c r="BC126" s="174">
        <v>0</v>
      </c>
      <c r="BD126" s="174">
        <v>0</v>
      </c>
    </row>
    <row r="127" spans="2:56" outlineLevel="1" x14ac:dyDescent="0.2">
      <c r="B127" s="48" t="str">
        <v>Land</v>
      </c>
      <c r="C127" s="10" t="s">
        <v>216</v>
      </c>
      <c r="G127" s="174">
        <v>0</v>
      </c>
      <c r="H127" s="174">
        <v>0</v>
      </c>
      <c r="I127" s="174">
        <v>0</v>
      </c>
      <c r="J127" s="174">
        <v>0</v>
      </c>
      <c r="K127" s="174">
        <v>0</v>
      </c>
      <c r="L127" s="174">
        <v>0</v>
      </c>
      <c r="M127" s="174">
        <v>0</v>
      </c>
      <c r="N127" s="174">
        <v>0</v>
      </c>
      <c r="O127" s="174">
        <v>0</v>
      </c>
      <c r="P127" s="174">
        <v>0</v>
      </c>
      <c r="Q127" s="174">
        <v>0</v>
      </c>
      <c r="R127" s="174">
        <v>0</v>
      </c>
      <c r="S127" s="174">
        <v>0</v>
      </c>
      <c r="T127" s="174">
        <v>0</v>
      </c>
      <c r="U127" s="174">
        <v>0</v>
      </c>
      <c r="V127" s="174">
        <v>0</v>
      </c>
      <c r="W127" s="174">
        <v>0</v>
      </c>
      <c r="X127" s="174">
        <v>0</v>
      </c>
      <c r="Y127" s="174">
        <v>0</v>
      </c>
      <c r="Z127" s="174">
        <v>0</v>
      </c>
      <c r="AA127" s="174">
        <v>0</v>
      </c>
      <c r="AB127" s="174">
        <v>0</v>
      </c>
      <c r="AC127" s="174">
        <v>0</v>
      </c>
      <c r="AD127" s="174">
        <v>0</v>
      </c>
      <c r="AE127" s="174">
        <v>0</v>
      </c>
      <c r="AF127" s="174">
        <v>0</v>
      </c>
      <c r="AG127" s="174">
        <v>0</v>
      </c>
      <c r="AH127" s="174">
        <v>0</v>
      </c>
      <c r="AI127" s="174">
        <v>0</v>
      </c>
      <c r="AJ127" s="174">
        <v>0</v>
      </c>
      <c r="AK127" s="174">
        <v>0</v>
      </c>
      <c r="AL127" s="174">
        <v>0</v>
      </c>
      <c r="AM127" s="174">
        <v>0</v>
      </c>
      <c r="AN127" s="174">
        <v>0</v>
      </c>
      <c r="AO127" s="174">
        <v>0</v>
      </c>
      <c r="AP127" s="174">
        <v>0</v>
      </c>
      <c r="AQ127" s="174">
        <v>0</v>
      </c>
      <c r="AR127" s="174">
        <v>0</v>
      </c>
      <c r="AS127" s="174">
        <v>0</v>
      </c>
      <c r="AT127" s="174">
        <v>0</v>
      </c>
      <c r="AU127" s="174">
        <v>0</v>
      </c>
      <c r="AV127" s="174">
        <v>0</v>
      </c>
      <c r="AW127" s="174">
        <v>0</v>
      </c>
      <c r="AX127" s="174">
        <v>0</v>
      </c>
      <c r="AY127" s="174">
        <v>0</v>
      </c>
      <c r="AZ127" s="174">
        <v>0</v>
      </c>
      <c r="BA127" s="174">
        <v>0</v>
      </c>
      <c r="BB127" s="174">
        <v>0</v>
      </c>
      <c r="BC127" s="174">
        <v>0</v>
      </c>
      <c r="BD127" s="174">
        <v>0</v>
      </c>
    </row>
    <row r="128" spans="2:56" outlineLevel="1" x14ac:dyDescent="0.2">
      <c r="B128" s="48" t="str">
        <v>Port Capacity Project - Initial Capital Asset Value</v>
      </c>
      <c r="C128" s="10" t="s">
        <v>216</v>
      </c>
      <c r="G128" s="174">
        <v>0</v>
      </c>
      <c r="H128" s="174">
        <v>0</v>
      </c>
      <c r="I128" s="174">
        <v>0</v>
      </c>
      <c r="J128" s="174">
        <v>0</v>
      </c>
      <c r="K128" s="174">
        <v>0</v>
      </c>
      <c r="L128" s="174">
        <v>0</v>
      </c>
      <c r="M128" s="174">
        <v>0</v>
      </c>
      <c r="N128" s="174">
        <v>0</v>
      </c>
      <c r="O128" s="174">
        <v>0</v>
      </c>
      <c r="P128" s="174">
        <v>0</v>
      </c>
      <c r="Q128" s="174">
        <v>0</v>
      </c>
      <c r="R128" s="174">
        <v>0</v>
      </c>
      <c r="S128" s="174">
        <v>0</v>
      </c>
      <c r="T128" s="174">
        <v>0</v>
      </c>
      <c r="U128" s="174">
        <v>0</v>
      </c>
      <c r="V128" s="174">
        <v>0</v>
      </c>
      <c r="W128" s="174">
        <v>0</v>
      </c>
      <c r="X128" s="174">
        <v>0</v>
      </c>
      <c r="Y128" s="174">
        <v>0</v>
      </c>
      <c r="Z128" s="174">
        <v>0</v>
      </c>
      <c r="AA128" s="174">
        <v>0</v>
      </c>
      <c r="AB128" s="174">
        <v>0</v>
      </c>
      <c r="AC128" s="174">
        <v>0</v>
      </c>
      <c r="AD128" s="174">
        <v>0</v>
      </c>
      <c r="AE128" s="174">
        <v>0</v>
      </c>
      <c r="AF128" s="174">
        <v>0</v>
      </c>
      <c r="AG128" s="174">
        <v>0</v>
      </c>
      <c r="AH128" s="174">
        <v>0</v>
      </c>
      <c r="AI128" s="174">
        <v>0</v>
      </c>
      <c r="AJ128" s="174">
        <v>0</v>
      </c>
      <c r="AK128" s="174">
        <v>0</v>
      </c>
      <c r="AL128" s="174">
        <v>0</v>
      </c>
      <c r="AM128" s="174">
        <v>0</v>
      </c>
      <c r="AN128" s="174">
        <v>0</v>
      </c>
      <c r="AO128" s="174">
        <v>0</v>
      </c>
      <c r="AP128" s="174">
        <v>0</v>
      </c>
      <c r="AQ128" s="174">
        <v>0</v>
      </c>
      <c r="AR128" s="174">
        <v>0</v>
      </c>
      <c r="AS128" s="174">
        <v>0</v>
      </c>
      <c r="AT128" s="174">
        <v>0</v>
      </c>
      <c r="AU128" s="174">
        <v>0</v>
      </c>
      <c r="AV128" s="174">
        <v>0</v>
      </c>
      <c r="AW128" s="174">
        <v>0</v>
      </c>
      <c r="AX128" s="174">
        <v>0</v>
      </c>
      <c r="AY128" s="174">
        <v>0</v>
      </c>
      <c r="AZ128" s="174">
        <v>0</v>
      </c>
      <c r="BA128" s="174">
        <v>0</v>
      </c>
      <c r="BB128" s="174">
        <v>0</v>
      </c>
      <c r="BC128" s="174">
        <v>0</v>
      </c>
      <c r="BD128" s="174">
        <v>0</v>
      </c>
    </row>
    <row r="129" spans="1:60" outlineLevel="1" x14ac:dyDescent="0.2">
      <c r="B129" s="48" t="str">
        <v>Port Capacity Project - Wharves</v>
      </c>
      <c r="C129" s="10" t="s">
        <v>216</v>
      </c>
      <c r="G129" s="174">
        <v>0</v>
      </c>
      <c r="H129" s="174">
        <v>0</v>
      </c>
      <c r="I129" s="174">
        <v>0</v>
      </c>
      <c r="J129" s="174">
        <v>0</v>
      </c>
      <c r="K129" s="174">
        <v>0</v>
      </c>
      <c r="L129" s="174">
        <v>0</v>
      </c>
      <c r="M129" s="174">
        <v>0</v>
      </c>
      <c r="N129" s="174">
        <v>0</v>
      </c>
      <c r="O129" s="174">
        <v>0</v>
      </c>
      <c r="P129" s="174">
        <v>0</v>
      </c>
      <c r="Q129" s="174">
        <v>0</v>
      </c>
      <c r="R129" s="174">
        <v>0</v>
      </c>
      <c r="S129" s="174">
        <v>0</v>
      </c>
      <c r="T129" s="174">
        <v>0</v>
      </c>
      <c r="U129" s="174">
        <v>0</v>
      </c>
      <c r="V129" s="174">
        <v>0</v>
      </c>
      <c r="W129" s="174">
        <v>0</v>
      </c>
      <c r="X129" s="174">
        <v>0</v>
      </c>
      <c r="Y129" s="174">
        <v>0</v>
      </c>
      <c r="Z129" s="174">
        <v>0</v>
      </c>
      <c r="AA129" s="174">
        <v>0</v>
      </c>
      <c r="AB129" s="174">
        <v>0</v>
      </c>
      <c r="AC129" s="174">
        <v>0</v>
      </c>
      <c r="AD129" s="174">
        <v>0</v>
      </c>
      <c r="AE129" s="174">
        <v>0</v>
      </c>
      <c r="AF129" s="174">
        <v>0</v>
      </c>
      <c r="AG129" s="174">
        <v>0</v>
      </c>
      <c r="AH129" s="174">
        <v>0</v>
      </c>
      <c r="AI129" s="174">
        <v>0</v>
      </c>
      <c r="AJ129" s="174">
        <v>0</v>
      </c>
      <c r="AK129" s="174">
        <v>0</v>
      </c>
      <c r="AL129" s="174">
        <v>0</v>
      </c>
      <c r="AM129" s="174">
        <v>0</v>
      </c>
      <c r="AN129" s="174">
        <v>0</v>
      </c>
      <c r="AO129" s="174">
        <v>0</v>
      </c>
      <c r="AP129" s="174">
        <v>0</v>
      </c>
      <c r="AQ129" s="174">
        <v>0</v>
      </c>
      <c r="AR129" s="174">
        <v>0</v>
      </c>
      <c r="AS129" s="174">
        <v>0</v>
      </c>
      <c r="AT129" s="174">
        <v>0</v>
      </c>
      <c r="AU129" s="174">
        <v>0</v>
      </c>
      <c r="AV129" s="174">
        <v>0</v>
      </c>
      <c r="AW129" s="174">
        <v>0</v>
      </c>
      <c r="AX129" s="174">
        <v>0</v>
      </c>
      <c r="AY129" s="174">
        <v>0</v>
      </c>
      <c r="AZ129" s="174">
        <v>0</v>
      </c>
      <c r="BA129" s="174">
        <v>0</v>
      </c>
      <c r="BB129" s="174">
        <v>0</v>
      </c>
      <c r="BC129" s="174">
        <v>0</v>
      </c>
      <c r="BD129" s="174">
        <v>0</v>
      </c>
    </row>
    <row r="130" spans="1:60" outlineLevel="1" x14ac:dyDescent="0.2">
      <c r="B130" s="48" t="str">
        <v>Port Capacity Project - Civil</v>
      </c>
      <c r="C130" s="10" t="s">
        <v>216</v>
      </c>
      <c r="G130" s="174">
        <v>0</v>
      </c>
      <c r="H130" s="174">
        <v>0</v>
      </c>
      <c r="I130" s="174">
        <v>0</v>
      </c>
      <c r="J130" s="174">
        <v>0</v>
      </c>
      <c r="K130" s="174">
        <v>0</v>
      </c>
      <c r="L130" s="174">
        <v>0</v>
      </c>
      <c r="M130" s="174">
        <v>0</v>
      </c>
      <c r="N130" s="174">
        <v>0</v>
      </c>
      <c r="O130" s="174">
        <v>0</v>
      </c>
      <c r="P130" s="174">
        <v>0</v>
      </c>
      <c r="Q130" s="174">
        <v>0</v>
      </c>
      <c r="R130" s="174">
        <v>0</v>
      </c>
      <c r="S130" s="174">
        <v>0</v>
      </c>
      <c r="T130" s="174">
        <v>0</v>
      </c>
      <c r="U130" s="174">
        <v>0</v>
      </c>
      <c r="V130" s="174">
        <v>0</v>
      </c>
      <c r="W130" s="174">
        <v>0</v>
      </c>
      <c r="X130" s="174">
        <v>0</v>
      </c>
      <c r="Y130" s="174">
        <v>0</v>
      </c>
      <c r="Z130" s="174">
        <v>0</v>
      </c>
      <c r="AA130" s="174">
        <v>0</v>
      </c>
      <c r="AB130" s="174">
        <v>0</v>
      </c>
      <c r="AC130" s="174">
        <v>0</v>
      </c>
      <c r="AD130" s="174">
        <v>0</v>
      </c>
      <c r="AE130" s="174">
        <v>0</v>
      </c>
      <c r="AF130" s="174">
        <v>0</v>
      </c>
      <c r="AG130" s="174">
        <v>0</v>
      </c>
      <c r="AH130" s="174">
        <v>0</v>
      </c>
      <c r="AI130" s="174">
        <v>0</v>
      </c>
      <c r="AJ130" s="174">
        <v>0</v>
      </c>
      <c r="AK130" s="174">
        <v>0</v>
      </c>
      <c r="AL130" s="174">
        <v>0</v>
      </c>
      <c r="AM130" s="174">
        <v>0</v>
      </c>
      <c r="AN130" s="174">
        <v>0</v>
      </c>
      <c r="AO130" s="174">
        <v>0</v>
      </c>
      <c r="AP130" s="174">
        <v>0</v>
      </c>
      <c r="AQ130" s="174">
        <v>0</v>
      </c>
      <c r="AR130" s="174">
        <v>0</v>
      </c>
      <c r="AS130" s="174">
        <v>0</v>
      </c>
      <c r="AT130" s="174">
        <v>0</v>
      </c>
      <c r="AU130" s="174">
        <v>0</v>
      </c>
      <c r="AV130" s="174">
        <v>0</v>
      </c>
      <c r="AW130" s="174">
        <v>0</v>
      </c>
      <c r="AX130" s="174">
        <v>0</v>
      </c>
      <c r="AY130" s="174">
        <v>0</v>
      </c>
      <c r="AZ130" s="174">
        <v>0</v>
      </c>
      <c r="BA130" s="174">
        <v>0</v>
      </c>
      <c r="BB130" s="174">
        <v>0</v>
      </c>
      <c r="BC130" s="174">
        <v>0</v>
      </c>
      <c r="BD130" s="174">
        <v>0</v>
      </c>
    </row>
    <row r="131" spans="1:60" outlineLevel="1" x14ac:dyDescent="0.2">
      <c r="B131" s="48" t="str">
        <v>Navigational Aids</v>
      </c>
      <c r="C131" s="10" t="s">
        <v>216</v>
      </c>
      <c r="G131" s="174">
        <v>0</v>
      </c>
      <c r="H131" s="174">
        <v>0</v>
      </c>
      <c r="I131" s="174">
        <v>0</v>
      </c>
      <c r="J131" s="174">
        <v>0</v>
      </c>
      <c r="K131" s="174">
        <v>0</v>
      </c>
      <c r="L131" s="174">
        <v>0</v>
      </c>
      <c r="M131" s="174">
        <v>0</v>
      </c>
      <c r="N131" s="174">
        <v>0</v>
      </c>
      <c r="O131" s="174">
        <v>0</v>
      </c>
      <c r="P131" s="174">
        <v>0</v>
      </c>
      <c r="Q131" s="174">
        <v>0</v>
      </c>
      <c r="R131" s="174">
        <v>0</v>
      </c>
      <c r="S131" s="174">
        <v>0</v>
      </c>
      <c r="T131" s="174">
        <v>0</v>
      </c>
      <c r="U131" s="174">
        <v>0</v>
      </c>
      <c r="V131" s="174">
        <v>0</v>
      </c>
      <c r="W131" s="174">
        <v>0</v>
      </c>
      <c r="X131" s="174">
        <v>0</v>
      </c>
      <c r="Y131" s="174">
        <v>0</v>
      </c>
      <c r="Z131" s="174">
        <v>0</v>
      </c>
      <c r="AA131" s="174">
        <v>0</v>
      </c>
      <c r="AB131" s="174">
        <v>0</v>
      </c>
      <c r="AC131" s="174">
        <v>0</v>
      </c>
      <c r="AD131" s="174">
        <v>0</v>
      </c>
      <c r="AE131" s="174">
        <v>0</v>
      </c>
      <c r="AF131" s="174">
        <v>0</v>
      </c>
      <c r="AG131" s="174">
        <v>0</v>
      </c>
      <c r="AH131" s="174">
        <v>0</v>
      </c>
      <c r="AI131" s="174">
        <v>0</v>
      </c>
      <c r="AJ131" s="174">
        <v>0</v>
      </c>
      <c r="AK131" s="174">
        <v>0</v>
      </c>
      <c r="AL131" s="174">
        <v>0</v>
      </c>
      <c r="AM131" s="174">
        <v>0</v>
      </c>
      <c r="AN131" s="174">
        <v>0</v>
      </c>
      <c r="AO131" s="174">
        <v>0</v>
      </c>
      <c r="AP131" s="174">
        <v>0</v>
      </c>
      <c r="AQ131" s="174">
        <v>0</v>
      </c>
      <c r="AR131" s="174">
        <v>0</v>
      </c>
      <c r="AS131" s="174">
        <v>0</v>
      </c>
      <c r="AT131" s="174">
        <v>0</v>
      </c>
      <c r="AU131" s="174">
        <v>0</v>
      </c>
      <c r="AV131" s="174">
        <v>0</v>
      </c>
      <c r="AW131" s="174">
        <v>0</v>
      </c>
      <c r="AX131" s="174">
        <v>0</v>
      </c>
      <c r="AY131" s="174">
        <v>0</v>
      </c>
      <c r="AZ131" s="174">
        <v>0</v>
      </c>
      <c r="BA131" s="174">
        <v>0</v>
      </c>
      <c r="BB131" s="174">
        <v>0</v>
      </c>
      <c r="BC131" s="174">
        <v>0</v>
      </c>
      <c r="BD131" s="174">
        <v>0</v>
      </c>
    </row>
    <row r="132" spans="1:60" outlineLevel="1" x14ac:dyDescent="0.2">
      <c r="B132" s="48" t="str">
        <v>Utilities</v>
      </c>
      <c r="C132" s="10" t="s">
        <v>216</v>
      </c>
      <c r="G132" s="174">
        <v>0.99879323513393203</v>
      </c>
      <c r="H132" s="174">
        <v>2.8753222014138178</v>
      </c>
      <c r="I132" s="174">
        <v>3.7811134757022895</v>
      </c>
      <c r="J132" s="174">
        <v>2.7782274661257267</v>
      </c>
      <c r="K132" s="174">
        <v>0.88138327488300172</v>
      </c>
      <c r="L132" s="174">
        <v>0.60918264093077013</v>
      </c>
      <c r="M132" s="174">
        <v>1.2305010737632012</v>
      </c>
      <c r="N132" s="174">
        <v>1.2514854498793606</v>
      </c>
      <c r="O132" s="174">
        <v>0.64062302514618852</v>
      </c>
      <c r="P132" s="174">
        <v>0</v>
      </c>
      <c r="Q132" s="174">
        <v>0.99866283331461847</v>
      </c>
      <c r="R132" s="174">
        <v>3.0708388958763901</v>
      </c>
      <c r="S132" s="174">
        <v>5.2464525738042411</v>
      </c>
      <c r="T132" s="174">
        <v>6.4573923347325088</v>
      </c>
      <c r="U132" s="174">
        <v>6.6324574256615225</v>
      </c>
      <c r="V132" s="174">
        <v>6.8131499491129723</v>
      </c>
      <c r="W132" s="174">
        <v>6.9982472342004085</v>
      </c>
      <c r="X132" s="174">
        <v>7.1874612140269765</v>
      </c>
      <c r="Y132" s="174">
        <v>7.3814538892701043</v>
      </c>
      <c r="Z132" s="174">
        <v>7.5807094932479293</v>
      </c>
      <c r="AA132" s="174">
        <v>7.785352492607033</v>
      </c>
      <c r="AB132" s="174">
        <v>7.9955078471594074</v>
      </c>
      <c r="AC132" s="174">
        <v>8.2113569727701545</v>
      </c>
      <c r="AD132" s="174">
        <v>8.4330274511491385</v>
      </c>
      <c r="AE132" s="174">
        <v>8.6606558793161259</v>
      </c>
      <c r="AF132" s="174">
        <v>8.8944710766800945</v>
      </c>
      <c r="AG132" s="174">
        <v>9.1345567307728306</v>
      </c>
      <c r="AH132" s="174">
        <v>9.3811516880310766</v>
      </c>
      <c r="AI132" s="174">
        <v>9.6343975177883578</v>
      </c>
      <c r="AJ132" s="174">
        <v>9.8944774251884358</v>
      </c>
      <c r="AK132" s="174">
        <v>10.161578885491307</v>
      </c>
      <c r="AL132" s="174">
        <v>10.435895002539311</v>
      </c>
      <c r="AM132" s="174">
        <v>10.717625448327629</v>
      </c>
      <c r="AN132" s="174">
        <v>11.006906447829895</v>
      </c>
      <c r="AO132" s="174">
        <v>11.304022492182829</v>
      </c>
      <c r="AP132" s="174">
        <v>11.609149259240219</v>
      </c>
      <c r="AQ132" s="174">
        <v>11.922502685305579</v>
      </c>
      <c r="AR132" s="174">
        <v>12.244307935957345</v>
      </c>
      <c r="AS132" s="174">
        <v>12.574795463234555</v>
      </c>
      <c r="AT132" s="174">
        <v>12.91420321746596</v>
      </c>
      <c r="AU132" s="174">
        <v>13.262771965525792</v>
      </c>
      <c r="AV132" s="174">
        <v>13.620748972854743</v>
      </c>
      <c r="AW132" s="174">
        <v>13.988388178863525</v>
      </c>
      <c r="AX132" s="174">
        <v>14.365950377070764</v>
      </c>
      <c r="AY132" s="174">
        <v>14.753703400103012</v>
      </c>
      <c r="AZ132" s="174">
        <v>15.151922309688134</v>
      </c>
      <c r="BA132" s="174">
        <v>15.560889591776803</v>
      </c>
      <c r="BB132" s="174">
        <v>16.515532835852529</v>
      </c>
      <c r="BC132" s="174">
        <v>14.762372334382329</v>
      </c>
      <c r="BD132" s="174">
        <v>9.53288577702277</v>
      </c>
    </row>
    <row r="133" spans="1:60" outlineLevel="1" x14ac:dyDescent="0.2">
      <c r="B133" s="48" t="str">
        <v>Civil</v>
      </c>
      <c r="C133" s="10" t="s">
        <v>216</v>
      </c>
      <c r="G133" s="174">
        <v>0</v>
      </c>
      <c r="H133" s="174">
        <v>3.1776586385981269E-3</v>
      </c>
      <c r="I133" s="174">
        <v>1.2913960724692194E-2</v>
      </c>
      <c r="J133" s="174">
        <v>0.16731140688122306</v>
      </c>
      <c r="K133" s="174">
        <v>0.32935975641114035</v>
      </c>
      <c r="L133" s="174">
        <v>0.34737077010658474</v>
      </c>
      <c r="M133" s="174">
        <v>0.35771015357753272</v>
      </c>
      <c r="N133" s="174">
        <v>0.36381037125575361</v>
      </c>
      <c r="O133" s="174">
        <v>0.3724618622388069</v>
      </c>
      <c r="P133" s="174">
        <v>0.38253473399121912</v>
      </c>
      <c r="Q133" s="174">
        <v>0.39193147324235067</v>
      </c>
      <c r="R133" s="174">
        <v>0.4014544238937211</v>
      </c>
      <c r="S133" s="174">
        <v>0.41110959601200875</v>
      </c>
      <c r="T133" s="174">
        <v>0.42096310033067219</v>
      </c>
      <c r="U133" s="174">
        <v>0.4312763747502063</v>
      </c>
      <c r="V133" s="174">
        <v>0.44184507700355763</v>
      </c>
      <c r="W133" s="174">
        <v>0.45267221212406522</v>
      </c>
      <c r="X133" s="174">
        <v>0.46376379017840691</v>
      </c>
      <c r="Y133" s="174">
        <v>0.4751258212332608</v>
      </c>
      <c r="Z133" s="174">
        <v>0.48676732038864418</v>
      </c>
      <c r="AA133" s="174">
        <v>0.49869429771123475</v>
      </c>
      <c r="AB133" s="174">
        <v>0.51091276326771096</v>
      </c>
      <c r="AC133" s="174">
        <v>0.52343173215808958</v>
      </c>
      <c r="AD133" s="174">
        <v>0.53625721444904872</v>
      </c>
      <c r="AE133" s="174">
        <v>0.5493952202072665</v>
      </c>
      <c r="AF133" s="174">
        <v>0.56285776956609901</v>
      </c>
      <c r="AG133" s="174">
        <v>0.5766478675588852</v>
      </c>
      <c r="AH133" s="174">
        <v>0.59077753431898128</v>
      </c>
      <c r="AI133" s="174">
        <v>0.60525277991306525</v>
      </c>
      <c r="AJ133" s="174">
        <v>0.62008261944115417</v>
      </c>
      <c r="AK133" s="174">
        <v>0.63527606800326508</v>
      </c>
      <c r="AL133" s="174">
        <v>0.65084214069941504</v>
      </c>
      <c r="AM133" s="174">
        <v>0.66678985262962132</v>
      </c>
      <c r="AN133" s="174">
        <v>0.68312521386056202</v>
      </c>
      <c r="AO133" s="174">
        <v>0.69986324955893187</v>
      </c>
      <c r="AP133" s="174">
        <v>0.71701140310005662</v>
      </c>
      <c r="AQ133" s="174">
        <v>0.7345797232523803</v>
      </c>
      <c r="AR133" s="174">
        <v>0.75257850500076817</v>
      </c>
      <c r="AS133" s="174">
        <v>0.77101829557933677</v>
      </c>
      <c r="AT133" s="174">
        <v>0.78990990065210365</v>
      </c>
      <c r="AU133" s="174">
        <v>0.80926439064507505</v>
      </c>
      <c r="AV133" s="174">
        <v>0.82909310723348328</v>
      </c>
      <c r="AW133" s="174">
        <v>0.84940766998797568</v>
      </c>
      <c r="AX133" s="174">
        <v>0.87021998318364979</v>
      </c>
      <c r="AY133" s="174">
        <v>0.89154224277592409</v>
      </c>
      <c r="AZ133" s="174">
        <v>0.91338694354733219</v>
      </c>
      <c r="BA133" s="174">
        <v>0.93576688642942984</v>
      </c>
      <c r="BB133" s="174">
        <v>0.95869518600410375</v>
      </c>
      <c r="BC133" s="174">
        <v>0.98218527818867862</v>
      </c>
      <c r="BD133" s="174">
        <v>1.0062509281093257</v>
      </c>
    </row>
    <row r="134" spans="1:60" outlineLevel="1" x14ac:dyDescent="0.2">
      <c r="B134" s="48" t="str">
        <v>Minor Capital Works</v>
      </c>
      <c r="C134" s="10" t="s">
        <v>216</v>
      </c>
      <c r="G134" s="174">
        <v>0.39325308561022404</v>
      </c>
      <c r="H134" s="174">
        <v>1.1373367272269921</v>
      </c>
      <c r="I134" s="174">
        <v>2.235653626110921</v>
      </c>
      <c r="J134" s="174">
        <v>5.7814294910116866</v>
      </c>
      <c r="K134" s="174">
        <v>8.4797358739670514</v>
      </c>
      <c r="L134" s="174">
        <v>8.6998341681106002</v>
      </c>
      <c r="M134" s="174">
        <v>5.986244771163661</v>
      </c>
      <c r="N134" s="174">
        <v>6.5960808868958267</v>
      </c>
      <c r="O134" s="174">
        <v>10.404545111115636</v>
      </c>
      <c r="P134" s="174">
        <v>12.837240445455331</v>
      </c>
      <c r="Q134" s="174">
        <v>13.642040364844796</v>
      </c>
      <c r="R134" s="174">
        <v>13.195502871538688</v>
      </c>
      <c r="S134" s="174">
        <v>14.403086091665578</v>
      </c>
      <c r="T134" s="174">
        <v>14.435203796674385</v>
      </c>
      <c r="U134" s="174">
        <v>14.826553761837733</v>
      </c>
      <c r="V134" s="174">
        <v>15.279776843488087</v>
      </c>
      <c r="W134" s="174">
        <v>15.795886129926677</v>
      </c>
      <c r="X134" s="174">
        <v>16.326435174903406</v>
      </c>
      <c r="Y134" s="174">
        <v>16.82009894001887</v>
      </c>
      <c r="Z134" s="174">
        <v>17.274142143910193</v>
      </c>
      <c r="AA134" s="174">
        <v>17.740461591032375</v>
      </c>
      <c r="AB134" s="174">
        <v>18.219342026969805</v>
      </c>
      <c r="AC134" s="174">
        <v>18.711196843561815</v>
      </c>
      <c r="AD134" s="174">
        <v>19.216316760904345</v>
      </c>
      <c r="AE134" s="174">
        <v>19.891630554151352</v>
      </c>
      <c r="AF134" s="174">
        <v>20.749563282587989</v>
      </c>
      <c r="AG134" s="174">
        <v>21.638422104771248</v>
      </c>
      <c r="AH134" s="174">
        <v>22.390983446607418</v>
      </c>
      <c r="AI134" s="174">
        <v>22.995431958963557</v>
      </c>
      <c r="AJ134" s="174">
        <v>23.616192084697396</v>
      </c>
      <c r="AK134" s="174">
        <v>24.253711290770635</v>
      </c>
      <c r="AL134" s="174">
        <v>24.9084504784757</v>
      </c>
      <c r="AM134" s="174">
        <v>25.580886226007628</v>
      </c>
      <c r="AN134" s="174">
        <v>26.350962045956244</v>
      </c>
      <c r="AO134" s="174">
        <v>27.225407739236701</v>
      </c>
      <c r="AP134" s="174">
        <v>28.1274321561351</v>
      </c>
      <c r="AQ134" s="174">
        <v>28.972261397468802</v>
      </c>
      <c r="AR134" s="174">
        <v>29.754263808124744</v>
      </c>
      <c r="AS134" s="174">
        <v>30.557364573258521</v>
      </c>
      <c r="AT134" s="174">
        <v>31.382141923742136</v>
      </c>
      <c r="AU134" s="174">
        <v>32.229180934790108</v>
      </c>
      <c r="AV134" s="174">
        <v>33.099082473449485</v>
      </c>
      <c r="AW134" s="174">
        <v>33.992463624839132</v>
      </c>
      <c r="AX134" s="174">
        <v>34.909958129893425</v>
      </c>
      <c r="AY134" s="174">
        <v>35.852216834921435</v>
      </c>
      <c r="AZ134" s="174">
        <v>36.819908153299991</v>
      </c>
      <c r="BA134" s="174">
        <v>37.813718539628425</v>
      </c>
      <c r="BB134" s="174">
        <v>40.133548053508754</v>
      </c>
      <c r="BC134" s="174">
        <v>35.873282766849258</v>
      </c>
      <c r="BD134" s="174">
        <v>23.165376087062494</v>
      </c>
    </row>
    <row r="135" spans="1:60" outlineLevel="1" x14ac:dyDescent="0.2">
      <c r="B135" s="48" t="str">
        <v>[spare]</v>
      </c>
      <c r="C135" s="10" t="s">
        <v>216</v>
      </c>
      <c r="G135" s="174">
        <v>0</v>
      </c>
      <c r="H135" s="174">
        <v>0</v>
      </c>
      <c r="I135" s="174">
        <v>0</v>
      </c>
      <c r="J135" s="174">
        <v>0</v>
      </c>
      <c r="K135" s="174">
        <v>0</v>
      </c>
      <c r="L135" s="174">
        <v>0</v>
      </c>
      <c r="M135" s="174">
        <v>0</v>
      </c>
      <c r="N135" s="174">
        <v>0</v>
      </c>
      <c r="O135" s="174">
        <v>0</v>
      </c>
      <c r="P135" s="174">
        <v>0</v>
      </c>
      <c r="Q135" s="174">
        <v>0</v>
      </c>
      <c r="R135" s="174">
        <v>0</v>
      </c>
      <c r="S135" s="174">
        <v>0</v>
      </c>
      <c r="T135" s="174">
        <v>0</v>
      </c>
      <c r="U135" s="174">
        <v>0</v>
      </c>
      <c r="V135" s="174">
        <v>0</v>
      </c>
      <c r="W135" s="174">
        <v>0</v>
      </c>
      <c r="X135" s="174">
        <v>0</v>
      </c>
      <c r="Y135" s="174">
        <v>0</v>
      </c>
      <c r="Z135" s="174">
        <v>0</v>
      </c>
      <c r="AA135" s="174">
        <v>0</v>
      </c>
      <c r="AB135" s="174">
        <v>0</v>
      </c>
      <c r="AC135" s="174">
        <v>0</v>
      </c>
      <c r="AD135" s="174">
        <v>0</v>
      </c>
      <c r="AE135" s="174">
        <v>0</v>
      </c>
      <c r="AF135" s="174">
        <v>0</v>
      </c>
      <c r="AG135" s="174">
        <v>0</v>
      </c>
      <c r="AH135" s="174">
        <v>0</v>
      </c>
      <c r="AI135" s="174">
        <v>0</v>
      </c>
      <c r="AJ135" s="174">
        <v>0</v>
      </c>
      <c r="AK135" s="174">
        <v>0</v>
      </c>
      <c r="AL135" s="174">
        <v>0</v>
      </c>
      <c r="AM135" s="174">
        <v>0</v>
      </c>
      <c r="AN135" s="174">
        <v>0</v>
      </c>
      <c r="AO135" s="174">
        <v>0</v>
      </c>
      <c r="AP135" s="174">
        <v>0</v>
      </c>
      <c r="AQ135" s="174">
        <v>0</v>
      </c>
      <c r="AR135" s="174">
        <v>0</v>
      </c>
      <c r="AS135" s="174">
        <v>0</v>
      </c>
      <c r="AT135" s="174">
        <v>0</v>
      </c>
      <c r="AU135" s="174">
        <v>0</v>
      </c>
      <c r="AV135" s="174">
        <v>0</v>
      </c>
      <c r="AW135" s="174">
        <v>0</v>
      </c>
      <c r="AX135" s="174">
        <v>0</v>
      </c>
      <c r="AY135" s="174">
        <v>0</v>
      </c>
      <c r="AZ135" s="174">
        <v>0</v>
      </c>
      <c r="BA135" s="174">
        <v>0</v>
      </c>
      <c r="BB135" s="174">
        <v>0</v>
      </c>
      <c r="BC135" s="174">
        <v>0</v>
      </c>
      <c r="BD135" s="174">
        <v>0</v>
      </c>
    </row>
    <row r="136" spans="1:60" outlineLevel="1" x14ac:dyDescent="0.2">
      <c r="A136" s="27"/>
      <c r="B136" s="48"/>
      <c r="C136" s="29"/>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row>
    <row r="137" spans="1:60" outlineLevel="1" x14ac:dyDescent="0.2">
      <c r="A137" s="27"/>
      <c r="B137" s="61" t="s">
        <v>235</v>
      </c>
      <c r="C137" s="62" t="s">
        <v>216</v>
      </c>
      <c r="D137" s="63"/>
      <c r="E137" s="64"/>
      <c r="F137" s="64"/>
      <c r="G137" s="64">
        <f t="shared" ref="G137:BD137" si="17">SUM(G116:G135)</f>
        <v>310.61351839639241</v>
      </c>
      <c r="H137" s="64">
        <f t="shared" si="17"/>
        <v>239.56048239031449</v>
      </c>
      <c r="I137" s="64">
        <f t="shared" si="17"/>
        <v>159.61345782605969</v>
      </c>
      <c r="J137" s="64">
        <f t="shared" si="17"/>
        <v>175.21747076221666</v>
      </c>
      <c r="K137" s="64">
        <f t="shared" si="17"/>
        <v>190.09360866005056</v>
      </c>
      <c r="L137" s="64">
        <f t="shared" si="17"/>
        <v>203.85467132157004</v>
      </c>
      <c r="M137" s="64">
        <f t="shared" si="17"/>
        <v>216.49972261774255</v>
      </c>
      <c r="N137" s="64">
        <f t="shared" si="17"/>
        <v>238.08912062824726</v>
      </c>
      <c r="O137" s="64">
        <f t="shared" si="17"/>
        <v>261.48217517338077</v>
      </c>
      <c r="P137" s="64">
        <f t="shared" si="17"/>
        <v>294.92071764190035</v>
      </c>
      <c r="Q137" s="64">
        <f t="shared" si="17"/>
        <v>334.9641199731268</v>
      </c>
      <c r="R137" s="64">
        <f t="shared" si="17"/>
        <v>368.60598910781857</v>
      </c>
      <c r="S137" s="64">
        <f t="shared" si="17"/>
        <v>399.89651965401413</v>
      </c>
      <c r="T137" s="64">
        <f t="shared" si="17"/>
        <v>428.65367391725141</v>
      </c>
      <c r="U137" s="64">
        <f t="shared" si="17"/>
        <v>459.27062514710644</v>
      </c>
      <c r="V137" s="64">
        <f t="shared" si="17"/>
        <v>494.42533925950744</v>
      </c>
      <c r="W137" s="64">
        <f t="shared" si="17"/>
        <v>530.90682436268855</v>
      </c>
      <c r="X137" s="64">
        <f t="shared" si="17"/>
        <v>568.79597508399127</v>
      </c>
      <c r="Y137" s="64">
        <f t="shared" si="17"/>
        <v>604.42061502129059</v>
      </c>
      <c r="Z137" s="64">
        <f t="shared" si="17"/>
        <v>649.99134294514704</v>
      </c>
      <c r="AA137" s="64">
        <f t="shared" si="17"/>
        <v>699.20157678150781</v>
      </c>
      <c r="AB137" s="64">
        <f t="shared" si="17"/>
        <v>751.48990020498013</v>
      </c>
      <c r="AC137" s="64">
        <f t="shared" si="17"/>
        <v>771.90916555552735</v>
      </c>
      <c r="AD137" s="64">
        <f t="shared" si="17"/>
        <v>743.93519049852603</v>
      </c>
      <c r="AE137" s="64">
        <f t="shared" si="17"/>
        <v>765.74300499832964</v>
      </c>
      <c r="AF137" s="64">
        <f t="shared" si="17"/>
        <v>785.39544150651022</v>
      </c>
      <c r="AG137" s="64">
        <f t="shared" si="17"/>
        <v>802.86520203520627</v>
      </c>
      <c r="AH137" s="64">
        <f t="shared" si="17"/>
        <v>819.37370912829283</v>
      </c>
      <c r="AI137" s="64">
        <f t="shared" si="17"/>
        <v>836.24400060244659</v>
      </c>
      <c r="AJ137" s="64">
        <f t="shared" si="17"/>
        <v>853.82777265340917</v>
      </c>
      <c r="AK137" s="64">
        <f t="shared" si="17"/>
        <v>869.15654895080002</v>
      </c>
      <c r="AL137" s="64">
        <f t="shared" si="17"/>
        <v>880.1830071817036</v>
      </c>
      <c r="AM137" s="64">
        <f t="shared" si="17"/>
        <v>887.12527759798809</v>
      </c>
      <c r="AN137" s="64">
        <f t="shared" si="17"/>
        <v>892.4026778415838</v>
      </c>
      <c r="AO137" s="64">
        <f t="shared" si="17"/>
        <v>887.45505238137264</v>
      </c>
      <c r="AP137" s="64">
        <f t="shared" si="17"/>
        <v>872.86066130554536</v>
      </c>
      <c r="AQ137" s="64">
        <f t="shared" si="17"/>
        <v>874.67606027285751</v>
      </c>
      <c r="AR137" s="64">
        <f t="shared" si="17"/>
        <v>893.27492387837731</v>
      </c>
      <c r="AS137" s="64">
        <f t="shared" si="17"/>
        <v>912.97535089844644</v>
      </c>
      <c r="AT137" s="64">
        <f t="shared" si="17"/>
        <v>931.43076402828126</v>
      </c>
      <c r="AU137" s="64">
        <f t="shared" si="17"/>
        <v>947.45619924888115</v>
      </c>
      <c r="AV137" s="64">
        <f t="shared" si="17"/>
        <v>965.19301312104892</v>
      </c>
      <c r="AW137" s="64">
        <f t="shared" si="17"/>
        <v>986.60617901085232</v>
      </c>
      <c r="AX137" s="64">
        <f t="shared" si="17"/>
        <v>1006.7853597657654</v>
      </c>
      <c r="AY137" s="64">
        <f t="shared" si="17"/>
        <v>1027.0418923463087</v>
      </c>
      <c r="AZ137" s="64">
        <f t="shared" si="17"/>
        <v>1048.3121112746346</v>
      </c>
      <c r="BA137" s="64">
        <f t="shared" si="17"/>
        <v>1069.5653817793948</v>
      </c>
      <c r="BB137" s="64">
        <f t="shared" si="17"/>
        <v>1095.0468442621923</v>
      </c>
      <c r="BC137" s="64">
        <f t="shared" si="17"/>
        <v>1101.1583838766594</v>
      </c>
      <c r="BD137" s="64">
        <f t="shared" si="17"/>
        <v>1080.9481757388496</v>
      </c>
    </row>
    <row r="138" spans="1:60" outlineLevel="1" x14ac:dyDescent="0.2">
      <c r="A138" s="93">
        <f>SUM(E138:AZ138)</f>
        <v>0</v>
      </c>
      <c r="C138" s="1"/>
      <c r="D138" s="72" t="s">
        <v>218</v>
      </c>
      <c r="E138" s="111"/>
      <c r="F138" s="111"/>
      <c r="G138" s="111">
        <f t="shared" ref="G138:AL138" si="18">IF(ISERROR(G137),1,0)</f>
        <v>0</v>
      </c>
      <c r="H138" s="111">
        <f t="shared" si="18"/>
        <v>0</v>
      </c>
      <c r="I138" s="111">
        <f t="shared" si="18"/>
        <v>0</v>
      </c>
      <c r="J138" s="111">
        <f t="shared" si="18"/>
        <v>0</v>
      </c>
      <c r="K138" s="111">
        <f t="shared" si="18"/>
        <v>0</v>
      </c>
      <c r="L138" s="111">
        <f t="shared" si="18"/>
        <v>0</v>
      </c>
      <c r="M138" s="111">
        <f t="shared" si="18"/>
        <v>0</v>
      </c>
      <c r="N138" s="111">
        <f t="shared" si="18"/>
        <v>0</v>
      </c>
      <c r="O138" s="111">
        <f t="shared" si="18"/>
        <v>0</v>
      </c>
      <c r="P138" s="111">
        <f t="shared" si="18"/>
        <v>0</v>
      </c>
      <c r="Q138" s="111">
        <f t="shared" si="18"/>
        <v>0</v>
      </c>
      <c r="R138" s="111">
        <f t="shared" si="18"/>
        <v>0</v>
      </c>
      <c r="S138" s="111">
        <f t="shared" si="18"/>
        <v>0</v>
      </c>
      <c r="T138" s="111">
        <f t="shared" si="18"/>
        <v>0</v>
      </c>
      <c r="U138" s="111">
        <f t="shared" si="18"/>
        <v>0</v>
      </c>
      <c r="V138" s="111">
        <f t="shared" si="18"/>
        <v>0</v>
      </c>
      <c r="W138" s="111">
        <f t="shared" si="18"/>
        <v>0</v>
      </c>
      <c r="X138" s="111">
        <f t="shared" si="18"/>
        <v>0</v>
      </c>
      <c r="Y138" s="111">
        <f t="shared" si="18"/>
        <v>0</v>
      </c>
      <c r="Z138" s="111">
        <f t="shared" si="18"/>
        <v>0</v>
      </c>
      <c r="AA138" s="111">
        <f t="shared" si="18"/>
        <v>0</v>
      </c>
      <c r="AB138" s="111">
        <f t="shared" si="18"/>
        <v>0</v>
      </c>
      <c r="AC138" s="111">
        <f t="shared" si="18"/>
        <v>0</v>
      </c>
      <c r="AD138" s="111">
        <f t="shared" si="18"/>
        <v>0</v>
      </c>
      <c r="AE138" s="111">
        <f t="shared" si="18"/>
        <v>0</v>
      </c>
      <c r="AF138" s="111">
        <f t="shared" si="18"/>
        <v>0</v>
      </c>
      <c r="AG138" s="111">
        <f t="shared" si="18"/>
        <v>0</v>
      </c>
      <c r="AH138" s="111">
        <f t="shared" si="18"/>
        <v>0</v>
      </c>
      <c r="AI138" s="111">
        <f t="shared" si="18"/>
        <v>0</v>
      </c>
      <c r="AJ138" s="111">
        <f t="shared" si="18"/>
        <v>0</v>
      </c>
      <c r="AK138" s="111">
        <f t="shared" si="18"/>
        <v>0</v>
      </c>
      <c r="AL138" s="111">
        <f t="shared" si="18"/>
        <v>0</v>
      </c>
      <c r="AM138" s="111">
        <f t="shared" ref="AM138:BD138" si="19">IF(ISERROR(AM137),1,0)</f>
        <v>0</v>
      </c>
      <c r="AN138" s="111">
        <f t="shared" si="19"/>
        <v>0</v>
      </c>
      <c r="AO138" s="111">
        <f t="shared" si="19"/>
        <v>0</v>
      </c>
      <c r="AP138" s="111">
        <f t="shared" si="19"/>
        <v>0</v>
      </c>
      <c r="AQ138" s="111">
        <f t="shared" si="19"/>
        <v>0</v>
      </c>
      <c r="AR138" s="111">
        <f t="shared" si="19"/>
        <v>0</v>
      </c>
      <c r="AS138" s="111">
        <f t="shared" si="19"/>
        <v>0</v>
      </c>
      <c r="AT138" s="111">
        <f t="shared" si="19"/>
        <v>0</v>
      </c>
      <c r="AU138" s="111">
        <f t="shared" si="19"/>
        <v>0</v>
      </c>
      <c r="AV138" s="111">
        <f t="shared" si="19"/>
        <v>0</v>
      </c>
      <c r="AW138" s="111">
        <f t="shared" si="19"/>
        <v>0</v>
      </c>
      <c r="AX138" s="111">
        <f t="shared" si="19"/>
        <v>0</v>
      </c>
      <c r="AY138" s="111">
        <f t="shared" si="19"/>
        <v>0</v>
      </c>
      <c r="AZ138" s="111">
        <f t="shared" si="19"/>
        <v>0</v>
      </c>
      <c r="BA138" s="111">
        <f t="shared" si="19"/>
        <v>0</v>
      </c>
      <c r="BB138" s="111">
        <f t="shared" si="19"/>
        <v>0</v>
      </c>
      <c r="BC138" s="111">
        <f t="shared" si="19"/>
        <v>0</v>
      </c>
      <c r="BD138" s="111">
        <f t="shared" si="19"/>
        <v>0</v>
      </c>
      <c r="BE138" s="93"/>
      <c r="BF138" s="93"/>
      <c r="BG138" s="93"/>
      <c r="BH138" s="93"/>
    </row>
    <row r="139" spans="1:60" outlineLevel="1" x14ac:dyDescent="0.2">
      <c r="C139" s="24"/>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row>
    <row r="140" spans="1:60" x14ac:dyDescent="0.2">
      <c r="A140" s="6">
        <f>MAX($A$1:A139)+subsection</f>
        <v>6.0699999999999985</v>
      </c>
      <c r="B140" s="6" t="s">
        <v>239</v>
      </c>
      <c r="C140" s="7"/>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row>
    <row r="141" spans="1:60" x14ac:dyDescent="0.2">
      <c r="C141" s="24"/>
      <c r="E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row>
    <row r="142" spans="1:60" outlineLevel="1" x14ac:dyDescent="0.2">
      <c r="B142" s="49" t="s">
        <v>228</v>
      </c>
      <c r="C142" s="24"/>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row>
    <row r="143" spans="1:60" outlineLevel="1" x14ac:dyDescent="0.2">
      <c r="C143" s="24"/>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row>
    <row r="144" spans="1:60" outlineLevel="1" x14ac:dyDescent="0.2">
      <c r="B144" t="s">
        <v>240</v>
      </c>
      <c r="C144" s="10" t="s">
        <v>216</v>
      </c>
      <c r="G144" s="174">
        <v>133.99281209888562</v>
      </c>
      <c r="H144" s="174">
        <v>126.39528119915924</v>
      </c>
      <c r="I144" s="174">
        <v>124.4881458637735</v>
      </c>
      <c r="J144" s="174">
        <v>126.58401873754678</v>
      </c>
      <c r="K144" s="174">
        <v>133.91592911440057</v>
      </c>
      <c r="L144" s="174">
        <v>144.55319529948244</v>
      </c>
      <c r="M144" s="174">
        <v>141.27499617800081</v>
      </c>
      <c r="N144" s="174">
        <v>141.03163256933652</v>
      </c>
      <c r="O144" s="174">
        <v>146.41767442651047</v>
      </c>
      <c r="P144" s="174">
        <v>151.8763831929098</v>
      </c>
      <c r="Q144" s="174">
        <v>159.15838351490581</v>
      </c>
      <c r="R144" s="174">
        <v>163.11616564929108</v>
      </c>
      <c r="S144" s="174">
        <v>164.56298856527411</v>
      </c>
      <c r="T144" s="174">
        <v>168.95151713344933</v>
      </c>
      <c r="U144" s="174">
        <v>174.02567376662776</v>
      </c>
      <c r="V144" s="174">
        <v>179.21162513064058</v>
      </c>
      <c r="W144" s="174">
        <v>184.51363152656</v>
      </c>
      <c r="X144" s="174">
        <v>190.13640230963401</v>
      </c>
      <c r="Y144" s="174">
        <v>196.71834141466064</v>
      </c>
      <c r="Z144" s="174">
        <v>202.21766898974056</v>
      </c>
      <c r="AA144" s="174">
        <v>210.20581382435893</v>
      </c>
      <c r="AB144" s="174">
        <v>213.21562076499876</v>
      </c>
      <c r="AC144" s="174">
        <v>228.08690298488801</v>
      </c>
      <c r="AD144" s="174">
        <v>231.59374112777604</v>
      </c>
      <c r="AE144" s="174">
        <v>238.45931533368019</v>
      </c>
      <c r="AF144" s="174">
        <v>242.86457748975135</v>
      </c>
      <c r="AG144" s="174">
        <v>249.91544668946435</v>
      </c>
      <c r="AH144" s="174">
        <v>257.41576084071659</v>
      </c>
      <c r="AI144" s="174">
        <v>265.74411200120034</v>
      </c>
      <c r="AJ144" s="174">
        <v>275.78923803355326</v>
      </c>
      <c r="AK144" s="174">
        <v>284.45236940167223</v>
      </c>
      <c r="AL144" s="174">
        <v>289.62150050003311</v>
      </c>
      <c r="AM144" s="174">
        <v>298.06858257010447</v>
      </c>
      <c r="AN144" s="174">
        <v>307.02210383426319</v>
      </c>
      <c r="AO144" s="174">
        <v>316.27419294748563</v>
      </c>
      <c r="AP144" s="174">
        <v>325.68606343924074</v>
      </c>
      <c r="AQ144" s="174">
        <v>335.57972113444839</v>
      </c>
      <c r="AR144" s="174">
        <v>345.76622102159541</v>
      </c>
      <c r="AS144" s="174">
        <v>356.40283803760116</v>
      </c>
      <c r="AT144" s="174">
        <v>367.32180300697632</v>
      </c>
      <c r="AU144" s="174">
        <v>378.70779330710002</v>
      </c>
      <c r="AV144" s="174">
        <v>390.22614922462225</v>
      </c>
      <c r="AW144" s="174">
        <v>401.23504272800398</v>
      </c>
      <c r="AX144" s="174">
        <v>411.70802546269442</v>
      </c>
      <c r="AY144" s="174">
        <v>423.02413780899212</v>
      </c>
      <c r="AZ144" s="174">
        <v>434.32209856241661</v>
      </c>
      <c r="BA144" s="174">
        <v>446.27926794480902</v>
      </c>
      <c r="BB144" s="174">
        <v>458.63557170369376</v>
      </c>
      <c r="BC144" s="174">
        <v>471.3237935546627</v>
      </c>
      <c r="BD144" s="174">
        <v>484.34696349042196</v>
      </c>
    </row>
    <row r="145" spans="1:60" outlineLevel="1" x14ac:dyDescent="0.2">
      <c r="A145" s="93">
        <f>SUM(E145:AZ145)</f>
        <v>0</v>
      </c>
      <c r="C145" s="1"/>
      <c r="D145" s="72" t="s">
        <v>218</v>
      </c>
      <c r="E145" s="111"/>
      <c r="F145" s="111"/>
      <c r="G145" s="111">
        <f t="shared" ref="G145:AL145" si="20">IF(ISERROR(G144),1,0)</f>
        <v>0</v>
      </c>
      <c r="H145" s="111">
        <f t="shared" si="20"/>
        <v>0</v>
      </c>
      <c r="I145" s="111">
        <f t="shared" si="20"/>
        <v>0</v>
      </c>
      <c r="J145" s="111">
        <f t="shared" si="20"/>
        <v>0</v>
      </c>
      <c r="K145" s="111">
        <f t="shared" si="20"/>
        <v>0</v>
      </c>
      <c r="L145" s="111">
        <f t="shared" si="20"/>
        <v>0</v>
      </c>
      <c r="M145" s="111">
        <f t="shared" si="20"/>
        <v>0</v>
      </c>
      <c r="N145" s="111">
        <f t="shared" si="20"/>
        <v>0</v>
      </c>
      <c r="O145" s="111">
        <f t="shared" si="20"/>
        <v>0</v>
      </c>
      <c r="P145" s="111">
        <f t="shared" si="20"/>
        <v>0</v>
      </c>
      <c r="Q145" s="111">
        <f t="shared" si="20"/>
        <v>0</v>
      </c>
      <c r="R145" s="111">
        <f t="shared" si="20"/>
        <v>0</v>
      </c>
      <c r="S145" s="111">
        <f t="shared" si="20"/>
        <v>0</v>
      </c>
      <c r="T145" s="111">
        <f t="shared" si="20"/>
        <v>0</v>
      </c>
      <c r="U145" s="111">
        <f t="shared" si="20"/>
        <v>0</v>
      </c>
      <c r="V145" s="111">
        <f t="shared" si="20"/>
        <v>0</v>
      </c>
      <c r="W145" s="111">
        <f t="shared" si="20"/>
        <v>0</v>
      </c>
      <c r="X145" s="111">
        <f t="shared" si="20"/>
        <v>0</v>
      </c>
      <c r="Y145" s="111">
        <f t="shared" si="20"/>
        <v>0</v>
      </c>
      <c r="Z145" s="111">
        <f t="shared" si="20"/>
        <v>0</v>
      </c>
      <c r="AA145" s="111">
        <f t="shared" si="20"/>
        <v>0</v>
      </c>
      <c r="AB145" s="111">
        <f t="shared" si="20"/>
        <v>0</v>
      </c>
      <c r="AC145" s="111">
        <f t="shared" si="20"/>
        <v>0</v>
      </c>
      <c r="AD145" s="111">
        <f t="shared" si="20"/>
        <v>0</v>
      </c>
      <c r="AE145" s="111">
        <f t="shared" si="20"/>
        <v>0</v>
      </c>
      <c r="AF145" s="111">
        <f t="shared" si="20"/>
        <v>0</v>
      </c>
      <c r="AG145" s="111">
        <f t="shared" si="20"/>
        <v>0</v>
      </c>
      <c r="AH145" s="111">
        <f t="shared" si="20"/>
        <v>0</v>
      </c>
      <c r="AI145" s="111">
        <f t="shared" si="20"/>
        <v>0</v>
      </c>
      <c r="AJ145" s="111">
        <f t="shared" si="20"/>
        <v>0</v>
      </c>
      <c r="AK145" s="111">
        <f t="shared" si="20"/>
        <v>0</v>
      </c>
      <c r="AL145" s="111">
        <f t="shared" si="20"/>
        <v>0</v>
      </c>
      <c r="AM145" s="111">
        <f t="shared" ref="AM145:BD145" si="21">IF(ISERROR(AM144),1,0)</f>
        <v>0</v>
      </c>
      <c r="AN145" s="111">
        <f t="shared" si="21"/>
        <v>0</v>
      </c>
      <c r="AO145" s="111">
        <f t="shared" si="21"/>
        <v>0</v>
      </c>
      <c r="AP145" s="111">
        <f t="shared" si="21"/>
        <v>0</v>
      </c>
      <c r="AQ145" s="111">
        <f t="shared" si="21"/>
        <v>0</v>
      </c>
      <c r="AR145" s="111">
        <f t="shared" si="21"/>
        <v>0</v>
      </c>
      <c r="AS145" s="111">
        <f t="shared" si="21"/>
        <v>0</v>
      </c>
      <c r="AT145" s="111">
        <f t="shared" si="21"/>
        <v>0</v>
      </c>
      <c r="AU145" s="111">
        <f t="shared" si="21"/>
        <v>0</v>
      </c>
      <c r="AV145" s="111">
        <f t="shared" si="21"/>
        <v>0</v>
      </c>
      <c r="AW145" s="111">
        <f t="shared" si="21"/>
        <v>0</v>
      </c>
      <c r="AX145" s="111">
        <f t="shared" si="21"/>
        <v>0</v>
      </c>
      <c r="AY145" s="111">
        <f t="shared" si="21"/>
        <v>0</v>
      </c>
      <c r="AZ145" s="111">
        <f t="shared" si="21"/>
        <v>0</v>
      </c>
      <c r="BA145" s="111">
        <f t="shared" si="21"/>
        <v>0</v>
      </c>
      <c r="BB145" s="111">
        <f t="shared" si="21"/>
        <v>0</v>
      </c>
      <c r="BC145" s="111">
        <f t="shared" si="21"/>
        <v>0</v>
      </c>
      <c r="BD145" s="111">
        <f t="shared" si="21"/>
        <v>0</v>
      </c>
      <c r="BE145" s="93"/>
      <c r="BF145" s="93"/>
      <c r="BG145" s="93"/>
      <c r="BH145" s="93"/>
    </row>
    <row r="147" spans="1:60" x14ac:dyDescent="0.2">
      <c r="A147" s="6">
        <f>MAX($A$1:A146)+subsection</f>
        <v>6.0799999999999983</v>
      </c>
      <c r="B147" s="6" t="s">
        <v>241</v>
      </c>
      <c r="C147" s="7"/>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row>
    <row r="148" spans="1:60" x14ac:dyDescent="0.2">
      <c r="C148" s="24"/>
      <c r="E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row>
    <row r="149" spans="1:60" outlineLevel="1" x14ac:dyDescent="0.2">
      <c r="B149" s="49" t="s">
        <v>242</v>
      </c>
    </row>
    <row r="150" spans="1:60" outlineLevel="1" x14ac:dyDescent="0.2">
      <c r="B150" s="49"/>
    </row>
    <row r="151" spans="1:60" outlineLevel="1" x14ac:dyDescent="0.2">
      <c r="B151" s="47" t="s">
        <v>243</v>
      </c>
      <c r="C151" s="24"/>
      <c r="D151" s="53" t="s">
        <v>145</v>
      </c>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row>
    <row r="152" spans="1:60" outlineLevel="1" x14ac:dyDescent="0.2">
      <c r="B152" s="65" t="s">
        <v>244</v>
      </c>
    </row>
    <row r="153" spans="1:60" outlineLevel="1" x14ac:dyDescent="0.2">
      <c r="B153" s="52" t="s">
        <v>86</v>
      </c>
    </row>
    <row r="154" spans="1:60" outlineLevel="1" x14ac:dyDescent="0.2">
      <c r="B154" s="66" t="s">
        <v>104</v>
      </c>
      <c r="C154" s="10" t="s">
        <v>216</v>
      </c>
      <c r="D154" s="24">
        <v>1</v>
      </c>
      <c r="E154" s="73"/>
      <c r="G154" s="174">
        <v>71.406459639999994</v>
      </c>
      <c r="H154" s="174">
        <v>74.601841540000009</v>
      </c>
      <c r="I154" s="174">
        <v>67.047929199999999</v>
      </c>
      <c r="J154" s="174">
        <v>63.928402849999991</v>
      </c>
      <c r="K154" s="174">
        <v>62.901120762751411</v>
      </c>
      <c r="L154" s="174">
        <v>71.802000143773554</v>
      </c>
      <c r="M154" s="174">
        <v>73.507434562271598</v>
      </c>
      <c r="N154" s="174">
        <v>77.417543662782165</v>
      </c>
      <c r="O154" s="174">
        <v>81.888017835968768</v>
      </c>
      <c r="P154" s="174">
        <v>87.070312301670313</v>
      </c>
      <c r="Q154" s="174">
        <v>90.5749664731797</v>
      </c>
      <c r="R154" s="174">
        <v>94.157890020419615</v>
      </c>
      <c r="S154" s="174">
        <v>98.008028429278966</v>
      </c>
      <c r="T154" s="174">
        <v>102.06347236271837</v>
      </c>
      <c r="U154" s="174">
        <v>106.31808227504915</v>
      </c>
      <c r="V154" s="174">
        <v>110.70188218351649</v>
      </c>
      <c r="W154" s="174">
        <v>115.17833747644561</v>
      </c>
      <c r="X154" s="174">
        <v>119.69844015539103</v>
      </c>
      <c r="Y154" s="174">
        <v>124.45608383144013</v>
      </c>
      <c r="Z154" s="174">
        <v>129.43482209592153</v>
      </c>
      <c r="AA154" s="174">
        <v>134.63044740086281</v>
      </c>
      <c r="AB154" s="174">
        <v>225.74500692087551</v>
      </c>
      <c r="AC154" s="174">
        <v>229.59529433809863</v>
      </c>
      <c r="AD154" s="174">
        <v>224.84561259777152</v>
      </c>
      <c r="AE154" s="174">
        <v>228.74308937814672</v>
      </c>
      <c r="AF154" s="174">
        <v>230.11032182238725</v>
      </c>
      <c r="AG154" s="174">
        <v>229.09083018604701</v>
      </c>
      <c r="AH154" s="174">
        <v>227.18032812708628</v>
      </c>
      <c r="AI154" s="174">
        <v>225.56715075938283</v>
      </c>
      <c r="AJ154" s="174">
        <v>223.90454496768231</v>
      </c>
      <c r="AK154" s="174">
        <v>221.61537301540687</v>
      </c>
      <c r="AL154" s="174">
        <v>217.96001890070698</v>
      </c>
      <c r="AM154" s="174">
        <v>213.82485676773075</v>
      </c>
      <c r="AN154" s="174">
        <v>209.44248818922196</v>
      </c>
      <c r="AO154" s="174">
        <v>203.48656134772568</v>
      </c>
      <c r="AP154" s="174">
        <v>196.22639577759762</v>
      </c>
      <c r="AQ154" s="174">
        <v>191.5772911180581</v>
      </c>
      <c r="AR154" s="174">
        <v>189.26018005811815</v>
      </c>
      <c r="AS154" s="174">
        <v>186.96812236768338</v>
      </c>
      <c r="AT154" s="174">
        <v>184.51492737010247</v>
      </c>
      <c r="AU154" s="174">
        <v>181.6355022966668</v>
      </c>
      <c r="AV154" s="174">
        <v>178.71354067844052</v>
      </c>
      <c r="AW154" s="174">
        <v>176.21851018012876</v>
      </c>
      <c r="AX154" s="174">
        <v>173.24577247433845</v>
      </c>
      <c r="AY154" s="174">
        <v>170.20279447290528</v>
      </c>
      <c r="AZ154" s="174">
        <v>167.05908021420825</v>
      </c>
      <c r="BA154" s="174">
        <v>163.78818630212535</v>
      </c>
      <c r="BB154" s="174">
        <v>160.5722065917455</v>
      </c>
      <c r="BC154" s="174">
        <v>155.60466247124583</v>
      </c>
      <c r="BD154" s="174">
        <v>148.32885546999026</v>
      </c>
    </row>
    <row r="155" spans="1:60" outlineLevel="1" x14ac:dyDescent="0.2">
      <c r="B155" s="66" t="s">
        <v>105</v>
      </c>
      <c r="C155" s="10" t="s">
        <v>216</v>
      </c>
      <c r="D155" s="24">
        <v>2</v>
      </c>
      <c r="E155" s="73"/>
      <c r="G155" s="174">
        <v>116.15795880000002</v>
      </c>
      <c r="H155" s="174">
        <v>128.68581187999999</v>
      </c>
      <c r="I155" s="174">
        <v>133.68481828</v>
      </c>
      <c r="J155" s="174">
        <v>132.13879863</v>
      </c>
      <c r="K155" s="174">
        <v>136.81049325749692</v>
      </c>
      <c r="L155" s="174">
        <v>164.44272675583335</v>
      </c>
      <c r="M155" s="174">
        <v>169.7234856444704</v>
      </c>
      <c r="N155" s="174">
        <v>179.78782706968789</v>
      </c>
      <c r="O155" s="174">
        <v>191.13713093728305</v>
      </c>
      <c r="P155" s="174">
        <v>202.33199764298658</v>
      </c>
      <c r="Q155" s="174">
        <v>214.70396092760114</v>
      </c>
      <c r="R155" s="174">
        <v>227.77394909710128</v>
      </c>
      <c r="S155" s="174">
        <v>241.26012984415198</v>
      </c>
      <c r="T155" s="174">
        <v>255.0513368347537</v>
      </c>
      <c r="U155" s="174">
        <v>269.6564578647982</v>
      </c>
      <c r="V155" s="174">
        <v>285.06286002672886</v>
      </c>
      <c r="W155" s="174">
        <v>301.1468486596753</v>
      </c>
      <c r="X155" s="174">
        <v>318.02416491711324</v>
      </c>
      <c r="Y155" s="174">
        <v>335.72265052634748</v>
      </c>
      <c r="Z155" s="174">
        <v>354.12825370039974</v>
      </c>
      <c r="AA155" s="174">
        <v>373.3699485824385</v>
      </c>
      <c r="AB155" s="174">
        <v>634.2630374383715</v>
      </c>
      <c r="AC155" s="174">
        <v>653.43336468470432</v>
      </c>
      <c r="AD155" s="174">
        <v>647.83757089727112</v>
      </c>
      <c r="AE155" s="174">
        <v>666.87096091463854</v>
      </c>
      <c r="AF155" s="174">
        <v>679.20687865658624</v>
      </c>
      <c r="AG155" s="174">
        <v>685.1512727739796</v>
      </c>
      <c r="AH155" s="174">
        <v>688.31730731730113</v>
      </c>
      <c r="AI155" s="174">
        <v>692.3809887174732</v>
      </c>
      <c r="AJ155" s="174">
        <v>695.98988941203572</v>
      </c>
      <c r="AK155" s="174">
        <v>697.63471435441829</v>
      </c>
      <c r="AL155" s="174">
        <v>694.89325670902133</v>
      </c>
      <c r="AM155" s="174">
        <v>690.10527991354229</v>
      </c>
      <c r="AN155" s="174">
        <v>684.2239371309131</v>
      </c>
      <c r="AO155" s="174">
        <v>672.94056713033183</v>
      </c>
      <c r="AP155" s="174">
        <v>657.05894311016812</v>
      </c>
      <c r="AQ155" s="174">
        <v>649.49457411703736</v>
      </c>
      <c r="AR155" s="174">
        <v>649.55695945764728</v>
      </c>
      <c r="AS155" s="174">
        <v>649.57982979505118</v>
      </c>
      <c r="AT155" s="174">
        <v>648.87094823739483</v>
      </c>
      <c r="AU155" s="174">
        <v>646.63254597267905</v>
      </c>
      <c r="AV155" s="174">
        <v>644.10929045761202</v>
      </c>
      <c r="AW155" s="174">
        <v>643.06026086141003</v>
      </c>
      <c r="AX155" s="174">
        <v>640.14920525998889</v>
      </c>
      <c r="AY155" s="174">
        <v>636.73817413706388</v>
      </c>
      <c r="AZ155" s="174">
        <v>632.77506091892474</v>
      </c>
      <c r="BA155" s="174">
        <v>628.04314524668791</v>
      </c>
      <c r="BB155" s="174">
        <v>623.34298199680529</v>
      </c>
      <c r="BC155" s="174">
        <v>611.45281512631914</v>
      </c>
      <c r="BD155" s="174">
        <v>589.96001272836781</v>
      </c>
    </row>
    <row r="156" spans="1:60" outlineLevel="1" x14ac:dyDescent="0.2">
      <c r="B156" s="66" t="s">
        <v>106</v>
      </c>
      <c r="C156" s="10" t="s">
        <v>216</v>
      </c>
      <c r="D156" s="24">
        <v>3</v>
      </c>
      <c r="E156" s="73"/>
      <c r="G156" s="174">
        <v>13.345397519999999</v>
      </c>
      <c r="H156" s="174">
        <v>14.24226453</v>
      </c>
      <c r="I156" s="174">
        <v>14.76025677</v>
      </c>
      <c r="J156" s="174">
        <v>14.387438799999998</v>
      </c>
      <c r="K156" s="174">
        <v>14.239235325358935</v>
      </c>
      <c r="L156" s="174">
        <v>16.493837221394898</v>
      </c>
      <c r="M156" s="174">
        <v>16.869087337365226</v>
      </c>
      <c r="N156" s="174">
        <v>17.441779746175957</v>
      </c>
      <c r="O156" s="174">
        <v>18.147153345320891</v>
      </c>
      <c r="P156" s="174">
        <v>18.983563748719007</v>
      </c>
      <c r="Q156" s="174">
        <v>19.80770211091474</v>
      </c>
      <c r="R156" s="174">
        <v>20.687286195699294</v>
      </c>
      <c r="S156" s="174">
        <v>21.614879522158926</v>
      </c>
      <c r="T156" s="174">
        <v>22.578115552051337</v>
      </c>
      <c r="U156" s="174">
        <v>23.551794351254529</v>
      </c>
      <c r="V156" s="174">
        <v>24.536443567413666</v>
      </c>
      <c r="W156" s="174">
        <v>25.547073811836771</v>
      </c>
      <c r="X156" s="174">
        <v>26.533044534892372</v>
      </c>
      <c r="Y156" s="174">
        <v>27.59360346195708</v>
      </c>
      <c r="Z156" s="174">
        <v>28.669078960285141</v>
      </c>
      <c r="AA156" s="174">
        <v>29.762489619112685</v>
      </c>
      <c r="AB156" s="174">
        <v>49.775189464024322</v>
      </c>
      <c r="AC156" s="174">
        <v>50.49454286365124</v>
      </c>
      <c r="AD156" s="174">
        <v>49.288608671421585</v>
      </c>
      <c r="AE156" s="174">
        <v>49.93924621987135</v>
      </c>
      <c r="AF156" s="174">
        <v>50.046394740608662</v>
      </c>
      <c r="AG156" s="174">
        <v>49.670362390666561</v>
      </c>
      <c r="AH156" s="174">
        <v>49.09263038054732</v>
      </c>
      <c r="AI156" s="174">
        <v>48.583228722273425</v>
      </c>
      <c r="AJ156" s="174">
        <v>48.066694329193993</v>
      </c>
      <c r="AK156" s="174">
        <v>47.421179534880771</v>
      </c>
      <c r="AL156" s="174">
        <v>46.488491218585565</v>
      </c>
      <c r="AM156" s="174">
        <v>45.459766741948172</v>
      </c>
      <c r="AN156" s="174">
        <v>44.38440132277595</v>
      </c>
      <c r="AO156" s="174">
        <v>42.982038541433205</v>
      </c>
      <c r="AP156" s="174">
        <v>41.32264911311772</v>
      </c>
      <c r="AQ156" s="174">
        <v>40.221527101109977</v>
      </c>
      <c r="AR156" s="174">
        <v>39.613961383620598</v>
      </c>
      <c r="AS156" s="174">
        <v>39.011864875498141</v>
      </c>
      <c r="AT156" s="174">
        <v>38.380363549274868</v>
      </c>
      <c r="AU156" s="174">
        <v>37.669389483554745</v>
      </c>
      <c r="AV156" s="174">
        <v>36.968035002971916</v>
      </c>
      <c r="AW156" s="174">
        <v>36.360545531870414</v>
      </c>
      <c r="AX156" s="174">
        <v>35.659976576516371</v>
      </c>
      <c r="AY156" s="174">
        <v>34.948968476842907</v>
      </c>
      <c r="AZ156" s="174">
        <v>34.217623203013638</v>
      </c>
      <c r="BA156" s="174">
        <v>33.469173354757288</v>
      </c>
      <c r="BB156" s="174">
        <v>32.732054698665976</v>
      </c>
      <c r="BC156" s="174">
        <v>31.6388201785016</v>
      </c>
      <c r="BD156" s="174">
        <v>30.205216619910903</v>
      </c>
    </row>
    <row r="157" spans="1:60" outlineLevel="1" x14ac:dyDescent="0.2">
      <c r="B157" s="66" t="s">
        <v>107</v>
      </c>
      <c r="C157" s="10" t="s">
        <v>216</v>
      </c>
      <c r="D157" s="24">
        <v>4</v>
      </c>
      <c r="E157" s="73"/>
      <c r="G157" s="174">
        <v>7.6203530000000006</v>
      </c>
      <c r="H157" s="174">
        <v>8.4795359999999995</v>
      </c>
      <c r="I157" s="174">
        <v>10.766967680000002</v>
      </c>
      <c r="J157" s="174">
        <v>10.003004670000001</v>
      </c>
      <c r="K157" s="174">
        <v>13.97597297976189</v>
      </c>
      <c r="L157" s="174">
        <v>11.748027930476065</v>
      </c>
      <c r="M157" s="174">
        <v>12.254593891197333</v>
      </c>
      <c r="N157" s="174">
        <v>13.101433943214007</v>
      </c>
      <c r="O157" s="174">
        <v>14.042156879097185</v>
      </c>
      <c r="P157" s="174">
        <v>14.811161573552438</v>
      </c>
      <c r="Q157" s="174">
        <v>16.09427022031614</v>
      </c>
      <c r="R157" s="174">
        <v>17.468425049649564</v>
      </c>
      <c r="S157" s="174">
        <v>18.862861135073018</v>
      </c>
      <c r="T157" s="174">
        <v>20.267427955221063</v>
      </c>
      <c r="U157" s="174">
        <v>21.755916074114008</v>
      </c>
      <c r="V157" s="174">
        <v>23.343147851447128</v>
      </c>
      <c r="W157" s="174">
        <v>25.029660601912873</v>
      </c>
      <c r="X157" s="174">
        <v>26.826951750054736</v>
      </c>
      <c r="Y157" s="174">
        <v>28.715543004780507</v>
      </c>
      <c r="Z157" s="174">
        <v>30.670478548507322</v>
      </c>
      <c r="AA157" s="174">
        <v>32.707665975776287</v>
      </c>
      <c r="AB157" s="174">
        <v>56.188415238967742</v>
      </c>
      <c r="AC157" s="174">
        <v>58.495274741219788</v>
      </c>
      <c r="AD157" s="174">
        <v>58.56939929423033</v>
      </c>
      <c r="AE157" s="174">
        <v>60.841003820333277</v>
      </c>
      <c r="AF157" s="174">
        <v>62.568083278441122</v>
      </c>
      <c r="AG157" s="174">
        <v>63.726378559770446</v>
      </c>
      <c r="AH157" s="174">
        <v>64.631993774569523</v>
      </c>
      <c r="AI157" s="174">
        <v>65.618124189804888</v>
      </c>
      <c r="AJ157" s="174">
        <v>66.5245765190745</v>
      </c>
      <c r="AK157" s="174">
        <v>67.267762466095931</v>
      </c>
      <c r="AL157" s="174">
        <v>67.556592393532938</v>
      </c>
      <c r="AM157" s="174">
        <v>67.639753855689207</v>
      </c>
      <c r="AN157" s="174">
        <v>67.576567372838738</v>
      </c>
      <c r="AO157" s="174">
        <v>66.975313013889149</v>
      </c>
      <c r="AP157" s="174">
        <v>65.891082900354618</v>
      </c>
      <c r="AQ157" s="174">
        <v>65.618701174938153</v>
      </c>
      <c r="AR157" s="174">
        <v>66.083494888222447</v>
      </c>
      <c r="AS157" s="174">
        <v>66.555830269021527</v>
      </c>
      <c r="AT157" s="174">
        <v>66.926219099608446</v>
      </c>
      <c r="AU157" s="174">
        <v>67.141339926121617</v>
      </c>
      <c r="AV157" s="174">
        <v>67.350864680030341</v>
      </c>
      <c r="AW157" s="174">
        <v>67.681974718302641</v>
      </c>
      <c r="AX157" s="174">
        <v>67.790048397795331</v>
      </c>
      <c r="AY157" s="174">
        <v>67.879834790173064</v>
      </c>
      <c r="AZ157" s="174">
        <v>67.867298342446063</v>
      </c>
      <c r="BA157" s="174">
        <v>67.747142786247309</v>
      </c>
      <c r="BB157" s="174">
        <v>67.635993489944028</v>
      </c>
      <c r="BC157" s="174">
        <v>66.718872554271798</v>
      </c>
      <c r="BD157" s="174">
        <v>64.762254207474342</v>
      </c>
    </row>
    <row r="158" spans="1:60" outlineLevel="1" x14ac:dyDescent="0.2">
      <c r="B158" s="66" t="s">
        <v>108</v>
      </c>
      <c r="C158" s="10" t="s">
        <v>216</v>
      </c>
      <c r="D158" s="24">
        <v>5</v>
      </c>
      <c r="E158" s="73"/>
      <c r="G158" s="174">
        <v>9.8858500000000002E-2</v>
      </c>
      <c r="H158" s="174">
        <v>4.5054570000000002E-2</v>
      </c>
      <c r="I158" s="174">
        <v>1.6593360000000001E-2</v>
      </c>
      <c r="J158" s="174">
        <v>2.1233329999999998E-2</v>
      </c>
      <c r="K158" s="174">
        <v>0.14282522659200844</v>
      </c>
      <c r="L158" s="174">
        <v>1.2775246514880743E-2</v>
      </c>
      <c r="M158" s="174">
        <v>1.3329791980182764E-2</v>
      </c>
      <c r="N158" s="174">
        <v>1.424719907528741E-2</v>
      </c>
      <c r="O158" s="174">
        <v>1.5266405559925084E-2</v>
      </c>
      <c r="P158" s="174">
        <v>1.6110952367273782E-2</v>
      </c>
      <c r="Q158" s="174">
        <v>1.7498106519963908E-2</v>
      </c>
      <c r="R158" s="174">
        <v>1.8997047963730883E-2</v>
      </c>
      <c r="S158" s="174">
        <v>2.0508901448106322E-2</v>
      </c>
      <c r="T158" s="174">
        <v>2.2036402289227857E-2</v>
      </c>
      <c r="U158" s="174">
        <v>2.3655197846427438E-2</v>
      </c>
      <c r="V158" s="174">
        <v>2.5386974971752678E-2</v>
      </c>
      <c r="W158" s="174">
        <v>2.7215604468040257E-2</v>
      </c>
      <c r="X158" s="174">
        <v>2.9176411540865855E-2</v>
      </c>
      <c r="Y158" s="174">
        <v>3.1224340933980434E-2</v>
      </c>
      <c r="Z158" s="174">
        <v>3.3350562202152365E-2</v>
      </c>
      <c r="AA158" s="174">
        <v>3.5573190967995161E-2</v>
      </c>
      <c r="AB158" s="174">
        <v>6.1091687376615286E-2</v>
      </c>
      <c r="AC158" s="174">
        <v>6.3607435487173083E-2</v>
      </c>
      <c r="AD158" s="174">
        <v>6.3686690159129325E-2</v>
      </c>
      <c r="AE158" s="174">
        <v>6.61648935174389E-2</v>
      </c>
      <c r="AF158" s="174">
        <v>6.8034491248087206E-2</v>
      </c>
      <c r="AG158" s="174">
        <v>6.9301854531693796E-2</v>
      </c>
      <c r="AH158" s="174">
        <v>7.0276976326642412E-2</v>
      </c>
      <c r="AI158" s="174">
        <v>7.1348301661561808E-2</v>
      </c>
      <c r="AJ158" s="174">
        <v>7.2342541710916752E-2</v>
      </c>
      <c r="AK158" s="174">
        <v>7.3149827064118503E-2</v>
      </c>
      <c r="AL158" s="174">
        <v>7.3473004686573834E-2</v>
      </c>
      <c r="AM158" s="174">
        <v>7.354124293975689E-2</v>
      </c>
      <c r="AN158" s="174">
        <v>7.3481731215028392E-2</v>
      </c>
      <c r="AO158" s="174">
        <v>7.2826129163334308E-2</v>
      </c>
      <c r="AP158" s="174">
        <v>7.1644993581075178E-2</v>
      </c>
      <c r="AQ158" s="174">
        <v>7.1347146607876569E-2</v>
      </c>
      <c r="AR158" s="174">
        <v>7.1863768753477483E-2</v>
      </c>
      <c r="AS158" s="174">
        <v>7.23637165122262E-2</v>
      </c>
      <c r="AT158" s="174">
        <v>7.2791548990107369E-2</v>
      </c>
      <c r="AU158" s="174">
        <v>7.3024802067063105E-2</v>
      </c>
      <c r="AV158" s="174">
        <v>7.3223900809409256E-2</v>
      </c>
      <c r="AW158" s="174">
        <v>7.3582468649283278E-2</v>
      </c>
      <c r="AX158" s="174">
        <v>7.3728083077198581E-2</v>
      </c>
      <c r="AY158" s="174">
        <v>7.3794261258000593E-2</v>
      </c>
      <c r="AZ158" s="174">
        <v>7.3778827829276764E-2</v>
      </c>
      <c r="BA158" s="174">
        <v>7.3678710110046397E-2</v>
      </c>
      <c r="BB158" s="174">
        <v>7.3556845004694837E-2</v>
      </c>
      <c r="BC158" s="174">
        <v>7.2558038424164875E-2</v>
      </c>
      <c r="BD158" s="174">
        <v>7.0410567949805172E-2</v>
      </c>
    </row>
    <row r="159" spans="1:60" outlineLevel="1" x14ac:dyDescent="0.2">
      <c r="B159" s="52" t="s">
        <v>87</v>
      </c>
      <c r="C159" s="10" t="s">
        <v>216</v>
      </c>
      <c r="D159" s="24">
        <v>6</v>
      </c>
      <c r="E159" s="73"/>
      <c r="G159" s="174">
        <v>7.2969216100000001</v>
      </c>
      <c r="H159" s="174">
        <v>9.3451877799999998</v>
      </c>
      <c r="I159" s="174">
        <v>10.409857979999998</v>
      </c>
      <c r="J159" s="174">
        <v>8.4504963399999991</v>
      </c>
      <c r="K159" s="174">
        <v>9.0010673308962179</v>
      </c>
      <c r="L159" s="174">
        <v>10.106854855276115</v>
      </c>
      <c r="M159" s="174">
        <v>10.404363995109591</v>
      </c>
      <c r="N159" s="174">
        <v>10.934715799988295</v>
      </c>
      <c r="O159" s="174">
        <v>11.551284293642043</v>
      </c>
      <c r="P159" s="174">
        <v>11.877086899511609</v>
      </c>
      <c r="Q159" s="174">
        <v>12.233872890847337</v>
      </c>
      <c r="R159" s="174">
        <v>12.80390650298841</v>
      </c>
      <c r="S159" s="174">
        <v>13.596204157109955</v>
      </c>
      <c r="T159" s="174">
        <v>14.475722053736403</v>
      </c>
      <c r="U159" s="174">
        <v>15.106410483333754</v>
      </c>
      <c r="V159" s="174">
        <v>15.659120576236282</v>
      </c>
      <c r="W159" s="174">
        <v>16.307650723974874</v>
      </c>
      <c r="X159" s="174">
        <v>17.005826031516772</v>
      </c>
      <c r="Y159" s="174">
        <v>17.649065292652967</v>
      </c>
      <c r="Z159" s="174">
        <v>18.350918627117345</v>
      </c>
      <c r="AA159" s="174">
        <v>19.093852843693291</v>
      </c>
      <c r="AB159" s="174">
        <v>31.995691221851569</v>
      </c>
      <c r="AC159" s="174">
        <v>32.511501718881419</v>
      </c>
      <c r="AD159" s="174">
        <v>31.80041564764155</v>
      </c>
      <c r="AE159" s="174">
        <v>32.307579388942386</v>
      </c>
      <c r="AF159" s="174">
        <v>32.440515646921995</v>
      </c>
      <c r="AG159" s="174">
        <v>32.293467265783541</v>
      </c>
      <c r="AH159" s="174">
        <v>31.995241944223551</v>
      </c>
      <c r="AI159" s="174">
        <v>31.725435835948705</v>
      </c>
      <c r="AJ159" s="174">
        <v>31.439556536575548</v>
      </c>
      <c r="AK159" s="174">
        <v>31.13882621851614</v>
      </c>
      <c r="AL159" s="174">
        <v>30.563583263228544</v>
      </c>
      <c r="AM159" s="174">
        <v>30.00552600805667</v>
      </c>
      <c r="AN159" s="174">
        <v>29.336562013124073</v>
      </c>
      <c r="AO159" s="174">
        <v>28.536529087603995</v>
      </c>
      <c r="AP159" s="174">
        <v>27.492396833606019</v>
      </c>
      <c r="AQ159" s="174">
        <v>26.864825742538144</v>
      </c>
      <c r="AR159" s="174">
        <v>26.556135206706468</v>
      </c>
      <c r="AS159" s="174">
        <v>26.230223160178681</v>
      </c>
      <c r="AT159" s="174">
        <v>25.89291883158047</v>
      </c>
      <c r="AU159" s="174">
        <v>25.487094225621398</v>
      </c>
      <c r="AV159" s="174">
        <v>25.072982850872283</v>
      </c>
      <c r="AW159" s="174">
        <v>24.764551801325389</v>
      </c>
      <c r="AX159" s="174">
        <v>24.381806257437933</v>
      </c>
      <c r="AY159" s="174">
        <v>23.984740816754083</v>
      </c>
      <c r="AZ159" s="174">
        <v>23.573422227272097</v>
      </c>
      <c r="BA159" s="174">
        <v>23.084757828500887</v>
      </c>
      <c r="BB159" s="174">
        <v>22.707347307818633</v>
      </c>
      <c r="BC159" s="174">
        <v>21.995120565488822</v>
      </c>
      <c r="BD159" s="174">
        <v>21.049593951877622</v>
      </c>
    </row>
    <row r="160" spans="1:60" outlineLevel="1" x14ac:dyDescent="0.2">
      <c r="B160" s="52" t="s">
        <v>88</v>
      </c>
      <c r="C160" s="10" t="s">
        <v>216</v>
      </c>
      <c r="D160" s="24">
        <v>7</v>
      </c>
      <c r="E160" s="73"/>
      <c r="G160" s="174">
        <v>0</v>
      </c>
      <c r="H160" s="174">
        <v>0</v>
      </c>
      <c r="I160" s="174">
        <v>0</v>
      </c>
      <c r="J160" s="174">
        <v>0</v>
      </c>
      <c r="K160" s="174">
        <v>0</v>
      </c>
      <c r="L160" s="174">
        <v>0</v>
      </c>
      <c r="M160" s="174">
        <v>0</v>
      </c>
      <c r="N160" s="174">
        <v>0</v>
      </c>
      <c r="O160" s="174">
        <v>0</v>
      </c>
      <c r="P160" s="174">
        <v>0</v>
      </c>
      <c r="Q160" s="174">
        <v>0</v>
      </c>
      <c r="R160" s="174">
        <v>0</v>
      </c>
      <c r="S160" s="174">
        <v>0</v>
      </c>
      <c r="T160" s="174">
        <v>0</v>
      </c>
      <c r="U160" s="174">
        <v>0</v>
      </c>
      <c r="V160" s="174">
        <v>0</v>
      </c>
      <c r="W160" s="174">
        <v>0</v>
      </c>
      <c r="X160" s="174">
        <v>0</v>
      </c>
      <c r="Y160" s="174">
        <v>0</v>
      </c>
      <c r="Z160" s="174">
        <v>0</v>
      </c>
      <c r="AA160" s="174">
        <v>0</v>
      </c>
      <c r="AB160" s="174">
        <v>0</v>
      </c>
      <c r="AC160" s="174">
        <v>0</v>
      </c>
      <c r="AD160" s="174">
        <v>0</v>
      </c>
      <c r="AE160" s="174">
        <v>0</v>
      </c>
      <c r="AF160" s="174">
        <v>0</v>
      </c>
      <c r="AG160" s="174">
        <v>0</v>
      </c>
      <c r="AH160" s="174">
        <v>0</v>
      </c>
      <c r="AI160" s="174">
        <v>0</v>
      </c>
      <c r="AJ160" s="174">
        <v>0</v>
      </c>
      <c r="AK160" s="174">
        <v>0</v>
      </c>
      <c r="AL160" s="174">
        <v>0</v>
      </c>
      <c r="AM160" s="174">
        <v>0</v>
      </c>
      <c r="AN160" s="174">
        <v>0</v>
      </c>
      <c r="AO160" s="174">
        <v>0</v>
      </c>
      <c r="AP160" s="174">
        <v>0</v>
      </c>
      <c r="AQ160" s="174">
        <v>0</v>
      </c>
      <c r="AR160" s="174">
        <v>0</v>
      </c>
      <c r="AS160" s="174">
        <v>0</v>
      </c>
      <c r="AT160" s="174">
        <v>0</v>
      </c>
      <c r="AU160" s="174">
        <v>0</v>
      </c>
      <c r="AV160" s="174">
        <v>0</v>
      </c>
      <c r="AW160" s="174">
        <v>0</v>
      </c>
      <c r="AX160" s="174">
        <v>0</v>
      </c>
      <c r="AY160" s="174">
        <v>0</v>
      </c>
      <c r="AZ160" s="174">
        <v>0</v>
      </c>
      <c r="BA160" s="174">
        <v>0</v>
      </c>
      <c r="BB160" s="174">
        <v>0</v>
      </c>
      <c r="BC160" s="174">
        <v>0</v>
      </c>
      <c r="BD160" s="174">
        <v>0</v>
      </c>
    </row>
    <row r="161" spans="2:56" outlineLevel="1" x14ac:dyDescent="0.2">
      <c r="B161" s="52" t="s">
        <v>89</v>
      </c>
      <c r="C161" s="10" t="s">
        <v>216</v>
      </c>
      <c r="D161" s="24">
        <v>8</v>
      </c>
      <c r="E161" s="73"/>
      <c r="G161" s="174">
        <v>20.81596860414</v>
      </c>
      <c r="H161" s="174">
        <v>22.760874849999997</v>
      </c>
      <c r="I161" s="174">
        <v>21.5071668</v>
      </c>
      <c r="J161" s="174">
        <v>16.916437010000003</v>
      </c>
      <c r="K161" s="174">
        <v>20.731607414375535</v>
      </c>
      <c r="L161" s="174">
        <v>20.080407079685543</v>
      </c>
      <c r="M161" s="174">
        <v>22.611775273430901</v>
      </c>
      <c r="N161" s="174">
        <v>23.502637178666941</v>
      </c>
      <c r="O161" s="174">
        <v>24.677526105114964</v>
      </c>
      <c r="P161" s="174">
        <v>25.180403114781079</v>
      </c>
      <c r="Q161" s="174">
        <v>25.635640659501124</v>
      </c>
      <c r="R161" s="174">
        <v>26.436819183477354</v>
      </c>
      <c r="S161" s="174">
        <v>27.602336208773213</v>
      </c>
      <c r="T161" s="174">
        <v>28.899170546688897</v>
      </c>
      <c r="U161" s="174">
        <v>29.981618696497293</v>
      </c>
      <c r="V161" s="174">
        <v>31.009733909101669</v>
      </c>
      <c r="W161" s="174">
        <v>32.142334403606775</v>
      </c>
      <c r="X161" s="174">
        <v>33.413951858906017</v>
      </c>
      <c r="Y161" s="174">
        <v>34.554629424234186</v>
      </c>
      <c r="Z161" s="174">
        <v>35.81473023756665</v>
      </c>
      <c r="AA161" s="174">
        <v>37.166773536220958</v>
      </c>
      <c r="AB161" s="174">
        <v>62.222837412811728</v>
      </c>
      <c r="AC161" s="174">
        <v>63.227908411657381</v>
      </c>
      <c r="AD161" s="174">
        <v>61.809331048227577</v>
      </c>
      <c r="AE161" s="174">
        <v>62.741769743336008</v>
      </c>
      <c r="AF161" s="174">
        <v>63.035061311160327</v>
      </c>
      <c r="AG161" s="174">
        <v>62.590982567987901</v>
      </c>
      <c r="AH161" s="174">
        <v>62.054941993958906</v>
      </c>
      <c r="AI161" s="174">
        <v>61.477986740127541</v>
      </c>
      <c r="AJ161" s="174">
        <v>60.957452965057207</v>
      </c>
      <c r="AK161" s="174">
        <v>60.229508347834077</v>
      </c>
      <c r="AL161" s="174">
        <v>59.208245968210228</v>
      </c>
      <c r="AM161" s="174">
        <v>58.030846215367689</v>
      </c>
      <c r="AN161" s="174">
        <v>56.847914253313867</v>
      </c>
      <c r="AO161" s="174">
        <v>55.16231411704743</v>
      </c>
      <c r="AP161" s="174">
        <v>53.146266627200333</v>
      </c>
      <c r="AQ161" s="174">
        <v>51.937855096180556</v>
      </c>
      <c r="AR161" s="174">
        <v>51.274535166051002</v>
      </c>
      <c r="AS161" s="174">
        <v>50.681944308503176</v>
      </c>
      <c r="AT161" s="174">
        <v>49.972779280926844</v>
      </c>
      <c r="AU161" s="174">
        <v>49.24279778827097</v>
      </c>
      <c r="AV161" s="174">
        <v>48.494306755334101</v>
      </c>
      <c r="AW161" s="174">
        <v>47.823512310549098</v>
      </c>
      <c r="AX161" s="174">
        <v>47.127898797974836</v>
      </c>
      <c r="AY161" s="174">
        <v>46.302752664651798</v>
      </c>
      <c r="AZ161" s="174">
        <v>45.555791856453041</v>
      </c>
      <c r="BA161" s="174">
        <v>44.676012828053118</v>
      </c>
      <c r="BB161" s="174">
        <v>43.876147895689172</v>
      </c>
      <c r="BC161" s="174">
        <v>42.499865764196549</v>
      </c>
      <c r="BD161" s="174">
        <v>40.638577368806288</v>
      </c>
    </row>
    <row r="162" spans="2:56" outlineLevel="1" x14ac:dyDescent="0.2">
      <c r="B162" s="52" t="s">
        <v>90</v>
      </c>
      <c r="C162" s="10" t="s">
        <v>216</v>
      </c>
      <c r="D162" s="24">
        <v>9</v>
      </c>
      <c r="E162" s="73"/>
      <c r="G162" s="174">
        <v>10.59212209</v>
      </c>
      <c r="H162" s="174">
        <v>11.92005984</v>
      </c>
      <c r="I162" s="174">
        <v>10.704007200000001</v>
      </c>
      <c r="J162" s="174">
        <v>20.06121546</v>
      </c>
      <c r="K162" s="174">
        <v>27.555712964148015</v>
      </c>
      <c r="L162" s="174">
        <v>23.670897369967122</v>
      </c>
      <c r="M162" s="174">
        <v>23.938063254504002</v>
      </c>
      <c r="N162" s="174">
        <v>24.365528669762998</v>
      </c>
      <c r="O162" s="174">
        <v>24.89986043883675</v>
      </c>
      <c r="P162" s="174">
        <v>25.594491738632623</v>
      </c>
      <c r="Q162" s="174">
        <v>26.235689861521124</v>
      </c>
      <c r="R162" s="174">
        <v>26.876887984409628</v>
      </c>
      <c r="S162" s="174">
        <v>27.518086107298124</v>
      </c>
      <c r="T162" s="174">
        <v>28.159284230186621</v>
      </c>
      <c r="U162" s="174">
        <v>28.853915529982501</v>
      </c>
      <c r="V162" s="174">
        <v>29.548546829778378</v>
      </c>
      <c r="W162" s="174">
        <v>30.296611306481623</v>
      </c>
      <c r="X162" s="174">
        <v>31.044675783184871</v>
      </c>
      <c r="Y162" s="174">
        <v>31.792740259888124</v>
      </c>
      <c r="Z162" s="174">
        <v>32.594237913498745</v>
      </c>
      <c r="AA162" s="174">
        <v>33.342302390202001</v>
      </c>
      <c r="AB162" s="174">
        <v>55.089605391503625</v>
      </c>
      <c r="AC162" s="174">
        <v>55.249904922225753</v>
      </c>
      <c r="AD162" s="174">
        <v>53.326310553560248</v>
      </c>
      <c r="AE162" s="174">
        <v>53.433176907375</v>
      </c>
      <c r="AF162" s="174">
        <v>53.005711492115999</v>
      </c>
      <c r="AG162" s="174">
        <v>52.043914307783247</v>
      </c>
      <c r="AH162" s="174">
        <v>50.921817592728367</v>
      </c>
      <c r="AI162" s="174">
        <v>49.906587231488253</v>
      </c>
      <c r="AJ162" s="174">
        <v>48.891356870248124</v>
      </c>
      <c r="AK162" s="174">
        <v>47.769260155193244</v>
      </c>
      <c r="AL162" s="174">
        <v>46.433430732508867</v>
      </c>
      <c r="AM162" s="174">
        <v>44.990734956009746</v>
      </c>
      <c r="AN162" s="174">
        <v>43.548039179510624</v>
      </c>
      <c r="AO162" s="174">
        <v>41.784744341567247</v>
      </c>
      <c r="AP162" s="174">
        <v>39.807716795994374</v>
      </c>
      <c r="AQ162" s="174">
        <v>38.418454196402621</v>
      </c>
      <c r="AR162" s="174">
        <v>37.563523365884627</v>
      </c>
      <c r="AS162" s="174">
        <v>36.655159358459251</v>
      </c>
      <c r="AT162" s="174">
        <v>35.80022852794125</v>
      </c>
      <c r="AU162" s="174">
        <v>34.838431343608498</v>
      </c>
      <c r="AV162" s="174">
        <v>33.876634159275746</v>
      </c>
      <c r="AW162" s="174">
        <v>33.075136505665128</v>
      </c>
      <c r="AX162" s="174">
        <v>32.166772498239752</v>
      </c>
      <c r="AY162" s="174">
        <v>31.258408490814372</v>
      </c>
      <c r="AZ162" s="174">
        <v>30.403477660296378</v>
      </c>
      <c r="BA162" s="174">
        <v>29.495113652870998</v>
      </c>
      <c r="BB162" s="174">
        <v>28.640182822353001</v>
      </c>
      <c r="BC162" s="174">
        <v>27.464652930390749</v>
      </c>
      <c r="BD162" s="174">
        <v>25.915090800076872</v>
      </c>
    </row>
    <row r="163" spans="2:56" outlineLevel="1" x14ac:dyDescent="0.2">
      <c r="B163" s="52" t="s">
        <v>91</v>
      </c>
    </row>
    <row r="164" spans="2:56" outlineLevel="1" x14ac:dyDescent="0.2">
      <c r="B164" s="66" t="s">
        <v>109</v>
      </c>
      <c r="C164" s="10" t="s">
        <v>216</v>
      </c>
      <c r="D164" s="24">
        <v>10</v>
      </c>
      <c r="E164" s="73"/>
      <c r="G164" s="174">
        <v>2.2884542308499998</v>
      </c>
      <c r="H164" s="174">
        <v>2.1892367999999998</v>
      </c>
      <c r="I164" s="174">
        <v>0.11514020000000001</v>
      </c>
      <c r="J164" s="174">
        <v>0.199764</v>
      </c>
      <c r="K164" s="174">
        <v>1.1788220896163562</v>
      </c>
      <c r="L164" s="174">
        <v>2.1590704446479099</v>
      </c>
      <c r="M164" s="174">
        <v>2.2843805086174345</v>
      </c>
      <c r="N164" s="174">
        <v>2.3700707216969099</v>
      </c>
      <c r="O164" s="174">
        <v>2.4762607843290558</v>
      </c>
      <c r="P164" s="174">
        <v>2.6041566107658625</v>
      </c>
      <c r="Q164" s="174">
        <v>2.7165929350155569</v>
      </c>
      <c r="R164" s="174">
        <v>2.8418245645196096</v>
      </c>
      <c r="S164" s="174">
        <v>2.9705018392380915</v>
      </c>
      <c r="T164" s="174">
        <v>3.1026770776469164</v>
      </c>
      <c r="U164" s="174">
        <v>3.2488161707694316</v>
      </c>
      <c r="V164" s="174">
        <v>3.3883560354263222</v>
      </c>
      <c r="W164" s="174">
        <v>3.5423903140167048</v>
      </c>
      <c r="X164" s="174">
        <v>3.7005681553679537</v>
      </c>
      <c r="Y164" s="174">
        <v>3.874214664588616</v>
      </c>
      <c r="Z164" s="174">
        <v>4.0410871432122066</v>
      </c>
      <c r="AA164" s="174">
        <v>4.223997461572651</v>
      </c>
      <c r="AB164" s="174">
        <v>7.0945804606629119</v>
      </c>
      <c r="AC164" s="174">
        <v>7.2528979194443259</v>
      </c>
      <c r="AD164" s="174">
        <v>7.1289090127045558</v>
      </c>
      <c r="AE164" s="174">
        <v>7.2740664735840648</v>
      </c>
      <c r="AF164" s="174">
        <v>7.356919859614039</v>
      </c>
      <c r="AG164" s="174">
        <v>7.3478160917341775</v>
      </c>
      <c r="AH164" s="174">
        <v>7.32162171667765</v>
      </c>
      <c r="AI164" s="174">
        <v>7.3046513120577314</v>
      </c>
      <c r="AJ164" s="174">
        <v>7.2837601283949169</v>
      </c>
      <c r="AK164" s="174">
        <v>7.2448364221470971</v>
      </c>
      <c r="AL164" s="174">
        <v>7.1727753506177221</v>
      </c>
      <c r="AM164" s="174">
        <v>7.0659914006931519</v>
      </c>
      <c r="AN164" s="174">
        <v>6.9524504896181067</v>
      </c>
      <c r="AO164" s="174">
        <v>6.801939062282889</v>
      </c>
      <c r="AP164" s="174">
        <v>6.5821712084778854</v>
      </c>
      <c r="AQ164" s="174">
        <v>6.4611299663517325</v>
      </c>
      <c r="AR164" s="174">
        <v>6.4283626376730032</v>
      </c>
      <c r="AS164" s="174">
        <v>6.3758601704447413</v>
      </c>
      <c r="AT164" s="174">
        <v>6.3354886893237943</v>
      </c>
      <c r="AU164" s="174">
        <v>6.2580611832456281</v>
      </c>
      <c r="AV164" s="174">
        <v>6.1926141968069723</v>
      </c>
      <c r="AW164" s="174">
        <v>6.1398986932282087</v>
      </c>
      <c r="AX164" s="174">
        <v>6.083201849725639</v>
      </c>
      <c r="AY164" s="174">
        <v>6.0046882773800769</v>
      </c>
      <c r="AZ164" s="174">
        <v>5.921476413895304</v>
      </c>
      <c r="BA164" s="174">
        <v>5.8518292433250396</v>
      </c>
      <c r="BB164" s="174">
        <v>5.7592698283265147</v>
      </c>
      <c r="BC164" s="174">
        <v>5.623896470459508</v>
      </c>
      <c r="BD164" s="174">
        <v>5.3861133469040672</v>
      </c>
    </row>
    <row r="165" spans="2:56" outlineLevel="1" x14ac:dyDescent="0.2">
      <c r="B165" s="66" t="s">
        <v>110</v>
      </c>
      <c r="C165" s="10" t="s">
        <v>216</v>
      </c>
      <c r="D165" s="24">
        <v>11</v>
      </c>
      <c r="E165" s="73"/>
      <c r="G165" s="174">
        <v>10.804955869500001</v>
      </c>
      <c r="H165" s="174">
        <v>12.41359952</v>
      </c>
      <c r="I165" s="174">
        <v>13.29124498</v>
      </c>
      <c r="J165" s="174">
        <v>13.624268700000002</v>
      </c>
      <c r="K165" s="174">
        <v>11.315779129859267</v>
      </c>
      <c r="L165" s="174">
        <v>12.529253568913413</v>
      </c>
      <c r="M165" s="174">
        <v>12.636572216101897</v>
      </c>
      <c r="N165" s="174">
        <v>13.906449771665596</v>
      </c>
      <c r="O165" s="174">
        <v>14.719152445568984</v>
      </c>
      <c r="P165" s="174">
        <v>14.644106059156503</v>
      </c>
      <c r="Q165" s="174">
        <v>15.112337006385033</v>
      </c>
      <c r="R165" s="174">
        <v>15.740953955793286</v>
      </c>
      <c r="S165" s="174">
        <v>16.476204323977857</v>
      </c>
      <c r="T165" s="174">
        <v>17.194274499575897</v>
      </c>
      <c r="U165" s="174">
        <v>17.929324873984189</v>
      </c>
      <c r="V165" s="174">
        <v>18.703674062018482</v>
      </c>
      <c r="W165" s="174">
        <v>19.485211396540148</v>
      </c>
      <c r="X165" s="174">
        <v>20.307485924067141</v>
      </c>
      <c r="Y165" s="174">
        <v>21.162155441754646</v>
      </c>
      <c r="Z165" s="174">
        <v>22.093492922398482</v>
      </c>
      <c r="AA165" s="174">
        <v>23.059214373881446</v>
      </c>
      <c r="AB165" s="174">
        <v>38.771908941653827</v>
      </c>
      <c r="AC165" s="174">
        <v>39.546805190050954</v>
      </c>
      <c r="AD165" s="174">
        <v>38.737294244837329</v>
      </c>
      <c r="AE165" s="174">
        <v>39.442674123300435</v>
      </c>
      <c r="AF165" s="174">
        <v>39.864962444152432</v>
      </c>
      <c r="AG165" s="174">
        <v>39.932293475869685</v>
      </c>
      <c r="AH165" s="174">
        <v>39.827392552137269</v>
      </c>
      <c r="AI165" s="174">
        <v>39.827852187472992</v>
      </c>
      <c r="AJ165" s="174">
        <v>39.781591256418551</v>
      </c>
      <c r="AK165" s="174">
        <v>39.625459144840875</v>
      </c>
      <c r="AL165" s="174">
        <v>39.258315024158165</v>
      </c>
      <c r="AM165" s="174">
        <v>38.590772053913767</v>
      </c>
      <c r="AN165" s="174">
        <v>37.915528408752031</v>
      </c>
      <c r="AO165" s="174">
        <v>37.012260809039148</v>
      </c>
      <c r="AP165" s="174">
        <v>35.832096854578758</v>
      </c>
      <c r="AQ165" s="174">
        <v>35.146519193599836</v>
      </c>
      <c r="AR165" s="174">
        <v>34.922630143205531</v>
      </c>
      <c r="AS165" s="174">
        <v>34.670210974814658</v>
      </c>
      <c r="AT165" s="174">
        <v>34.404394115541898</v>
      </c>
      <c r="AU165" s="174">
        <v>34.059882132450717</v>
      </c>
      <c r="AV165" s="174">
        <v>33.706295499523428</v>
      </c>
      <c r="AW165" s="174">
        <v>33.395464318084606</v>
      </c>
      <c r="AX165" s="174">
        <v>33.061591975088227</v>
      </c>
      <c r="AY165" s="174">
        <v>32.634414294486433</v>
      </c>
      <c r="AZ165" s="174">
        <v>32.25206009404171</v>
      </c>
      <c r="BA165" s="174">
        <v>31.845373907071227</v>
      </c>
      <c r="BB165" s="174">
        <v>31.413857419783742</v>
      </c>
      <c r="BC165" s="174">
        <v>30.58408788453978</v>
      </c>
      <c r="BD165" s="174">
        <v>29.337361933592316</v>
      </c>
    </row>
    <row r="166" spans="2:56" outlineLevel="1" x14ac:dyDescent="0.2">
      <c r="B166" s="52" t="s">
        <v>92</v>
      </c>
    </row>
    <row r="167" spans="2:56" outlineLevel="1" x14ac:dyDescent="0.2">
      <c r="B167" s="66" t="s">
        <v>104</v>
      </c>
      <c r="C167" s="10" t="s">
        <v>216</v>
      </c>
      <c r="D167" s="24">
        <v>12</v>
      </c>
      <c r="E167" s="73"/>
      <c r="G167" s="174">
        <v>2.4708098999999999</v>
      </c>
      <c r="H167" s="174">
        <v>2.8300922100000001</v>
      </c>
      <c r="I167" s="174">
        <v>3.0509524799999999</v>
      </c>
      <c r="J167" s="174">
        <v>2.2131478899999997</v>
      </c>
      <c r="K167" s="174">
        <v>2.5151351112775626</v>
      </c>
      <c r="L167" s="174">
        <v>2.7752126006874609</v>
      </c>
      <c r="M167" s="174">
        <v>2.8457786274718848</v>
      </c>
      <c r="N167" s="174">
        <v>3.0160200023714276</v>
      </c>
      <c r="O167" s="174">
        <v>3.1989428066952583</v>
      </c>
      <c r="P167" s="174">
        <v>3.375060351640883</v>
      </c>
      <c r="Q167" s="174">
        <v>3.5502066204344276</v>
      </c>
      <c r="R167" s="174">
        <v>3.7355774399278747</v>
      </c>
      <c r="S167" s="174">
        <v>3.9266866342458759</v>
      </c>
      <c r="T167" s="174">
        <v>4.1196860250362031</v>
      </c>
      <c r="U167" s="174">
        <v>4.3222976764504137</v>
      </c>
      <c r="V167" s="174">
        <v>4.532909164966866</v>
      </c>
      <c r="W167" s="174">
        <v>4.7498260293923336</v>
      </c>
      <c r="X167" s="174">
        <v>4.976312743622076</v>
      </c>
      <c r="Y167" s="174">
        <v>5.2128302251650185</v>
      </c>
      <c r="Z167" s="174">
        <v>5.4573898116167641</v>
      </c>
      <c r="AA167" s="174">
        <v>5.7114165051238324</v>
      </c>
      <c r="AB167" s="174">
        <v>9.631190265143589</v>
      </c>
      <c r="AC167" s="174">
        <v>9.8489352967466015</v>
      </c>
      <c r="AD167" s="174">
        <v>9.6903901044495839</v>
      </c>
      <c r="AE167" s="174">
        <v>9.8987876996734734</v>
      </c>
      <c r="AF167" s="174">
        <v>10.006162051975494</v>
      </c>
      <c r="AG167" s="174">
        <v>10.017253152697345</v>
      </c>
      <c r="AH167" s="174">
        <v>9.9851500410432568</v>
      </c>
      <c r="AI167" s="174">
        <v>9.9666196492127721</v>
      </c>
      <c r="AJ167" s="174">
        <v>9.9438306023186396</v>
      </c>
      <c r="AK167" s="174">
        <v>9.8936648626318355</v>
      </c>
      <c r="AL167" s="174">
        <v>9.7791918948355896</v>
      </c>
      <c r="AM167" s="174">
        <v>9.6372645023313837</v>
      </c>
      <c r="AN167" s="174">
        <v>9.4800530746807556</v>
      </c>
      <c r="AO167" s="174">
        <v>9.2501860223720769</v>
      </c>
      <c r="AP167" s="174">
        <v>8.9612735146145823</v>
      </c>
      <c r="AQ167" s="174">
        <v>8.7886709858081211</v>
      </c>
      <c r="AR167" s="174">
        <v>8.7216466434306312</v>
      </c>
      <c r="AS167" s="174">
        <v>8.652667963339125</v>
      </c>
      <c r="AT167" s="174">
        <v>8.5748274546488332</v>
      </c>
      <c r="AU167" s="174">
        <v>8.477728464807992</v>
      </c>
      <c r="AV167" s="174">
        <v>8.3773851110185102</v>
      </c>
      <c r="AW167" s="174">
        <v>8.2963380905859818</v>
      </c>
      <c r="AX167" s="174">
        <v>8.190744727676293</v>
      </c>
      <c r="AY167" s="174">
        <v>8.0805447731066664</v>
      </c>
      <c r="AZ167" s="174">
        <v>7.9641569394808256</v>
      </c>
      <c r="BA167" s="174">
        <v>7.841546859170399</v>
      </c>
      <c r="BB167" s="174">
        <v>7.7192040922495027</v>
      </c>
      <c r="BC167" s="174">
        <v>7.5096209546570254</v>
      </c>
      <c r="BD167" s="174">
        <v>7.1884399514348818</v>
      </c>
    </row>
    <row r="168" spans="2:56" outlineLevel="1" x14ac:dyDescent="0.2">
      <c r="B168" s="66" t="s">
        <v>105</v>
      </c>
      <c r="C168" s="10" t="s">
        <v>216</v>
      </c>
      <c r="D168" s="24">
        <v>13</v>
      </c>
      <c r="E168" s="73"/>
      <c r="G168" s="174">
        <v>1.7850429000000001</v>
      </c>
      <c r="H168" s="174">
        <v>1.9800845999999999</v>
      </c>
      <c r="I168" s="174">
        <v>2.3095554899999997</v>
      </c>
      <c r="J168" s="174">
        <v>1.7691366000000002</v>
      </c>
      <c r="K168" s="174">
        <v>1.7972753271502964</v>
      </c>
      <c r="L168" s="174">
        <v>2.6515081143950088</v>
      </c>
      <c r="M168" s="174">
        <v>2.7336391252661216</v>
      </c>
      <c r="N168" s="174">
        <v>2.8880332977720569</v>
      </c>
      <c r="O168" s="174">
        <v>3.0627505858840012</v>
      </c>
      <c r="P168" s="174">
        <v>3.2404768613697108</v>
      </c>
      <c r="Q168" s="174">
        <v>3.4338422257062291</v>
      </c>
      <c r="R168" s="174">
        <v>3.640009483788659</v>
      </c>
      <c r="S168" s="174">
        <v>3.8527257707062095</v>
      </c>
      <c r="T168" s="174">
        <v>4.0715322910293583</v>
      </c>
      <c r="U168" s="174">
        <v>4.3002444398311859</v>
      </c>
      <c r="V168" s="174">
        <v>4.5402523631151457</v>
      </c>
      <c r="W168" s="174">
        <v>4.7900644248782891</v>
      </c>
      <c r="X168" s="174">
        <v>5.0517226763699448</v>
      </c>
      <c r="Y168" s="174">
        <v>5.3246463134653066</v>
      </c>
      <c r="Z168" s="174">
        <v>5.6079912622690991</v>
      </c>
      <c r="AA168" s="174">
        <v>5.9030442106294005</v>
      </c>
      <c r="AB168" s="174">
        <v>10.009505292099888</v>
      </c>
      <c r="AC168" s="174">
        <v>10.294697907528649</v>
      </c>
      <c r="AD168" s="174">
        <v>10.189040423817302</v>
      </c>
      <c r="AE168" s="174">
        <v>10.468549264591893</v>
      </c>
      <c r="AF168" s="174">
        <v>10.643839894237225</v>
      </c>
      <c r="AG168" s="174">
        <v>10.716956109495497</v>
      </c>
      <c r="AH168" s="174">
        <v>10.74794503774409</v>
      </c>
      <c r="AI168" s="174">
        <v>10.792389007105099</v>
      </c>
      <c r="AJ168" s="174">
        <v>10.829915353488362</v>
      </c>
      <c r="AK168" s="174">
        <v>10.838302293868555</v>
      </c>
      <c r="AL168" s="174">
        <v>10.777826537492027</v>
      </c>
      <c r="AM168" s="174">
        <v>10.686896451570091</v>
      </c>
      <c r="AN168" s="174">
        <v>10.57917767051155</v>
      </c>
      <c r="AO168" s="174">
        <v>10.389363402913496</v>
      </c>
      <c r="AP168" s="174">
        <v>10.129191147057959</v>
      </c>
      <c r="AQ168" s="174">
        <v>9.9983195250893964</v>
      </c>
      <c r="AR168" s="174">
        <v>9.9857633924719789</v>
      </c>
      <c r="AS168" s="174">
        <v>9.9711514457490811</v>
      </c>
      <c r="AT168" s="174">
        <v>9.9470083323574308</v>
      </c>
      <c r="AU168" s="174">
        <v>9.900204990761365</v>
      </c>
      <c r="AV168" s="174">
        <v>9.849450281737381</v>
      </c>
      <c r="AW168" s="174">
        <v>9.8211516332114179</v>
      </c>
      <c r="AX168" s="174">
        <v>9.7652735565843951</v>
      </c>
      <c r="AY168" s="174">
        <v>9.7025356064606729</v>
      </c>
      <c r="AZ168" s="174">
        <v>9.629545335430409</v>
      </c>
      <c r="BA168" s="174">
        <v>9.5476095504078771</v>
      </c>
      <c r="BB168" s="174">
        <v>9.4666641133464804</v>
      </c>
      <c r="BC168" s="174">
        <v>9.2761522921084971</v>
      </c>
      <c r="BD168" s="174">
        <v>8.9464695534974386</v>
      </c>
    </row>
    <row r="169" spans="2:56" outlineLevel="1" x14ac:dyDescent="0.2">
      <c r="B169" s="66" t="s">
        <v>111</v>
      </c>
      <c r="C169" s="10" t="s">
        <v>216</v>
      </c>
      <c r="D169" s="24">
        <v>14</v>
      </c>
      <c r="E169" s="73"/>
      <c r="G169" s="174">
        <v>1.04665465</v>
      </c>
      <c r="H169" s="174">
        <v>1.2992090399999998</v>
      </c>
      <c r="I169" s="174">
        <v>1.25844256</v>
      </c>
      <c r="J169" s="174">
        <v>1.18078504</v>
      </c>
      <c r="K169" s="174">
        <v>1.2178905083990696</v>
      </c>
      <c r="L169" s="174">
        <v>1.2965194542574388</v>
      </c>
      <c r="M169" s="174">
        <v>1.3612966925673466</v>
      </c>
      <c r="N169" s="174">
        <v>1.4257739262640088</v>
      </c>
      <c r="O169" s="174">
        <v>1.501691909136641</v>
      </c>
      <c r="P169" s="174">
        <v>1.5771105698754173</v>
      </c>
      <c r="Q169" s="174">
        <v>1.6387471738748056</v>
      </c>
      <c r="R169" s="174">
        <v>1.7084528240071188</v>
      </c>
      <c r="S169" s="174">
        <v>1.78533812551647</v>
      </c>
      <c r="T169" s="174">
        <v>1.8682682677899984</v>
      </c>
      <c r="U169" s="174">
        <v>1.9469592583316471</v>
      </c>
      <c r="V169" s="174">
        <v>2.029126539548308</v>
      </c>
      <c r="W169" s="174">
        <v>2.1128431957801355</v>
      </c>
      <c r="X169" s="174">
        <v>2.2013336838322766</v>
      </c>
      <c r="Y169" s="174">
        <v>2.2910258738895624</v>
      </c>
      <c r="Z169" s="174">
        <v>2.3842120962345215</v>
      </c>
      <c r="AA169" s="174">
        <v>2.4816713445112808</v>
      </c>
      <c r="AB169" s="174">
        <v>4.1616657795256389</v>
      </c>
      <c r="AC169" s="174">
        <v>4.2363629419504552</v>
      </c>
      <c r="AD169" s="174">
        <v>4.1492177581015088</v>
      </c>
      <c r="AE169" s="174">
        <v>4.216180899678414</v>
      </c>
      <c r="AF169" s="174">
        <v>4.2406308310267242</v>
      </c>
      <c r="AG169" s="174">
        <v>4.2213800721617218</v>
      </c>
      <c r="AH169" s="174">
        <v>4.1881044854716887</v>
      </c>
      <c r="AI169" s="174">
        <v>4.1585195419337397</v>
      </c>
      <c r="AJ169" s="174">
        <v>4.1275893299225119</v>
      </c>
      <c r="AK169" s="174">
        <v>4.084772823499069</v>
      </c>
      <c r="AL169" s="174">
        <v>4.0190324459092395</v>
      </c>
      <c r="AM169" s="174">
        <v>3.9431481719056762</v>
      </c>
      <c r="AN169" s="174">
        <v>3.8634979520030774</v>
      </c>
      <c r="AO169" s="174">
        <v>3.7531776831672623</v>
      </c>
      <c r="AP169" s="174">
        <v>3.6201072905068026</v>
      </c>
      <c r="AQ169" s="174">
        <v>3.5355474194879073</v>
      </c>
      <c r="AR169" s="174">
        <v>3.4961251350892875</v>
      </c>
      <c r="AS169" s="174">
        <v>3.4559707799520942</v>
      </c>
      <c r="AT169" s="174">
        <v>3.4105716183582717</v>
      </c>
      <c r="AU169" s="174">
        <v>3.3615860743473864</v>
      </c>
      <c r="AV169" s="174">
        <v>3.3099425580205155</v>
      </c>
      <c r="AW169" s="174">
        <v>3.2665971276570223</v>
      </c>
      <c r="AX169" s="174">
        <v>3.2165797909014882</v>
      </c>
      <c r="AY169" s="174">
        <v>3.1623676550399122</v>
      </c>
      <c r="AZ169" s="174">
        <v>3.1088525429038669</v>
      </c>
      <c r="BA169" s="174">
        <v>3.0490626184684353</v>
      </c>
      <c r="BB169" s="174">
        <v>2.9944256140191619</v>
      </c>
      <c r="BC169" s="174">
        <v>2.9047481107708828</v>
      </c>
      <c r="BD169" s="174">
        <v>2.778991015362223</v>
      </c>
    </row>
    <row r="170" spans="2:56" outlineLevel="1" x14ac:dyDescent="0.2">
      <c r="B170" s="65" t="s">
        <v>79</v>
      </c>
    </row>
    <row r="171" spans="2:56" outlineLevel="1" x14ac:dyDescent="0.2">
      <c r="B171" s="52" t="s">
        <v>93</v>
      </c>
    </row>
    <row r="172" spans="2:56" outlineLevel="1" x14ac:dyDescent="0.2">
      <c r="B172" s="66" t="s">
        <v>112</v>
      </c>
      <c r="C172" s="10" t="s">
        <v>216</v>
      </c>
      <c r="D172" s="24">
        <v>15</v>
      </c>
      <c r="E172" s="73"/>
      <c r="G172" s="174">
        <v>3.3836830426000004</v>
      </c>
      <c r="H172" s="174">
        <v>4.0818495489999993</v>
      </c>
      <c r="I172" s="174">
        <v>3.4035278079999998</v>
      </c>
      <c r="J172" s="174">
        <v>3.3534530355999999</v>
      </c>
      <c r="K172" s="174">
        <v>2.1149953809457807</v>
      </c>
      <c r="L172" s="174">
        <v>3.48002215382414</v>
      </c>
      <c r="M172" s="174">
        <v>5.9809613851632797</v>
      </c>
      <c r="N172" s="174">
        <v>6.5984964093313216</v>
      </c>
      <c r="O172" s="174">
        <v>7.6140300678687138</v>
      </c>
      <c r="P172" s="174">
        <v>8.0625145652244559</v>
      </c>
      <c r="Q172" s="174">
        <v>8.2076204939325539</v>
      </c>
      <c r="R172" s="174">
        <v>8.4425817280396291</v>
      </c>
      <c r="S172" s="174">
        <v>8.6502891489962632</v>
      </c>
      <c r="T172" s="174">
        <v>8.8832171451878121</v>
      </c>
      <c r="U172" s="174">
        <v>9.1363508347031903</v>
      </c>
      <c r="V172" s="174">
        <v>9.3919592698739454</v>
      </c>
      <c r="W172" s="174">
        <v>9.6525225739937213</v>
      </c>
      <c r="X172" s="174">
        <v>9.9172351820266567</v>
      </c>
      <c r="Y172" s="174">
        <v>10.172354064257979</v>
      </c>
      <c r="Z172" s="174">
        <v>10.469801018195323</v>
      </c>
      <c r="AA172" s="174">
        <v>10.778129473468741</v>
      </c>
      <c r="AB172" s="174">
        <v>17.870958138034368</v>
      </c>
      <c r="AC172" s="174">
        <v>18.016551726684725</v>
      </c>
      <c r="AD172" s="174">
        <v>17.464969420500829</v>
      </c>
      <c r="AE172" s="174">
        <v>17.606411877551622</v>
      </c>
      <c r="AF172" s="174">
        <v>17.57962165043525</v>
      </c>
      <c r="AG172" s="174">
        <v>17.387001510288023</v>
      </c>
      <c r="AH172" s="174">
        <v>17.133681906742797</v>
      </c>
      <c r="AI172" s="174">
        <v>16.895978728406995</v>
      </c>
      <c r="AJ172" s="174">
        <v>16.684751810031319</v>
      </c>
      <c r="AK172" s="174">
        <v>16.423545370411929</v>
      </c>
      <c r="AL172" s="174">
        <v>16.067401676051798</v>
      </c>
      <c r="AM172" s="174">
        <v>15.686333948035998</v>
      </c>
      <c r="AN172" s="174">
        <v>15.298050287161828</v>
      </c>
      <c r="AO172" s="174">
        <v>14.808312911598479</v>
      </c>
      <c r="AP172" s="174">
        <v>14.232893947646666</v>
      </c>
      <c r="AQ172" s="174">
        <v>13.847149941604819</v>
      </c>
      <c r="AR172" s="174">
        <v>13.639439462702494</v>
      </c>
      <c r="AS172" s="174">
        <v>13.440754988277254</v>
      </c>
      <c r="AT172" s="174">
        <v>13.693367151499915</v>
      </c>
      <c r="AU172" s="174">
        <v>13.446361594559999</v>
      </c>
      <c r="AV172" s="174">
        <v>13.197700625076845</v>
      </c>
      <c r="AW172" s="174">
        <v>12.983139939418749</v>
      </c>
      <c r="AX172" s="174">
        <v>12.731860785105139</v>
      </c>
      <c r="AY172" s="174">
        <v>12.487940979569878</v>
      </c>
      <c r="AZ172" s="174">
        <v>12.236694412373057</v>
      </c>
      <c r="BA172" s="174">
        <v>11.981318193821231</v>
      </c>
      <c r="BB172" s="174">
        <v>11.736338720953722</v>
      </c>
      <c r="BC172" s="174">
        <v>11.363226723816572</v>
      </c>
      <c r="BD172" s="174">
        <v>10.823674255552062</v>
      </c>
    </row>
    <row r="173" spans="2:56" outlineLevel="1" x14ac:dyDescent="0.2">
      <c r="B173" s="66" t="s">
        <v>113</v>
      </c>
      <c r="C173" s="10" t="s">
        <v>216</v>
      </c>
      <c r="D173" s="24">
        <v>16</v>
      </c>
      <c r="E173" s="73"/>
      <c r="G173" s="174">
        <v>4.9771276578000005</v>
      </c>
      <c r="H173" s="174">
        <v>6.0436246185</v>
      </c>
      <c r="I173" s="174">
        <v>4.8503371049999995</v>
      </c>
      <c r="J173" s="174">
        <v>4.6403797988999997</v>
      </c>
      <c r="K173" s="174">
        <v>4.1337070847027251</v>
      </c>
      <c r="L173" s="174">
        <v>4.8642161488722362</v>
      </c>
      <c r="M173" s="174">
        <v>4.7915856615018324</v>
      </c>
      <c r="N173" s="174">
        <v>4.9722266700349538</v>
      </c>
      <c r="O173" s="174">
        <v>5.0542744025657198</v>
      </c>
      <c r="P173" s="174">
        <v>4.8759951646549755</v>
      </c>
      <c r="Q173" s="174">
        <v>4.8426475244622447</v>
      </c>
      <c r="R173" s="174">
        <v>4.9749173155638067</v>
      </c>
      <c r="S173" s="174">
        <v>5.0436869842735295</v>
      </c>
      <c r="T173" s="174">
        <v>5.1524934640549684</v>
      </c>
      <c r="U173" s="174">
        <v>5.2809648501060487</v>
      </c>
      <c r="V173" s="174">
        <v>5.4044665651008614</v>
      </c>
      <c r="W173" s="174">
        <v>5.5287418228610221</v>
      </c>
      <c r="X173" s="174">
        <v>5.644482581298834</v>
      </c>
      <c r="Y173" s="174">
        <v>5.7245128334795572</v>
      </c>
      <c r="Z173" s="174">
        <v>5.8775098148027585</v>
      </c>
      <c r="AA173" s="174">
        <v>6.0417471117637751</v>
      </c>
      <c r="AB173" s="174">
        <v>9.9744313501065172</v>
      </c>
      <c r="AC173" s="174">
        <v>10.044640107115303</v>
      </c>
      <c r="AD173" s="174">
        <v>9.7021716632162995</v>
      </c>
      <c r="AE173" s="174">
        <v>9.7737482066207058</v>
      </c>
      <c r="AF173" s="174">
        <v>9.7737193849890076</v>
      </c>
      <c r="AG173" s="174">
        <v>9.678334877561074</v>
      </c>
      <c r="AH173" s="174">
        <v>9.557965818065469</v>
      </c>
      <c r="AI173" s="174">
        <v>9.4185990062250067</v>
      </c>
      <c r="AJ173" s="174">
        <v>9.3293072120507912</v>
      </c>
      <c r="AK173" s="174">
        <v>9.1976305734034405</v>
      </c>
      <c r="AL173" s="174">
        <v>9.0044982023956308</v>
      </c>
      <c r="AM173" s="174">
        <v>8.8040592091717347</v>
      </c>
      <c r="AN173" s="174">
        <v>8.6004379015184451</v>
      </c>
      <c r="AO173" s="174">
        <v>8.34685277702539</v>
      </c>
      <c r="AP173" s="174">
        <v>8.042111544253812</v>
      </c>
      <c r="AQ173" s="174">
        <v>7.8458203017153769</v>
      </c>
      <c r="AR173" s="174">
        <v>7.748395315591412</v>
      </c>
      <c r="AS173" s="174">
        <v>7.6528449788542812</v>
      </c>
      <c r="AT173" s="174">
        <v>7.5550353885135335</v>
      </c>
      <c r="AU173" s="174">
        <v>7.4415291526384495</v>
      </c>
      <c r="AV173" s="174">
        <v>7.3228234820151226</v>
      </c>
      <c r="AW173" s="174">
        <v>7.2139950954497785</v>
      </c>
      <c r="AX173" s="174">
        <v>7.0886366196761852</v>
      </c>
      <c r="AY173" s="174">
        <v>6.9637832092301162</v>
      </c>
      <c r="AZ173" s="174">
        <v>6.8387527930020253</v>
      </c>
      <c r="BA173" s="174">
        <v>6.7107221715186789</v>
      </c>
      <c r="BB173" s="174">
        <v>6.5851084856996414</v>
      </c>
      <c r="BC173" s="174">
        <v>6.3881086925886574</v>
      </c>
      <c r="BD173" s="174">
        <v>6.0978309687720333</v>
      </c>
    </row>
    <row r="174" spans="2:56" outlineLevel="1" x14ac:dyDescent="0.2">
      <c r="B174" s="52" t="s">
        <v>94</v>
      </c>
    </row>
    <row r="175" spans="2:56" outlineLevel="1" x14ac:dyDescent="0.2">
      <c r="B175" s="66" t="s">
        <v>114</v>
      </c>
      <c r="C175" s="10" t="s">
        <v>216</v>
      </c>
      <c r="D175" s="24">
        <v>17</v>
      </c>
      <c r="E175" s="73"/>
      <c r="G175" s="174">
        <v>10.474854115499999</v>
      </c>
      <c r="H175" s="174">
        <v>11.157134643200001</v>
      </c>
      <c r="I175" s="174">
        <v>11.841501510399999</v>
      </c>
      <c r="J175" s="174">
        <v>11.2133307416</v>
      </c>
      <c r="K175" s="174">
        <v>10.993751768804511</v>
      </c>
      <c r="L175" s="174">
        <v>13.535457759940265</v>
      </c>
      <c r="M175" s="174">
        <v>13.800114502347164</v>
      </c>
      <c r="N175" s="174">
        <v>14.305118747319346</v>
      </c>
      <c r="O175" s="174">
        <v>14.99611545590775</v>
      </c>
      <c r="P175" s="174">
        <v>16.674831694874239</v>
      </c>
      <c r="Q175" s="174">
        <v>17.381338472683424</v>
      </c>
      <c r="R175" s="174">
        <v>18.402007373860364</v>
      </c>
      <c r="S175" s="174">
        <v>19.192858356803534</v>
      </c>
      <c r="T175" s="174">
        <v>20.035308371470929</v>
      </c>
      <c r="U175" s="174">
        <v>20.908934392064666</v>
      </c>
      <c r="V175" s="174">
        <v>21.91630066314929</v>
      </c>
      <c r="W175" s="174">
        <v>23.031984763232558</v>
      </c>
      <c r="X175" s="174">
        <v>24.831700273779983</v>
      </c>
      <c r="Y175" s="174">
        <v>26.027243563620548</v>
      </c>
      <c r="Z175" s="174">
        <v>27.279507153305566</v>
      </c>
      <c r="AA175" s="174">
        <v>28.982592755083559</v>
      </c>
      <c r="AB175" s="174">
        <v>48.975717244945081</v>
      </c>
      <c r="AC175" s="174">
        <v>50.688958750998729</v>
      </c>
      <c r="AD175" s="174">
        <v>49.997012085255079</v>
      </c>
      <c r="AE175" s="174">
        <v>51.083513555717843</v>
      </c>
      <c r="AF175" s="174">
        <v>51.75727161116702</v>
      </c>
      <c r="AG175" s="174">
        <v>51.982638876862808</v>
      </c>
      <c r="AH175" s="174">
        <v>52.529372354040753</v>
      </c>
      <c r="AI175" s="174">
        <v>52.593742274444637</v>
      </c>
      <c r="AJ175" s="174">
        <v>53.10503708780454</v>
      </c>
      <c r="AK175" s="174">
        <v>53.476008724340694</v>
      </c>
      <c r="AL175" s="174">
        <v>53.035479741463355</v>
      </c>
      <c r="AM175" s="174">
        <v>52.430391680350219</v>
      </c>
      <c r="AN175" s="174">
        <v>51.738321814160976</v>
      </c>
      <c r="AO175" s="174">
        <v>50.736314989945043</v>
      </c>
      <c r="AP175" s="174">
        <v>49.375647992432917</v>
      </c>
      <c r="AQ175" s="174">
        <v>48.641630785544521</v>
      </c>
      <c r="AR175" s="174">
        <v>48.533747167041447</v>
      </c>
      <c r="AS175" s="174">
        <v>48.435594756873684</v>
      </c>
      <c r="AT175" s="174">
        <v>48.332325704387742</v>
      </c>
      <c r="AU175" s="174">
        <v>48.097159926494989</v>
      </c>
      <c r="AV175" s="174">
        <v>47.456415562400089</v>
      </c>
      <c r="AW175" s="174">
        <v>46.452717657621456</v>
      </c>
      <c r="AX175" s="174">
        <v>45.318049875959609</v>
      </c>
      <c r="AY175" s="174">
        <v>44.206051485137714</v>
      </c>
      <c r="AZ175" s="174">
        <v>43.081606745947809</v>
      </c>
      <c r="BA175" s="174">
        <v>41.969970101438001</v>
      </c>
      <c r="BB175" s="174">
        <v>40.889399012435213</v>
      </c>
      <c r="BC175" s="174">
        <v>39.355459547543866</v>
      </c>
      <c r="BD175" s="174">
        <v>37.289461784287049</v>
      </c>
    </row>
    <row r="176" spans="2:56" outlineLevel="1" x14ac:dyDescent="0.2">
      <c r="B176" s="66" t="s">
        <v>115</v>
      </c>
      <c r="C176" s="10" t="s">
        <v>216</v>
      </c>
      <c r="D176" s="24">
        <v>18</v>
      </c>
      <c r="E176" s="73"/>
      <c r="G176" s="174">
        <v>18.750904145999996</v>
      </c>
      <c r="H176" s="174">
        <v>19.883615553199999</v>
      </c>
      <c r="I176" s="174">
        <v>22.087258164000001</v>
      </c>
      <c r="J176" s="174">
        <v>20.940777216600001</v>
      </c>
      <c r="K176" s="174">
        <v>23.521883280881021</v>
      </c>
      <c r="L176" s="174">
        <v>25.656195542322546</v>
      </c>
      <c r="M176" s="174">
        <v>26.113775063861478</v>
      </c>
      <c r="N176" s="174">
        <v>27.048936881660254</v>
      </c>
      <c r="O176" s="174">
        <v>28.365924817236102</v>
      </c>
      <c r="P176" s="174">
        <v>31.767641627604718</v>
      </c>
      <c r="Q176" s="174">
        <v>33.093016233490424</v>
      </c>
      <c r="R176" s="174">
        <v>35.074543571696019</v>
      </c>
      <c r="S176" s="174">
        <v>36.571253813663688</v>
      </c>
      <c r="T176" s="174">
        <v>38.158769509015627</v>
      </c>
      <c r="U176" s="174">
        <v>39.806916756269452</v>
      </c>
      <c r="V176" s="174">
        <v>41.72759009727033</v>
      </c>
      <c r="W176" s="174">
        <v>43.85815498780412</v>
      </c>
      <c r="X176" s="174">
        <v>47.447769127613398</v>
      </c>
      <c r="Y176" s="174">
        <v>49.748856950647479</v>
      </c>
      <c r="Z176" s="174">
        <v>52.127349298087019</v>
      </c>
      <c r="AA176" s="174">
        <v>55.473526671854358</v>
      </c>
      <c r="AB176" s="174">
        <v>93.749051730213623</v>
      </c>
      <c r="AC176" s="174">
        <v>97.138458309168854</v>
      </c>
      <c r="AD176" s="174">
        <v>95.80150166502743</v>
      </c>
      <c r="AE176" s="174">
        <v>97.839947930016123</v>
      </c>
      <c r="AF176" s="174">
        <v>99.114837997378942</v>
      </c>
      <c r="AG176" s="174">
        <v>99.561067885884356</v>
      </c>
      <c r="AH176" s="174">
        <v>100.72241355586831</v>
      </c>
      <c r="AI176" s="174">
        <v>100.83086224543962</v>
      </c>
      <c r="AJ176" s="174">
        <v>101.89182581910431</v>
      </c>
      <c r="AK176" s="174">
        <v>102.70034398113067</v>
      </c>
      <c r="AL176" s="174">
        <v>101.83510875966212</v>
      </c>
      <c r="AM176" s="174">
        <v>100.62650457061157</v>
      </c>
      <c r="AN176" s="174">
        <v>99.27968217008376</v>
      </c>
      <c r="AO176" s="174">
        <v>97.321752122383032</v>
      </c>
      <c r="AP176" s="174">
        <v>94.712314473259781</v>
      </c>
      <c r="AQ176" s="174">
        <v>93.287958012425293</v>
      </c>
      <c r="AR176" s="174">
        <v>93.071733611890139</v>
      </c>
      <c r="AS176" s="174">
        <v>92.84051351005445</v>
      </c>
      <c r="AT176" s="174">
        <v>92.64074960654402</v>
      </c>
      <c r="AU176" s="174">
        <v>92.211629174741859</v>
      </c>
      <c r="AV176" s="174">
        <v>90.898300107941836</v>
      </c>
      <c r="AW176" s="174">
        <v>88.746250251227238</v>
      </c>
      <c r="AX176" s="174">
        <v>86.393952392951064</v>
      </c>
      <c r="AY176" s="174">
        <v>84.058570071020824</v>
      </c>
      <c r="AZ176" s="174">
        <v>81.738749613257667</v>
      </c>
      <c r="BA176" s="174">
        <v>79.440857816002364</v>
      </c>
      <c r="BB176" s="174">
        <v>77.200361208335423</v>
      </c>
      <c r="BC176" s="174">
        <v>74.121205299798405</v>
      </c>
      <c r="BD176" s="174">
        <v>70.037738104574672</v>
      </c>
    </row>
    <row r="177" spans="2:56" outlineLevel="1" x14ac:dyDescent="0.2">
      <c r="B177" s="52" t="s">
        <v>95</v>
      </c>
      <c r="E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3"/>
      <c r="AR177" s="73"/>
      <c r="AS177" s="73"/>
      <c r="AT177" s="73"/>
      <c r="AU177" s="73"/>
      <c r="AV177" s="73"/>
      <c r="AW177" s="73"/>
      <c r="AX177" s="73"/>
      <c r="AY177" s="73"/>
      <c r="AZ177" s="73"/>
      <c r="BA177" s="73"/>
      <c r="BB177" s="73"/>
      <c r="BC177" s="73"/>
      <c r="BD177" s="73"/>
    </row>
    <row r="178" spans="2:56" outlineLevel="1" x14ac:dyDescent="0.2">
      <c r="B178" s="52" t="s">
        <v>116</v>
      </c>
      <c r="C178" s="10" t="s">
        <v>216</v>
      </c>
      <c r="D178" s="24">
        <v>19</v>
      </c>
      <c r="E178" s="73"/>
      <c r="G178" s="174">
        <v>8.8169727866000009</v>
      </c>
      <c r="H178" s="174">
        <v>8.9448228666000009</v>
      </c>
      <c r="I178" s="174">
        <v>8.9049213013999999</v>
      </c>
      <c r="J178" s="174">
        <v>7.1598095891999982</v>
      </c>
      <c r="K178" s="174">
        <v>9.2026554999053118</v>
      </c>
      <c r="L178" s="174">
        <v>8.8614031814038174</v>
      </c>
      <c r="M178" s="174">
        <v>9.885810038693263</v>
      </c>
      <c r="N178" s="174">
        <v>10.145614154943578</v>
      </c>
      <c r="O178" s="174">
        <v>10.500734415278762</v>
      </c>
      <c r="P178" s="174">
        <v>10.765516892124779</v>
      </c>
      <c r="Q178" s="174">
        <v>10.914209618310361</v>
      </c>
      <c r="R178" s="174">
        <v>11.196211450631598</v>
      </c>
      <c r="S178" s="174">
        <v>11.622380632174035</v>
      </c>
      <c r="T178" s="174">
        <v>12.104227396891</v>
      </c>
      <c r="U178" s="174">
        <v>12.493016578997942</v>
      </c>
      <c r="V178" s="174">
        <v>12.961902955429832</v>
      </c>
      <c r="W178" s="174">
        <v>13.397045084533849</v>
      </c>
      <c r="X178" s="174">
        <v>13.861777208568931</v>
      </c>
      <c r="Y178" s="174">
        <v>14.317547472227396</v>
      </c>
      <c r="Z178" s="174">
        <v>14.802591458464748</v>
      </c>
      <c r="AA178" s="174">
        <v>15.321295655454376</v>
      </c>
      <c r="AB178" s="174">
        <v>25.572630891702872</v>
      </c>
      <c r="AC178" s="174">
        <v>25.923435040305147</v>
      </c>
      <c r="AD178" s="174">
        <v>25.295640522977358</v>
      </c>
      <c r="AE178" s="174">
        <v>25.617218431439923</v>
      </c>
      <c r="AF178" s="174">
        <v>25.807695344343472</v>
      </c>
      <c r="AG178" s="174">
        <v>25.624824155537762</v>
      </c>
      <c r="AH178" s="174">
        <v>25.355199404025569</v>
      </c>
      <c r="AI178" s="174">
        <v>25.120601883722468</v>
      </c>
      <c r="AJ178" s="174">
        <v>24.876500954593649</v>
      </c>
      <c r="AK178" s="174">
        <v>24.570287343231865</v>
      </c>
      <c r="AL178" s="174">
        <v>24.12451357567037</v>
      </c>
      <c r="AM178" s="174">
        <v>23.612804616298231</v>
      </c>
      <c r="AN178" s="174">
        <v>23.095755857845919</v>
      </c>
      <c r="AO178" s="174">
        <v>22.415308818461661</v>
      </c>
      <c r="AP178" s="174">
        <v>21.598055349058097</v>
      </c>
      <c r="AQ178" s="174">
        <v>21.072895031345336</v>
      </c>
      <c r="AR178" s="174">
        <v>20.806958924792156</v>
      </c>
      <c r="AS178" s="174">
        <v>20.551723026831045</v>
      </c>
      <c r="AT178" s="174">
        <v>20.289719756510319</v>
      </c>
      <c r="AU178" s="174">
        <v>19.980862926376641</v>
      </c>
      <c r="AV178" s="174">
        <v>19.672835536387556</v>
      </c>
      <c r="AW178" s="174">
        <v>19.416347010612235</v>
      </c>
      <c r="AX178" s="174">
        <v>19.114536007191514</v>
      </c>
      <c r="AY178" s="174">
        <v>18.805316824559451</v>
      </c>
      <c r="AZ178" s="174">
        <v>18.47824100356631</v>
      </c>
      <c r="BA178" s="174">
        <v>18.136409942342134</v>
      </c>
      <c r="BB178" s="174">
        <v>17.810368373684781</v>
      </c>
      <c r="BC178" s="174">
        <v>17.285189752267986</v>
      </c>
      <c r="BD178" s="174">
        <v>16.50399808836886</v>
      </c>
    </row>
    <row r="179" spans="2:56" outlineLevel="1" x14ac:dyDescent="0.2">
      <c r="B179" s="52" t="s">
        <v>117</v>
      </c>
      <c r="C179" s="10" t="s">
        <v>216</v>
      </c>
      <c r="D179" s="24">
        <v>20</v>
      </c>
      <c r="E179" s="73"/>
      <c r="G179" s="174">
        <v>3.3372407879999999</v>
      </c>
      <c r="H179" s="174">
        <v>4.2872919105000005</v>
      </c>
      <c r="I179" s="174">
        <v>4.2403779078000001</v>
      </c>
      <c r="J179" s="174">
        <v>4.1496654051000004</v>
      </c>
      <c r="K179" s="174">
        <v>2.6349579598499999</v>
      </c>
      <c r="L179" s="174">
        <v>0</v>
      </c>
      <c r="M179" s="174">
        <v>1.1819245302649182</v>
      </c>
      <c r="N179" s="174">
        <v>2.5120333021573771</v>
      </c>
      <c r="O179" s="174">
        <v>4.0234274874413121</v>
      </c>
      <c r="P179" s="174">
        <v>5.7365792967659024</v>
      </c>
      <c r="Q179" s="174">
        <v>7.6349381442491788</v>
      </c>
      <c r="R179" s="174">
        <v>8.11836148207869</v>
      </c>
      <c r="S179" s="174">
        <v>8.6187674491967208</v>
      </c>
      <c r="T179" s="174">
        <v>9.1349928518163939</v>
      </c>
      <c r="U179" s="174">
        <v>9.6792844588081977</v>
      </c>
      <c r="V179" s="174">
        <v>10.242054229957379</v>
      </c>
      <c r="W179" s="174">
        <v>10.826824980732789</v>
      </c>
      <c r="X179" s="174">
        <v>11.435856630491806</v>
      </c>
      <c r="Y179" s="174">
        <v>12.069896946668855</v>
      </c>
      <c r="Z179" s="174">
        <v>12.724409473495085</v>
      </c>
      <c r="AA179" s="174">
        <v>13.40512709463443</v>
      </c>
      <c r="AB179" s="174">
        <v>22.748348251357385</v>
      </c>
      <c r="AC179" s="174">
        <v>23.415007844729516</v>
      </c>
      <c r="AD179" s="174">
        <v>23.190528060914765</v>
      </c>
      <c r="AE179" s="174">
        <v>23.832395009572142</v>
      </c>
      <c r="AF179" s="174">
        <v>24.219289880144267</v>
      </c>
      <c r="AG179" s="174">
        <v>24.366284340698364</v>
      </c>
      <c r="AH179" s="174">
        <v>24.403971819393444</v>
      </c>
      <c r="AI179" s="174">
        <v>24.465454919557381</v>
      </c>
      <c r="AJ179" s="174">
        <v>24.513345269468857</v>
      </c>
      <c r="AK179" s="174">
        <v>24.483567508524594</v>
      </c>
      <c r="AL179" s="174">
        <v>24.297024459216395</v>
      </c>
      <c r="AM179" s="174">
        <v>24.044129512893445</v>
      </c>
      <c r="AN179" s="174">
        <v>23.747232607318036</v>
      </c>
      <c r="AO179" s="174">
        <v>23.260053815262296</v>
      </c>
      <c r="AP179" s="174">
        <v>22.614115688350822</v>
      </c>
      <c r="AQ179" s="174">
        <v>22.243289509091806</v>
      </c>
      <c r="AR179" s="174">
        <v>22.13923351632787</v>
      </c>
      <c r="AS179" s="174">
        <v>22.031588239878694</v>
      </c>
      <c r="AT179" s="174">
        <v>21.896425121842626</v>
      </c>
      <c r="AU179" s="174">
        <v>21.699596116047545</v>
      </c>
      <c r="AV179" s="174">
        <v>21.493162452983611</v>
      </c>
      <c r="AW179" s="174">
        <v>21.332974051475414</v>
      </c>
      <c r="AX179" s="174">
        <v>21.107115052170499</v>
      </c>
      <c r="AY179" s="174">
        <v>20.867330961531152</v>
      </c>
      <c r="AZ179" s="174">
        <v>20.607805810622956</v>
      </c>
      <c r="BA179" s="174">
        <v>20.322324821213115</v>
      </c>
      <c r="BB179" s="174">
        <v>20.03900404883607</v>
      </c>
      <c r="BC179" s="174">
        <v>19.527979784149188</v>
      </c>
      <c r="BD179" s="174">
        <v>18.717649141042628</v>
      </c>
    </row>
    <row r="180" spans="2:56" outlineLevel="1" x14ac:dyDescent="0.2">
      <c r="B180" s="52" t="s">
        <v>118</v>
      </c>
      <c r="C180" s="10" t="s">
        <v>216</v>
      </c>
      <c r="D180" s="24">
        <v>21</v>
      </c>
      <c r="E180" s="73"/>
      <c r="G180" s="174">
        <v>7.3945002383999991</v>
      </c>
      <c r="H180" s="174">
        <v>8.1985400639999995</v>
      </c>
      <c r="I180" s="174">
        <v>8.7264172185000017</v>
      </c>
      <c r="J180" s="174">
        <v>9.2207234423000006</v>
      </c>
      <c r="K180" s="174">
        <v>5.0993122944000007</v>
      </c>
      <c r="L180" s="174">
        <v>10.573155312000001</v>
      </c>
      <c r="M180" s="174">
        <v>6.2245800592</v>
      </c>
      <c r="N180" s="174">
        <v>5.9210287328</v>
      </c>
      <c r="O180" s="174">
        <v>6.0625148319999997</v>
      </c>
      <c r="P180" s="174">
        <v>7.2648724773333333</v>
      </c>
      <c r="Q180" s="174">
        <v>7.4433752885333337</v>
      </c>
      <c r="R180" s="174">
        <v>7.6237974847999999</v>
      </c>
      <c r="S180" s="174">
        <v>7.8061390661333352</v>
      </c>
      <c r="T180" s="174">
        <v>7.992319417600001</v>
      </c>
      <c r="U180" s="174">
        <v>8.1900160794666661</v>
      </c>
      <c r="V180" s="174">
        <v>8.3915515114666661</v>
      </c>
      <c r="W180" s="174">
        <v>8.596925713600001</v>
      </c>
      <c r="X180" s="174">
        <v>8.8061386858666673</v>
      </c>
      <c r="Y180" s="174">
        <v>9.0230291983999997</v>
      </c>
      <c r="Z180" s="174">
        <v>13.865637721599999</v>
      </c>
      <c r="AA180" s="174">
        <v>14.205368878400002</v>
      </c>
      <c r="AB180" s="174">
        <v>23.461603362400002</v>
      </c>
      <c r="AC180" s="174">
        <v>23.5191849144</v>
      </c>
      <c r="AD180" s="174">
        <v>22.6986477984</v>
      </c>
      <c r="AE180" s="174">
        <v>22.750471195199999</v>
      </c>
      <c r="AF180" s="174">
        <v>22.560452073599997</v>
      </c>
      <c r="AG180" s="174">
        <v>22.1602602872</v>
      </c>
      <c r="AH180" s="174">
        <v>21.682333405599998</v>
      </c>
      <c r="AI180" s="174">
        <v>21.247592687999997</v>
      </c>
      <c r="AJ180" s="174">
        <v>20.818610125599999</v>
      </c>
      <c r="AK180" s="174">
        <v>20.3464413992</v>
      </c>
      <c r="AL180" s="174">
        <v>19.761988646399999</v>
      </c>
      <c r="AM180" s="174">
        <v>19.1516241952</v>
      </c>
      <c r="AN180" s="174">
        <v>18.535501588800003</v>
      </c>
      <c r="AO180" s="174">
        <v>17.792699568</v>
      </c>
      <c r="AP180" s="174">
        <v>16.960646141599998</v>
      </c>
      <c r="AQ180" s="174">
        <v>16.367556155999999</v>
      </c>
      <c r="AR180" s="174">
        <v>15.984638835200002</v>
      </c>
      <c r="AS180" s="174">
        <v>15.610358747200001</v>
      </c>
      <c r="AT180" s="174">
        <v>15.233199581599999</v>
      </c>
      <c r="AU180" s="174">
        <v>14.8330077952</v>
      </c>
      <c r="AV180" s="174">
        <v>14.435695086399999</v>
      </c>
      <c r="AW180" s="174">
        <v>14.078689464</v>
      </c>
      <c r="AX180" s="174">
        <v>13.698651220799999</v>
      </c>
      <c r="AY180" s="174">
        <v>13.315733900000001</v>
      </c>
      <c r="AZ180" s="174">
        <v>12.932816579200001</v>
      </c>
      <c r="BA180" s="174">
        <v>12.552778335999999</v>
      </c>
      <c r="BB180" s="174">
        <v>12.184256403199999</v>
      </c>
      <c r="BC180" s="174">
        <v>11.689055055999999</v>
      </c>
      <c r="BD180" s="174">
        <v>11.029746285600002</v>
      </c>
    </row>
    <row r="181" spans="2:56" outlineLevel="1" x14ac:dyDescent="0.2">
      <c r="B181" s="52" t="s">
        <v>119</v>
      </c>
      <c r="C181" s="10" t="s">
        <v>216</v>
      </c>
      <c r="D181" s="24">
        <v>22</v>
      </c>
      <c r="E181" s="73"/>
      <c r="G181" s="174">
        <v>0</v>
      </c>
      <c r="H181" s="174">
        <v>0.21084122920000001</v>
      </c>
      <c r="I181" s="174">
        <v>9.9873834199999997E-2</v>
      </c>
      <c r="J181" s="174">
        <v>5.00575641E-2</v>
      </c>
      <c r="K181" s="174">
        <v>0</v>
      </c>
      <c r="L181" s="174">
        <v>0</v>
      </c>
      <c r="M181" s="174">
        <v>0</v>
      </c>
      <c r="N181" s="174">
        <v>0</v>
      </c>
      <c r="O181" s="174">
        <v>0</v>
      </c>
      <c r="P181" s="174">
        <v>0</v>
      </c>
      <c r="Q181" s="174">
        <v>0</v>
      </c>
      <c r="R181" s="174">
        <v>0</v>
      </c>
      <c r="S181" s="174">
        <v>0</v>
      </c>
      <c r="T181" s="174">
        <v>0</v>
      </c>
      <c r="U181" s="174">
        <v>0</v>
      </c>
      <c r="V181" s="174">
        <v>0</v>
      </c>
      <c r="W181" s="174">
        <v>0</v>
      </c>
      <c r="X181" s="174">
        <v>0</v>
      </c>
      <c r="Y181" s="174">
        <v>0</v>
      </c>
      <c r="Z181" s="174">
        <v>0</v>
      </c>
      <c r="AA181" s="174">
        <v>0</v>
      </c>
      <c r="AB181" s="174">
        <v>0</v>
      </c>
      <c r="AC181" s="174">
        <v>0</v>
      </c>
      <c r="AD181" s="174">
        <v>0</v>
      </c>
      <c r="AE181" s="174">
        <v>0</v>
      </c>
      <c r="AF181" s="174">
        <v>0</v>
      </c>
      <c r="AG181" s="174">
        <v>0</v>
      </c>
      <c r="AH181" s="174">
        <v>0</v>
      </c>
      <c r="AI181" s="174">
        <v>0</v>
      </c>
      <c r="AJ181" s="174">
        <v>0</v>
      </c>
      <c r="AK181" s="174">
        <v>0</v>
      </c>
      <c r="AL181" s="174">
        <v>0</v>
      </c>
      <c r="AM181" s="174">
        <v>0</v>
      </c>
      <c r="AN181" s="174">
        <v>0</v>
      </c>
      <c r="AO181" s="174">
        <v>0</v>
      </c>
      <c r="AP181" s="174">
        <v>0</v>
      </c>
      <c r="AQ181" s="174">
        <v>0</v>
      </c>
      <c r="AR181" s="174">
        <v>0</v>
      </c>
      <c r="AS181" s="174">
        <v>0</v>
      </c>
      <c r="AT181" s="174">
        <v>0</v>
      </c>
      <c r="AU181" s="174">
        <v>0</v>
      </c>
      <c r="AV181" s="174">
        <v>0</v>
      </c>
      <c r="AW181" s="174">
        <v>0</v>
      </c>
      <c r="AX181" s="174">
        <v>0</v>
      </c>
      <c r="AY181" s="174">
        <v>0</v>
      </c>
      <c r="AZ181" s="174">
        <v>0</v>
      </c>
      <c r="BA181" s="174">
        <v>0</v>
      </c>
      <c r="BB181" s="174">
        <v>0</v>
      </c>
      <c r="BC181" s="174">
        <v>0</v>
      </c>
      <c r="BD181" s="174">
        <v>0</v>
      </c>
    </row>
    <row r="182" spans="2:56" outlineLevel="1" x14ac:dyDescent="0.2">
      <c r="B182" s="65" t="s">
        <v>80</v>
      </c>
    </row>
    <row r="183" spans="2:56" outlineLevel="1" x14ac:dyDescent="0.2">
      <c r="B183" s="52" t="s">
        <v>96</v>
      </c>
    </row>
    <row r="184" spans="2:56" outlineLevel="1" x14ac:dyDescent="0.2">
      <c r="B184" s="66" t="s">
        <v>120</v>
      </c>
    </row>
    <row r="185" spans="2:56" outlineLevel="1" x14ac:dyDescent="0.2">
      <c r="B185" s="67" t="s">
        <v>131</v>
      </c>
      <c r="C185" s="10" t="s">
        <v>216</v>
      </c>
      <c r="D185" s="24">
        <v>23</v>
      </c>
      <c r="E185" s="73"/>
      <c r="G185" s="174">
        <v>1.18156145</v>
      </c>
      <c r="H185" s="174">
        <v>1.190797632</v>
      </c>
      <c r="I185" s="174">
        <v>1.177739259</v>
      </c>
      <c r="J185" s="174">
        <v>1.1445845940000001</v>
      </c>
      <c r="K185" s="174">
        <v>1.1437545771288511</v>
      </c>
      <c r="L185" s="174">
        <v>0.89376038326163465</v>
      </c>
      <c r="M185" s="174">
        <v>1.5832412318971527</v>
      </c>
      <c r="N185" s="174">
        <v>1.4811100946772597</v>
      </c>
      <c r="O185" s="174">
        <v>1.5576998958694899</v>
      </c>
      <c r="P185" s="174">
        <v>1.5832204755582375</v>
      </c>
      <c r="Q185" s="174">
        <v>1.635587645959611</v>
      </c>
      <c r="R185" s="174">
        <v>1.6890142125666545</v>
      </c>
      <c r="S185" s="174">
        <v>1.7436139673767017</v>
      </c>
      <c r="T185" s="174">
        <v>1.7996611466248129</v>
      </c>
      <c r="U185" s="174">
        <v>1.8583617761101765</v>
      </c>
      <c r="V185" s="174">
        <v>1.9189155465759145</v>
      </c>
      <c r="W185" s="174">
        <v>1.9813444563907716</v>
      </c>
      <c r="X185" s="174">
        <v>2.0456698415913861</v>
      </c>
      <c r="Y185" s="174">
        <v>2.1119944675774365</v>
      </c>
      <c r="Z185" s="174">
        <v>2.180219548850427</v>
      </c>
      <c r="AA185" s="174">
        <v>2.2503932977922982</v>
      </c>
      <c r="AB185" s="174">
        <v>3.7438303841439211</v>
      </c>
      <c r="AC185" s="174">
        <v>3.7803365337827417</v>
      </c>
      <c r="AD185" s="174">
        <v>3.674810093712416</v>
      </c>
      <c r="AE185" s="174">
        <v>3.7090799139418458</v>
      </c>
      <c r="AF185" s="174">
        <v>3.7032163420892124</v>
      </c>
      <c r="AG185" s="174">
        <v>3.6622133078183281</v>
      </c>
      <c r="AH185" s="174">
        <v>3.6070879977185459</v>
      </c>
      <c r="AI185" s="174">
        <v>3.5576356901381772</v>
      </c>
      <c r="AJ185" s="174">
        <v>3.5084307604558052</v>
      </c>
      <c r="AK185" s="174">
        <v>3.4503967972601841</v>
      </c>
      <c r="AL185" s="174">
        <v>3.3721676035208068</v>
      </c>
      <c r="AM185" s="174">
        <v>3.2876373251728959</v>
      </c>
      <c r="AN185" s="174">
        <v>3.200414453060946</v>
      </c>
      <c r="AO185" s="174">
        <v>3.090258603022193</v>
      </c>
      <c r="AP185" s="174">
        <v>2.961972168586708</v>
      </c>
      <c r="AQ185" s="174">
        <v>2.8742880469387164</v>
      </c>
      <c r="AR185" s="174">
        <v>2.8221641654884961</v>
      </c>
      <c r="AS185" s="174">
        <v>2.7709820640840364</v>
      </c>
      <c r="AT185" s="174">
        <v>2.7177479520969574</v>
      </c>
      <c r="AU185" s="174">
        <v>2.6589644945124391</v>
      </c>
      <c r="AV185" s="174">
        <v>2.6003147877365649</v>
      </c>
      <c r="AW185" s="174">
        <v>2.548642520539544</v>
      </c>
      <c r="AX185" s="174">
        <v>2.4906721820019646</v>
      </c>
      <c r="AY185" s="174">
        <v>2.4323357536071688</v>
      </c>
      <c r="AZ185" s="174">
        <v>2.3729793896395535</v>
      </c>
      <c r="BA185" s="174">
        <v>2.3124233724670327</v>
      </c>
      <c r="BB185" s="174">
        <v>2.2533579213273907</v>
      </c>
      <c r="BC185" s="174">
        <v>2.1700258452510321</v>
      </c>
      <c r="BD185" s="174">
        <v>2.0558510287238057</v>
      </c>
    </row>
    <row r="186" spans="2:56" outlineLevel="1" x14ac:dyDescent="0.2">
      <c r="B186" s="67" t="s">
        <v>132</v>
      </c>
      <c r="C186" s="10" t="s">
        <v>216</v>
      </c>
      <c r="D186" s="24">
        <v>24</v>
      </c>
      <c r="E186" s="73"/>
      <c r="G186" s="174">
        <v>2.8544551199999999</v>
      </c>
      <c r="H186" s="174">
        <v>2.8926063050000002</v>
      </c>
      <c r="I186" s="174">
        <v>2.1942331320000004</v>
      </c>
      <c r="J186" s="174">
        <v>2.2701536739999999</v>
      </c>
      <c r="K186" s="174">
        <v>2.1309960618113832</v>
      </c>
      <c r="L186" s="174">
        <v>1.772822834320342</v>
      </c>
      <c r="M186" s="174">
        <v>3.1404460834161254</v>
      </c>
      <c r="N186" s="174">
        <v>2.9378072592847975</v>
      </c>
      <c r="O186" s="174">
        <v>3.0898026768942941</v>
      </c>
      <c r="P186" s="174">
        <v>3.1404428475663067</v>
      </c>
      <c r="Q186" s="174">
        <v>3.2176002302535696</v>
      </c>
      <c r="R186" s="174">
        <v>3.2957879044010485</v>
      </c>
      <c r="S186" s="174">
        <v>3.3750058700087435</v>
      </c>
      <c r="T186" s="174">
        <v>3.4559409880501306</v>
      </c>
      <c r="U186" s="174">
        <v>3.5405966030311857</v>
      </c>
      <c r="V186" s="174">
        <v>3.6273700393471291</v>
      </c>
      <c r="W186" s="174">
        <v>3.7162612969979594</v>
      </c>
      <c r="X186" s="174">
        <v>3.8072703759836775</v>
      </c>
      <c r="Y186" s="174">
        <v>3.9005689915476536</v>
      </c>
      <c r="Z186" s="174">
        <v>3.9961571436898859</v>
      </c>
      <c r="AA186" s="174">
        <v>4.0940348324103759</v>
      </c>
      <c r="AB186" s="174">
        <v>6.7611732308364898</v>
      </c>
      <c r="AC186" s="174">
        <v>6.7779440862722229</v>
      </c>
      <c r="AD186" s="174">
        <v>6.5421218187117454</v>
      </c>
      <c r="AE186" s="174">
        <v>6.5571182832993289</v>
      </c>
      <c r="AF186" s="174">
        <v>6.5019404517633337</v>
      </c>
      <c r="AG186" s="174">
        <v>6.3866050466336342</v>
      </c>
      <c r="AH186" s="174">
        <v>6.2488894214514712</v>
      </c>
      <c r="AI186" s="174">
        <v>6.1231938633051577</v>
      </c>
      <c r="AJ186" s="174">
        <v>6.0000167953949282</v>
      </c>
      <c r="AK186" s="174">
        <v>5.8638466074030893</v>
      </c>
      <c r="AL186" s="174">
        <v>5.6957373841445635</v>
      </c>
      <c r="AM186" s="174">
        <v>5.5196720212765955</v>
      </c>
      <c r="AN186" s="174">
        <v>5.3416033139026515</v>
      </c>
      <c r="AO186" s="174">
        <v>5.1281040279801795</v>
      </c>
      <c r="AP186" s="174">
        <v>4.8875309720198183</v>
      </c>
      <c r="AQ186" s="174">
        <v>4.7167887816962972</v>
      </c>
      <c r="AR186" s="174">
        <v>4.6064331186243068</v>
      </c>
      <c r="AS186" s="174">
        <v>4.499282806761876</v>
      </c>
      <c r="AT186" s="174">
        <v>4.3903581040512965</v>
      </c>
      <c r="AU186" s="174">
        <v>4.2741068842902941</v>
      </c>
      <c r="AV186" s="174">
        <v>4.1596300553774403</v>
      </c>
      <c r="AW186" s="174">
        <v>4.0578601544739135</v>
      </c>
      <c r="AX186" s="174">
        <v>3.9475044914019231</v>
      </c>
      <c r="AY186" s="174">
        <v>3.8378929277178657</v>
      </c>
      <c r="AZ186" s="174">
        <v>3.7281668872048961</v>
      </c>
      <c r="BA186" s="174">
        <v>3.6179257009618184</v>
      </c>
      <c r="BB186" s="174">
        <v>3.5112332964150395</v>
      </c>
      <c r="BC186" s="174">
        <v>3.3681944986884287</v>
      </c>
      <c r="BD186" s="174">
        <v>3.1789070620810254</v>
      </c>
    </row>
    <row r="187" spans="2:56" outlineLevel="1" x14ac:dyDescent="0.2">
      <c r="B187" s="67" t="s">
        <v>133</v>
      </c>
      <c r="C187" s="10" t="s">
        <v>216</v>
      </c>
      <c r="D187" s="24">
        <v>25</v>
      </c>
      <c r="E187" s="73"/>
      <c r="G187" s="174">
        <v>0</v>
      </c>
      <c r="H187" s="174">
        <v>1.9073026000000003E-2</v>
      </c>
      <c r="I187" s="174">
        <v>1.9858111000000001E-2</v>
      </c>
      <c r="J187" s="174">
        <v>0</v>
      </c>
      <c r="K187" s="174">
        <v>1.9253981456318441E-2</v>
      </c>
      <c r="L187" s="174">
        <v>0</v>
      </c>
      <c r="M187" s="174">
        <v>0</v>
      </c>
      <c r="N187" s="174">
        <v>0</v>
      </c>
      <c r="O187" s="174">
        <v>0</v>
      </c>
      <c r="P187" s="174">
        <v>0</v>
      </c>
      <c r="Q187" s="174">
        <v>0</v>
      </c>
      <c r="R187" s="174">
        <v>0</v>
      </c>
      <c r="S187" s="174">
        <v>0</v>
      </c>
      <c r="T187" s="174">
        <v>0</v>
      </c>
      <c r="U187" s="174">
        <v>0</v>
      </c>
      <c r="V187" s="174">
        <v>0</v>
      </c>
      <c r="W187" s="174">
        <v>0</v>
      </c>
      <c r="X187" s="174">
        <v>0</v>
      </c>
      <c r="Y187" s="174">
        <v>0</v>
      </c>
      <c r="Z187" s="174">
        <v>0</v>
      </c>
      <c r="AA187" s="174">
        <v>0</v>
      </c>
      <c r="AB187" s="174">
        <v>0</v>
      </c>
      <c r="AC187" s="174">
        <v>0</v>
      </c>
      <c r="AD187" s="174">
        <v>0</v>
      </c>
      <c r="AE187" s="174">
        <v>0</v>
      </c>
      <c r="AF187" s="174">
        <v>0</v>
      </c>
      <c r="AG187" s="174">
        <v>0</v>
      </c>
      <c r="AH187" s="174">
        <v>0</v>
      </c>
      <c r="AI187" s="174">
        <v>0</v>
      </c>
      <c r="AJ187" s="174">
        <v>0</v>
      </c>
      <c r="AK187" s="174">
        <v>0</v>
      </c>
      <c r="AL187" s="174">
        <v>0</v>
      </c>
      <c r="AM187" s="174">
        <v>0</v>
      </c>
      <c r="AN187" s="174">
        <v>0</v>
      </c>
      <c r="AO187" s="174">
        <v>0</v>
      </c>
      <c r="AP187" s="174">
        <v>0</v>
      </c>
      <c r="AQ187" s="174">
        <v>0</v>
      </c>
      <c r="AR187" s="174">
        <v>0</v>
      </c>
      <c r="AS187" s="174">
        <v>0</v>
      </c>
      <c r="AT187" s="174">
        <v>0</v>
      </c>
      <c r="AU187" s="174">
        <v>0</v>
      </c>
      <c r="AV187" s="174">
        <v>0</v>
      </c>
      <c r="AW187" s="174">
        <v>0</v>
      </c>
      <c r="AX187" s="174">
        <v>0</v>
      </c>
      <c r="AY187" s="174">
        <v>0</v>
      </c>
      <c r="AZ187" s="174">
        <v>0</v>
      </c>
      <c r="BA187" s="174">
        <v>0</v>
      </c>
      <c r="BB187" s="174">
        <v>0</v>
      </c>
      <c r="BC187" s="174">
        <v>0</v>
      </c>
      <c r="BD187" s="174">
        <v>0</v>
      </c>
    </row>
    <row r="188" spans="2:56" outlineLevel="1" x14ac:dyDescent="0.2">
      <c r="B188" s="66" t="s">
        <v>121</v>
      </c>
      <c r="C188" s="10" t="s">
        <v>216</v>
      </c>
      <c r="D188" s="24">
        <v>26</v>
      </c>
      <c r="E188" s="73"/>
      <c r="G188" s="174">
        <v>0.72703829999999992</v>
      </c>
      <c r="H188" s="174">
        <v>0.80415521999999995</v>
      </c>
      <c r="I188" s="174">
        <v>0.83155328000000006</v>
      </c>
      <c r="J188" s="174">
        <v>1.0643678325000001</v>
      </c>
      <c r="K188" s="174">
        <v>0.80252400497512422</v>
      </c>
      <c r="L188" s="174">
        <v>0.83151572334079049</v>
      </c>
      <c r="M188" s="174">
        <v>1.4729782647862366</v>
      </c>
      <c r="N188" s="174">
        <v>1.3779593596631332</v>
      </c>
      <c r="O188" s="174">
        <v>1.4491474386611825</v>
      </c>
      <c r="P188" s="174">
        <v>1.4730277042049298</v>
      </c>
      <c r="Q188" s="174">
        <v>1.5317885458192362</v>
      </c>
      <c r="R188" s="174">
        <v>1.592609774250362</v>
      </c>
      <c r="S188" s="174">
        <v>1.6553366055741887</v>
      </c>
      <c r="T188" s="174">
        <v>1.7204509101175534</v>
      </c>
      <c r="U188" s="174">
        <v>1.7890097448785462</v>
      </c>
      <c r="V188" s="174">
        <v>1.8603508932833841</v>
      </c>
      <c r="W188" s="174">
        <v>1.9345590887543982</v>
      </c>
      <c r="X188" s="174">
        <v>2.0116066030519089</v>
      </c>
      <c r="Y188" s="174">
        <v>2.0918100884958863</v>
      </c>
      <c r="Z188" s="174">
        <v>2.1752660858526971</v>
      </c>
      <c r="AA188" s="174">
        <v>2.2619537459673258</v>
      </c>
      <c r="AB188" s="174">
        <v>3.7915953219473137</v>
      </c>
      <c r="AC188" s="174">
        <v>3.8579777431093261</v>
      </c>
      <c r="AD188" s="174">
        <v>3.7796036945814495</v>
      </c>
      <c r="AE188" s="174">
        <v>3.8450758811475767</v>
      </c>
      <c r="AF188" s="174">
        <v>3.8699536136964907</v>
      </c>
      <c r="AG188" s="174">
        <v>3.8582766065130887</v>
      </c>
      <c r="AH188" s="174">
        <v>3.8318094423742459</v>
      </c>
      <c r="AI188" s="174">
        <v>3.8109715507253945</v>
      </c>
      <c r="AJ188" s="174">
        <v>3.7902909809015175</v>
      </c>
      <c r="AK188" s="174">
        <v>3.7599252077895904</v>
      </c>
      <c r="AL188" s="174">
        <v>3.7068989807757413</v>
      </c>
      <c r="AM188" s="174">
        <v>3.6461334549756166</v>
      </c>
      <c r="AN188" s="174">
        <v>3.5815472210256964</v>
      </c>
      <c r="AO188" s="174">
        <v>3.4898418949855881</v>
      </c>
      <c r="AP188" s="174">
        <v>3.3761470479719198</v>
      </c>
      <c r="AQ188" s="174">
        <v>3.3070820699436525</v>
      </c>
      <c r="AR188" s="174">
        <v>3.2781051740861136</v>
      </c>
      <c r="AS188" s="174">
        <v>3.2498654242665879</v>
      </c>
      <c r="AT188" s="174">
        <v>3.2187684791815507</v>
      </c>
      <c r="AU188" s="174">
        <v>3.1805184649642273</v>
      </c>
      <c r="AV188" s="174">
        <v>3.1418714767236411</v>
      </c>
      <c r="AW188" s="174">
        <v>3.1108296423359008</v>
      </c>
      <c r="AX188" s="174">
        <v>3.0717347099295984</v>
      </c>
      <c r="AY188" s="174">
        <v>3.0311096847622778</v>
      </c>
      <c r="AZ188" s="174">
        <v>2.9887486846596572</v>
      </c>
      <c r="BA188" s="174">
        <v>2.9437287553893055</v>
      </c>
      <c r="BB188" s="174">
        <v>2.8999108691871869</v>
      </c>
      <c r="BC188" s="174">
        <v>2.8233817107070154</v>
      </c>
      <c r="BD188" s="174">
        <v>2.7047714905052977</v>
      </c>
    </row>
    <row r="189" spans="2:56" outlineLevel="1" x14ac:dyDescent="0.2">
      <c r="B189" s="52" t="s">
        <v>97</v>
      </c>
    </row>
    <row r="190" spans="2:56" outlineLevel="1" x14ac:dyDescent="0.2">
      <c r="B190" s="66" t="s">
        <v>122</v>
      </c>
      <c r="C190" s="10" t="s">
        <v>216</v>
      </c>
      <c r="D190" s="24">
        <v>27</v>
      </c>
      <c r="E190" s="73"/>
      <c r="G190" s="174">
        <v>8.7999999999999995E-2</v>
      </c>
      <c r="H190" s="174">
        <v>0.1089560795</v>
      </c>
      <c r="I190" s="174">
        <v>5.0557001400000003E-2</v>
      </c>
      <c r="J190" s="174">
        <v>5.3900000000000003E-2</v>
      </c>
      <c r="K190" s="174">
        <v>0.1</v>
      </c>
      <c r="L190" s="174">
        <v>0.2</v>
      </c>
      <c r="M190" s="174">
        <v>0.2</v>
      </c>
      <c r="N190" s="174">
        <v>0.2</v>
      </c>
      <c r="O190" s="174">
        <v>0.2</v>
      </c>
      <c r="P190" s="174">
        <v>0.19818181818181818</v>
      </c>
      <c r="Q190" s="174">
        <v>0.20505936893108265</v>
      </c>
      <c r="R190" s="174">
        <v>0.21476331249279501</v>
      </c>
      <c r="S190" s="174">
        <v>0.22657392072883795</v>
      </c>
      <c r="T190" s="174">
        <v>0.23700281266331924</v>
      </c>
      <c r="U190" s="174">
        <v>0.24736334988456909</v>
      </c>
      <c r="V190" s="174">
        <v>0.25747969640065099</v>
      </c>
      <c r="W190" s="174">
        <v>0.27014142142453701</v>
      </c>
      <c r="X190" s="174">
        <v>0.28107636987036477</v>
      </c>
      <c r="Y190" s="174">
        <v>0.29214882049959506</v>
      </c>
      <c r="Z190" s="174">
        <v>0.30353818762653523</v>
      </c>
      <c r="AA190" s="174">
        <v>0.31766870657762364</v>
      </c>
      <c r="AB190" s="174">
        <v>0.53333159990118195</v>
      </c>
      <c r="AC190" s="174">
        <v>0.5417836961132505</v>
      </c>
      <c r="AD190" s="174">
        <v>0.53117764304169823</v>
      </c>
      <c r="AE190" s="174">
        <v>0.54138658522330629</v>
      </c>
      <c r="AF190" s="174">
        <v>0.54560832021269468</v>
      </c>
      <c r="AG190" s="174">
        <v>0.54473405022543098</v>
      </c>
      <c r="AH190" s="174">
        <v>0.54125039288678245</v>
      </c>
      <c r="AI190" s="174">
        <v>0.53754116163854238</v>
      </c>
      <c r="AJ190" s="174">
        <v>0.53590739503114959</v>
      </c>
      <c r="AK190" s="174">
        <v>0.53156033422525106</v>
      </c>
      <c r="AL190" s="174">
        <v>0.52682495732148804</v>
      </c>
      <c r="AM190" s="174">
        <v>0.5153400292498147</v>
      </c>
      <c r="AN190" s="174">
        <v>0.50603374485061403</v>
      </c>
      <c r="AO190" s="174">
        <v>0.49418170833783209</v>
      </c>
      <c r="AP190" s="174">
        <v>0.4762995250270432</v>
      </c>
      <c r="AQ190" s="174">
        <v>0.46624527962481749</v>
      </c>
      <c r="AR190" s="174">
        <v>0.46440194950384084</v>
      </c>
      <c r="AS190" s="174">
        <v>0.45936042879857275</v>
      </c>
      <c r="AT190" s="174">
        <v>0.45409839939810331</v>
      </c>
      <c r="AU190" s="174">
        <v>0.44862693125341774</v>
      </c>
      <c r="AV190" s="174">
        <v>0.44300514993435292</v>
      </c>
      <c r="AW190" s="174">
        <v>0.43709024558920889</v>
      </c>
      <c r="AX190" s="174">
        <v>0.43401079853239399</v>
      </c>
      <c r="AY190" s="174">
        <v>0.42752327004276264</v>
      </c>
      <c r="AZ190" s="174">
        <v>0.42072424479244519</v>
      </c>
      <c r="BA190" s="174">
        <v>0.41360878208503693</v>
      </c>
      <c r="BB190" s="174">
        <v>0.40617210195561465</v>
      </c>
      <c r="BC190" s="174">
        <v>0.39503330854317076</v>
      </c>
      <c r="BD190" s="174">
        <v>0.38039465384697135</v>
      </c>
    </row>
    <row r="191" spans="2:56" outlineLevel="1" x14ac:dyDescent="0.2">
      <c r="B191" s="52" t="s">
        <v>98</v>
      </c>
    </row>
    <row r="192" spans="2:56" outlineLevel="1" x14ac:dyDescent="0.2">
      <c r="B192" s="66" t="s">
        <v>123</v>
      </c>
      <c r="C192" s="10" t="s">
        <v>216</v>
      </c>
      <c r="D192" s="24">
        <v>28</v>
      </c>
      <c r="E192" s="73"/>
      <c r="G192" s="174">
        <v>0</v>
      </c>
      <c r="H192" s="174">
        <v>0</v>
      </c>
      <c r="I192" s="174">
        <v>0</v>
      </c>
      <c r="J192" s="174">
        <v>0</v>
      </c>
      <c r="K192" s="174">
        <v>0</v>
      </c>
      <c r="L192" s="174">
        <v>0</v>
      </c>
      <c r="M192" s="174">
        <v>0</v>
      </c>
      <c r="N192" s="174">
        <v>0</v>
      </c>
      <c r="O192" s="174">
        <v>0</v>
      </c>
      <c r="P192" s="174">
        <v>0</v>
      </c>
      <c r="Q192" s="174">
        <v>0</v>
      </c>
      <c r="R192" s="174">
        <v>0</v>
      </c>
      <c r="S192" s="174">
        <v>0</v>
      </c>
      <c r="T192" s="174">
        <v>0</v>
      </c>
      <c r="U192" s="174">
        <v>0</v>
      </c>
      <c r="V192" s="174">
        <v>0</v>
      </c>
      <c r="W192" s="174">
        <v>0</v>
      </c>
      <c r="X192" s="174">
        <v>0</v>
      </c>
      <c r="Y192" s="174">
        <v>0</v>
      </c>
      <c r="Z192" s="174">
        <v>0</v>
      </c>
      <c r="AA192" s="174">
        <v>0</v>
      </c>
      <c r="AB192" s="174">
        <v>0</v>
      </c>
      <c r="AC192" s="174">
        <v>0</v>
      </c>
      <c r="AD192" s="174">
        <v>0</v>
      </c>
      <c r="AE192" s="174">
        <v>0</v>
      </c>
      <c r="AF192" s="174">
        <v>0</v>
      </c>
      <c r="AG192" s="174">
        <v>0</v>
      </c>
      <c r="AH192" s="174">
        <v>0</v>
      </c>
      <c r="AI192" s="174">
        <v>0</v>
      </c>
      <c r="AJ192" s="174">
        <v>0</v>
      </c>
      <c r="AK192" s="174">
        <v>0</v>
      </c>
      <c r="AL192" s="174">
        <v>0</v>
      </c>
      <c r="AM192" s="174">
        <v>0</v>
      </c>
      <c r="AN192" s="174">
        <v>0</v>
      </c>
      <c r="AO192" s="174">
        <v>0</v>
      </c>
      <c r="AP192" s="174">
        <v>0</v>
      </c>
      <c r="AQ192" s="174">
        <v>0</v>
      </c>
      <c r="AR192" s="174">
        <v>0</v>
      </c>
      <c r="AS192" s="174">
        <v>0</v>
      </c>
      <c r="AT192" s="174">
        <v>0</v>
      </c>
      <c r="AU192" s="174">
        <v>0</v>
      </c>
      <c r="AV192" s="174">
        <v>0</v>
      </c>
      <c r="AW192" s="174">
        <v>0</v>
      </c>
      <c r="AX192" s="174">
        <v>0</v>
      </c>
      <c r="AY192" s="174">
        <v>0</v>
      </c>
      <c r="AZ192" s="174">
        <v>0</v>
      </c>
      <c r="BA192" s="174">
        <v>0</v>
      </c>
      <c r="BB192" s="174">
        <v>0</v>
      </c>
      <c r="BC192" s="174">
        <v>0</v>
      </c>
      <c r="BD192" s="174">
        <v>0</v>
      </c>
    </row>
    <row r="193" spans="2:56" outlineLevel="1" x14ac:dyDescent="0.2">
      <c r="B193" s="66" t="s">
        <v>124</v>
      </c>
      <c r="C193" s="10" t="s">
        <v>216</v>
      </c>
      <c r="D193" s="24">
        <v>29</v>
      </c>
      <c r="E193" s="73"/>
      <c r="G193" s="174">
        <v>0</v>
      </c>
      <c r="H193" s="174">
        <v>0</v>
      </c>
      <c r="I193" s="174">
        <v>0</v>
      </c>
      <c r="J193" s="174">
        <v>0</v>
      </c>
      <c r="K193" s="174">
        <v>0</v>
      </c>
      <c r="L193" s="174">
        <v>0</v>
      </c>
      <c r="M193" s="174">
        <v>0</v>
      </c>
      <c r="N193" s="174">
        <v>0</v>
      </c>
      <c r="O193" s="174">
        <v>0</v>
      </c>
      <c r="P193" s="174">
        <v>0</v>
      </c>
      <c r="Q193" s="174">
        <v>0</v>
      </c>
      <c r="R193" s="174">
        <v>0</v>
      </c>
      <c r="S193" s="174">
        <v>0</v>
      </c>
      <c r="T193" s="174">
        <v>0</v>
      </c>
      <c r="U193" s="174">
        <v>0</v>
      </c>
      <c r="V193" s="174">
        <v>0</v>
      </c>
      <c r="W193" s="174">
        <v>0</v>
      </c>
      <c r="X193" s="174">
        <v>0</v>
      </c>
      <c r="Y193" s="174">
        <v>0</v>
      </c>
      <c r="Z193" s="174">
        <v>0</v>
      </c>
      <c r="AA193" s="174">
        <v>0</v>
      </c>
      <c r="AB193" s="174">
        <v>0</v>
      </c>
      <c r="AC193" s="174">
        <v>0</v>
      </c>
      <c r="AD193" s="174">
        <v>0</v>
      </c>
      <c r="AE193" s="174">
        <v>0</v>
      </c>
      <c r="AF193" s="174">
        <v>0</v>
      </c>
      <c r="AG193" s="174">
        <v>0</v>
      </c>
      <c r="AH193" s="174">
        <v>0</v>
      </c>
      <c r="AI193" s="174">
        <v>0</v>
      </c>
      <c r="AJ193" s="174">
        <v>0</v>
      </c>
      <c r="AK193" s="174">
        <v>0</v>
      </c>
      <c r="AL193" s="174">
        <v>0</v>
      </c>
      <c r="AM193" s="174">
        <v>0</v>
      </c>
      <c r="AN193" s="174">
        <v>0</v>
      </c>
      <c r="AO193" s="174">
        <v>0</v>
      </c>
      <c r="AP193" s="174">
        <v>0</v>
      </c>
      <c r="AQ193" s="174">
        <v>0</v>
      </c>
      <c r="AR193" s="174">
        <v>0</v>
      </c>
      <c r="AS193" s="174">
        <v>0</v>
      </c>
      <c r="AT193" s="174">
        <v>0</v>
      </c>
      <c r="AU193" s="174">
        <v>0</v>
      </c>
      <c r="AV193" s="174">
        <v>0</v>
      </c>
      <c r="AW193" s="174">
        <v>0</v>
      </c>
      <c r="AX193" s="174">
        <v>0</v>
      </c>
      <c r="AY193" s="174">
        <v>0</v>
      </c>
      <c r="AZ193" s="174">
        <v>0</v>
      </c>
      <c r="BA193" s="174">
        <v>0</v>
      </c>
      <c r="BB193" s="174">
        <v>0</v>
      </c>
      <c r="BC193" s="174">
        <v>0</v>
      </c>
      <c r="BD193" s="174">
        <v>0</v>
      </c>
    </row>
    <row r="194" spans="2:56" outlineLevel="1" x14ac:dyDescent="0.2">
      <c r="B194" s="52" t="s">
        <v>99</v>
      </c>
    </row>
    <row r="195" spans="2:56" outlineLevel="1" x14ac:dyDescent="0.2">
      <c r="B195" s="66" t="s">
        <v>125</v>
      </c>
      <c r="C195" s="10" t="s">
        <v>216</v>
      </c>
      <c r="D195" s="24">
        <v>30</v>
      </c>
      <c r="E195" s="73"/>
      <c r="G195" s="174">
        <v>0</v>
      </c>
      <c r="H195" s="174">
        <v>1.5159000000000001E-2</v>
      </c>
      <c r="I195" s="174">
        <v>5.2584799999999994E-3</v>
      </c>
      <c r="J195" s="174">
        <v>0</v>
      </c>
      <c r="K195" s="174">
        <v>0</v>
      </c>
      <c r="L195" s="174">
        <v>0</v>
      </c>
      <c r="M195" s="174">
        <v>0</v>
      </c>
      <c r="N195" s="174">
        <v>0</v>
      </c>
      <c r="O195" s="174">
        <v>0</v>
      </c>
      <c r="P195" s="174">
        <v>0</v>
      </c>
      <c r="Q195" s="174">
        <v>0</v>
      </c>
      <c r="R195" s="174">
        <v>0</v>
      </c>
      <c r="S195" s="174">
        <v>0</v>
      </c>
      <c r="T195" s="174">
        <v>0</v>
      </c>
      <c r="U195" s="174">
        <v>0</v>
      </c>
      <c r="V195" s="174">
        <v>0</v>
      </c>
      <c r="W195" s="174">
        <v>0</v>
      </c>
      <c r="X195" s="174">
        <v>0</v>
      </c>
      <c r="Y195" s="174">
        <v>0</v>
      </c>
      <c r="Z195" s="174">
        <v>0</v>
      </c>
      <c r="AA195" s="174">
        <v>0</v>
      </c>
      <c r="AB195" s="174">
        <v>0</v>
      </c>
      <c r="AC195" s="174">
        <v>0</v>
      </c>
      <c r="AD195" s="174">
        <v>0</v>
      </c>
      <c r="AE195" s="174">
        <v>0</v>
      </c>
      <c r="AF195" s="174">
        <v>0</v>
      </c>
      <c r="AG195" s="174">
        <v>0</v>
      </c>
      <c r="AH195" s="174">
        <v>0</v>
      </c>
      <c r="AI195" s="174">
        <v>0</v>
      </c>
      <c r="AJ195" s="174">
        <v>0</v>
      </c>
      <c r="AK195" s="174">
        <v>0</v>
      </c>
      <c r="AL195" s="174">
        <v>0</v>
      </c>
      <c r="AM195" s="174">
        <v>0</v>
      </c>
      <c r="AN195" s="174">
        <v>0</v>
      </c>
      <c r="AO195" s="174">
        <v>0</v>
      </c>
      <c r="AP195" s="174">
        <v>0</v>
      </c>
      <c r="AQ195" s="174">
        <v>0</v>
      </c>
      <c r="AR195" s="174">
        <v>0</v>
      </c>
      <c r="AS195" s="174">
        <v>0</v>
      </c>
      <c r="AT195" s="174">
        <v>0</v>
      </c>
      <c r="AU195" s="174">
        <v>0</v>
      </c>
      <c r="AV195" s="174">
        <v>0</v>
      </c>
      <c r="AW195" s="174">
        <v>0</v>
      </c>
      <c r="AX195" s="174">
        <v>0</v>
      </c>
      <c r="AY195" s="174">
        <v>0</v>
      </c>
      <c r="AZ195" s="174">
        <v>0</v>
      </c>
      <c r="BA195" s="174">
        <v>0</v>
      </c>
      <c r="BB195" s="174">
        <v>0</v>
      </c>
      <c r="BC195" s="174">
        <v>0</v>
      </c>
      <c r="BD195" s="174">
        <v>0</v>
      </c>
    </row>
    <row r="196" spans="2:56" outlineLevel="1" x14ac:dyDescent="0.2">
      <c r="B196" s="66" t="s">
        <v>126</v>
      </c>
      <c r="C196" s="10" t="s">
        <v>216</v>
      </c>
      <c r="D196" s="24">
        <v>31</v>
      </c>
      <c r="E196" s="73"/>
      <c r="G196" s="174">
        <v>6.3348000000000002E-2</v>
      </c>
      <c r="H196" s="174">
        <v>9.1663999999999995E-2</v>
      </c>
      <c r="I196" s="174">
        <v>2.5250759999999997E-2</v>
      </c>
      <c r="J196" s="174">
        <v>0</v>
      </c>
      <c r="K196" s="174">
        <v>0</v>
      </c>
      <c r="L196" s="174">
        <v>0</v>
      </c>
      <c r="M196" s="174">
        <v>0</v>
      </c>
      <c r="N196" s="174">
        <v>0</v>
      </c>
      <c r="O196" s="174">
        <v>0</v>
      </c>
      <c r="P196" s="174">
        <v>0</v>
      </c>
      <c r="Q196" s="174">
        <v>0</v>
      </c>
      <c r="R196" s="174">
        <v>0</v>
      </c>
      <c r="S196" s="174">
        <v>0</v>
      </c>
      <c r="T196" s="174">
        <v>0</v>
      </c>
      <c r="U196" s="174">
        <v>0</v>
      </c>
      <c r="V196" s="174">
        <v>0</v>
      </c>
      <c r="W196" s="174">
        <v>0</v>
      </c>
      <c r="X196" s="174">
        <v>0</v>
      </c>
      <c r="Y196" s="174">
        <v>0</v>
      </c>
      <c r="Z196" s="174">
        <v>0</v>
      </c>
      <c r="AA196" s="174">
        <v>0</v>
      </c>
      <c r="AB196" s="174">
        <v>0</v>
      </c>
      <c r="AC196" s="174">
        <v>0</v>
      </c>
      <c r="AD196" s="174">
        <v>0</v>
      </c>
      <c r="AE196" s="174">
        <v>0</v>
      </c>
      <c r="AF196" s="174">
        <v>0</v>
      </c>
      <c r="AG196" s="174">
        <v>0</v>
      </c>
      <c r="AH196" s="174">
        <v>0</v>
      </c>
      <c r="AI196" s="174">
        <v>0</v>
      </c>
      <c r="AJ196" s="174">
        <v>0</v>
      </c>
      <c r="AK196" s="174">
        <v>0</v>
      </c>
      <c r="AL196" s="174">
        <v>0</v>
      </c>
      <c r="AM196" s="174">
        <v>0</v>
      </c>
      <c r="AN196" s="174">
        <v>0</v>
      </c>
      <c r="AO196" s="174">
        <v>0</v>
      </c>
      <c r="AP196" s="174">
        <v>0</v>
      </c>
      <c r="AQ196" s="174">
        <v>0</v>
      </c>
      <c r="AR196" s="174">
        <v>0</v>
      </c>
      <c r="AS196" s="174">
        <v>0</v>
      </c>
      <c r="AT196" s="174">
        <v>0</v>
      </c>
      <c r="AU196" s="174">
        <v>0</v>
      </c>
      <c r="AV196" s="174">
        <v>0</v>
      </c>
      <c r="AW196" s="174">
        <v>0</v>
      </c>
      <c r="AX196" s="174">
        <v>0</v>
      </c>
      <c r="AY196" s="174">
        <v>0</v>
      </c>
      <c r="AZ196" s="174">
        <v>0</v>
      </c>
      <c r="BA196" s="174">
        <v>0</v>
      </c>
      <c r="BB196" s="174">
        <v>0</v>
      </c>
      <c r="BC196" s="174">
        <v>0</v>
      </c>
      <c r="BD196" s="174">
        <v>0</v>
      </c>
    </row>
    <row r="197" spans="2:56" outlineLevel="1" x14ac:dyDescent="0.2">
      <c r="B197" s="66" t="s">
        <v>245</v>
      </c>
      <c r="C197" s="10" t="s">
        <v>216</v>
      </c>
      <c r="D197" s="24">
        <v>32</v>
      </c>
      <c r="E197" s="73"/>
      <c r="G197" s="174">
        <v>0</v>
      </c>
      <c r="H197" s="174">
        <v>0</v>
      </c>
      <c r="I197" s="174">
        <v>0</v>
      </c>
      <c r="J197" s="174">
        <v>0</v>
      </c>
      <c r="K197" s="174">
        <v>0</v>
      </c>
      <c r="L197" s="174">
        <v>0</v>
      </c>
      <c r="M197" s="174">
        <v>0</v>
      </c>
      <c r="N197" s="174">
        <v>0</v>
      </c>
      <c r="O197" s="174">
        <v>0</v>
      </c>
      <c r="P197" s="174">
        <v>0</v>
      </c>
      <c r="Q197" s="174">
        <v>0</v>
      </c>
      <c r="R197" s="174">
        <v>0</v>
      </c>
      <c r="S197" s="174">
        <v>0</v>
      </c>
      <c r="T197" s="174">
        <v>0</v>
      </c>
      <c r="U197" s="174">
        <v>0</v>
      </c>
      <c r="V197" s="174">
        <v>0</v>
      </c>
      <c r="W197" s="174">
        <v>0</v>
      </c>
      <c r="X197" s="174">
        <v>0</v>
      </c>
      <c r="Y197" s="174">
        <v>0</v>
      </c>
      <c r="Z197" s="174">
        <v>0</v>
      </c>
      <c r="AA197" s="174">
        <v>0</v>
      </c>
      <c r="AB197" s="174">
        <v>0</v>
      </c>
      <c r="AC197" s="174">
        <v>0</v>
      </c>
      <c r="AD197" s="174">
        <v>0</v>
      </c>
      <c r="AE197" s="174">
        <v>0</v>
      </c>
      <c r="AF197" s="174">
        <v>0</v>
      </c>
      <c r="AG197" s="174">
        <v>0</v>
      </c>
      <c r="AH197" s="174">
        <v>0</v>
      </c>
      <c r="AI197" s="174">
        <v>0</v>
      </c>
      <c r="AJ197" s="174">
        <v>0</v>
      </c>
      <c r="AK197" s="174">
        <v>0</v>
      </c>
      <c r="AL197" s="174">
        <v>0</v>
      </c>
      <c r="AM197" s="174">
        <v>0</v>
      </c>
      <c r="AN197" s="174">
        <v>0</v>
      </c>
      <c r="AO197" s="174">
        <v>0</v>
      </c>
      <c r="AP197" s="174">
        <v>0</v>
      </c>
      <c r="AQ197" s="174">
        <v>0</v>
      </c>
      <c r="AR197" s="174">
        <v>0</v>
      </c>
      <c r="AS197" s="174">
        <v>0</v>
      </c>
      <c r="AT197" s="174">
        <v>0</v>
      </c>
      <c r="AU197" s="174">
        <v>0</v>
      </c>
      <c r="AV197" s="174">
        <v>0</v>
      </c>
      <c r="AW197" s="174">
        <v>0</v>
      </c>
      <c r="AX197" s="174">
        <v>0</v>
      </c>
      <c r="AY197" s="174">
        <v>0</v>
      </c>
      <c r="AZ197" s="174">
        <v>0</v>
      </c>
      <c r="BA197" s="174">
        <v>0</v>
      </c>
      <c r="BB197" s="174">
        <v>0</v>
      </c>
      <c r="BC197" s="174">
        <v>0</v>
      </c>
      <c r="BD197" s="174">
        <v>0</v>
      </c>
    </row>
    <row r="198" spans="2:56" outlineLevel="1" x14ac:dyDescent="0.2">
      <c r="B198" s="65" t="s">
        <v>81</v>
      </c>
    </row>
    <row r="199" spans="2:56" outlineLevel="1" x14ac:dyDescent="0.2">
      <c r="B199" s="52" t="s">
        <v>100</v>
      </c>
    </row>
    <row r="200" spans="2:56" outlineLevel="1" x14ac:dyDescent="0.2">
      <c r="B200" s="66" t="s">
        <v>128</v>
      </c>
      <c r="C200" s="10" t="s">
        <v>216</v>
      </c>
      <c r="D200" s="24">
        <v>33</v>
      </c>
      <c r="E200" s="73"/>
      <c r="G200" s="174">
        <v>5.800000000000001E-2</v>
      </c>
      <c r="H200" s="174">
        <v>0</v>
      </c>
      <c r="I200" s="174">
        <v>0</v>
      </c>
      <c r="J200" s="174">
        <v>0</v>
      </c>
      <c r="K200" s="174">
        <v>0</v>
      </c>
      <c r="L200" s="174">
        <v>0</v>
      </c>
      <c r="M200" s="174">
        <v>0</v>
      </c>
      <c r="N200" s="174">
        <v>0</v>
      </c>
      <c r="O200" s="174">
        <v>0</v>
      </c>
      <c r="P200" s="174">
        <v>0</v>
      </c>
      <c r="Q200" s="174">
        <v>0</v>
      </c>
      <c r="R200" s="174">
        <v>0</v>
      </c>
      <c r="S200" s="174">
        <v>0</v>
      </c>
      <c r="T200" s="174">
        <v>0</v>
      </c>
      <c r="U200" s="174">
        <v>0</v>
      </c>
      <c r="V200" s="174">
        <v>0</v>
      </c>
      <c r="W200" s="174">
        <v>0</v>
      </c>
      <c r="X200" s="174">
        <v>0</v>
      </c>
      <c r="Y200" s="174">
        <v>0</v>
      </c>
      <c r="Z200" s="174">
        <v>0</v>
      </c>
      <c r="AA200" s="174">
        <v>0</v>
      </c>
      <c r="AB200" s="174">
        <v>0</v>
      </c>
      <c r="AC200" s="174">
        <v>0</v>
      </c>
      <c r="AD200" s="174">
        <v>0</v>
      </c>
      <c r="AE200" s="174">
        <v>0</v>
      </c>
      <c r="AF200" s="174">
        <v>0</v>
      </c>
      <c r="AG200" s="174">
        <v>0</v>
      </c>
      <c r="AH200" s="174">
        <v>0</v>
      </c>
      <c r="AI200" s="174">
        <v>0</v>
      </c>
      <c r="AJ200" s="174">
        <v>0</v>
      </c>
      <c r="AK200" s="174">
        <v>0</v>
      </c>
      <c r="AL200" s="174">
        <v>0</v>
      </c>
      <c r="AM200" s="174">
        <v>0</v>
      </c>
      <c r="AN200" s="174">
        <v>0</v>
      </c>
      <c r="AO200" s="174">
        <v>0</v>
      </c>
      <c r="AP200" s="174">
        <v>0</v>
      </c>
      <c r="AQ200" s="174">
        <v>0</v>
      </c>
      <c r="AR200" s="174">
        <v>0</v>
      </c>
      <c r="AS200" s="174">
        <v>0</v>
      </c>
      <c r="AT200" s="174">
        <v>0</v>
      </c>
      <c r="AU200" s="174">
        <v>0</v>
      </c>
      <c r="AV200" s="174">
        <v>0</v>
      </c>
      <c r="AW200" s="174">
        <v>0</v>
      </c>
      <c r="AX200" s="174">
        <v>0</v>
      </c>
      <c r="AY200" s="174">
        <v>0</v>
      </c>
      <c r="AZ200" s="174">
        <v>0</v>
      </c>
      <c r="BA200" s="174">
        <v>0</v>
      </c>
      <c r="BB200" s="174">
        <v>0</v>
      </c>
      <c r="BC200" s="174">
        <v>0</v>
      </c>
      <c r="BD200" s="174">
        <v>0</v>
      </c>
    </row>
    <row r="201" spans="2:56" outlineLevel="1" x14ac:dyDescent="0.2">
      <c r="B201" s="52" t="s">
        <v>101</v>
      </c>
    </row>
    <row r="202" spans="2:56" outlineLevel="1" x14ac:dyDescent="0.2">
      <c r="B202" s="66" t="s">
        <v>101</v>
      </c>
      <c r="C202" s="10" t="s">
        <v>216</v>
      </c>
      <c r="D202" s="24">
        <v>34</v>
      </c>
      <c r="E202" s="73"/>
      <c r="G202" s="174">
        <v>0</v>
      </c>
      <c r="H202" s="174">
        <v>0</v>
      </c>
      <c r="I202" s="174">
        <v>0</v>
      </c>
      <c r="J202" s="174">
        <v>2.0044799999999999E-3</v>
      </c>
      <c r="K202" s="174">
        <v>0</v>
      </c>
      <c r="L202" s="174">
        <v>0</v>
      </c>
      <c r="M202" s="174">
        <v>0</v>
      </c>
      <c r="N202" s="174">
        <v>0</v>
      </c>
      <c r="O202" s="174">
        <v>0</v>
      </c>
      <c r="P202" s="174">
        <v>0</v>
      </c>
      <c r="Q202" s="174">
        <v>0</v>
      </c>
      <c r="R202" s="174">
        <v>0</v>
      </c>
      <c r="S202" s="174">
        <v>0</v>
      </c>
      <c r="T202" s="174">
        <v>0</v>
      </c>
      <c r="U202" s="174">
        <v>0</v>
      </c>
      <c r="V202" s="174">
        <v>0</v>
      </c>
      <c r="W202" s="174">
        <v>0</v>
      </c>
      <c r="X202" s="174">
        <v>0</v>
      </c>
      <c r="Y202" s="174">
        <v>0</v>
      </c>
      <c r="Z202" s="174">
        <v>0</v>
      </c>
      <c r="AA202" s="174">
        <v>0</v>
      </c>
      <c r="AB202" s="174">
        <v>0</v>
      </c>
      <c r="AC202" s="174">
        <v>0</v>
      </c>
      <c r="AD202" s="174">
        <v>0</v>
      </c>
      <c r="AE202" s="174">
        <v>0</v>
      </c>
      <c r="AF202" s="174">
        <v>0</v>
      </c>
      <c r="AG202" s="174">
        <v>0</v>
      </c>
      <c r="AH202" s="174">
        <v>0</v>
      </c>
      <c r="AI202" s="174">
        <v>0</v>
      </c>
      <c r="AJ202" s="174">
        <v>0</v>
      </c>
      <c r="AK202" s="174">
        <v>0</v>
      </c>
      <c r="AL202" s="174">
        <v>0</v>
      </c>
      <c r="AM202" s="174">
        <v>0</v>
      </c>
      <c r="AN202" s="174">
        <v>0</v>
      </c>
      <c r="AO202" s="174">
        <v>0</v>
      </c>
      <c r="AP202" s="174">
        <v>0</v>
      </c>
      <c r="AQ202" s="174">
        <v>0</v>
      </c>
      <c r="AR202" s="174">
        <v>0</v>
      </c>
      <c r="AS202" s="174">
        <v>0</v>
      </c>
      <c r="AT202" s="174">
        <v>0</v>
      </c>
      <c r="AU202" s="174">
        <v>0</v>
      </c>
      <c r="AV202" s="174">
        <v>0</v>
      </c>
      <c r="AW202" s="174">
        <v>0</v>
      </c>
      <c r="AX202" s="174">
        <v>0</v>
      </c>
      <c r="AY202" s="174">
        <v>0</v>
      </c>
      <c r="AZ202" s="174">
        <v>0</v>
      </c>
      <c r="BA202" s="174">
        <v>0</v>
      </c>
      <c r="BB202" s="174">
        <v>0</v>
      </c>
      <c r="BC202" s="174">
        <v>0</v>
      </c>
      <c r="BD202" s="174">
        <v>0</v>
      </c>
    </row>
    <row r="203" spans="2:56" outlineLevel="1" x14ac:dyDescent="0.2">
      <c r="B203" s="52" t="s">
        <v>102</v>
      </c>
    </row>
    <row r="204" spans="2:56" outlineLevel="1" x14ac:dyDescent="0.2">
      <c r="B204" s="66" t="s">
        <v>129</v>
      </c>
      <c r="C204" s="10" t="s">
        <v>216</v>
      </c>
      <c r="D204" s="24">
        <v>35</v>
      </c>
      <c r="E204" s="73"/>
      <c r="G204" s="174">
        <v>0</v>
      </c>
      <c r="H204" s="174">
        <v>0</v>
      </c>
      <c r="I204" s="174">
        <v>0</v>
      </c>
      <c r="J204" s="174">
        <v>0</v>
      </c>
      <c r="K204" s="174">
        <v>0</v>
      </c>
      <c r="L204" s="174">
        <v>0</v>
      </c>
      <c r="M204" s="174">
        <v>0</v>
      </c>
      <c r="N204" s="174">
        <v>0</v>
      </c>
      <c r="O204" s="174">
        <v>0</v>
      </c>
      <c r="P204" s="174">
        <v>0</v>
      </c>
      <c r="Q204" s="174">
        <v>0</v>
      </c>
      <c r="R204" s="174">
        <v>0</v>
      </c>
      <c r="S204" s="174">
        <v>0</v>
      </c>
      <c r="T204" s="174">
        <v>0</v>
      </c>
      <c r="U204" s="174">
        <v>0</v>
      </c>
      <c r="V204" s="174">
        <v>0</v>
      </c>
      <c r="W204" s="174">
        <v>0</v>
      </c>
      <c r="X204" s="174">
        <v>0</v>
      </c>
      <c r="Y204" s="174">
        <v>0</v>
      </c>
      <c r="Z204" s="174">
        <v>0</v>
      </c>
      <c r="AA204" s="174">
        <v>0</v>
      </c>
      <c r="AB204" s="174">
        <v>0</v>
      </c>
      <c r="AC204" s="174">
        <v>0</v>
      </c>
      <c r="AD204" s="174">
        <v>0</v>
      </c>
      <c r="AE204" s="174">
        <v>0</v>
      </c>
      <c r="AF204" s="174">
        <v>0</v>
      </c>
      <c r="AG204" s="174">
        <v>0</v>
      </c>
      <c r="AH204" s="174">
        <v>0</v>
      </c>
      <c r="AI204" s="174">
        <v>0</v>
      </c>
      <c r="AJ204" s="174">
        <v>0</v>
      </c>
      <c r="AK204" s="174">
        <v>0</v>
      </c>
      <c r="AL204" s="174">
        <v>0</v>
      </c>
      <c r="AM204" s="174">
        <v>0</v>
      </c>
      <c r="AN204" s="174">
        <v>0</v>
      </c>
      <c r="AO204" s="174">
        <v>0</v>
      </c>
      <c r="AP204" s="174">
        <v>0</v>
      </c>
      <c r="AQ204" s="174">
        <v>0</v>
      </c>
      <c r="AR204" s="174">
        <v>0</v>
      </c>
      <c r="AS204" s="174">
        <v>0</v>
      </c>
      <c r="AT204" s="174">
        <v>0</v>
      </c>
      <c r="AU204" s="174">
        <v>0</v>
      </c>
      <c r="AV204" s="174">
        <v>0</v>
      </c>
      <c r="AW204" s="174">
        <v>0</v>
      </c>
      <c r="AX204" s="174">
        <v>0</v>
      </c>
      <c r="AY204" s="174">
        <v>0</v>
      </c>
      <c r="AZ204" s="174">
        <v>0</v>
      </c>
      <c r="BA204" s="174">
        <v>0</v>
      </c>
      <c r="BB204" s="174">
        <v>0</v>
      </c>
      <c r="BC204" s="174">
        <v>0</v>
      </c>
      <c r="BD204" s="174">
        <v>0</v>
      </c>
    </row>
    <row r="205" spans="2:56" outlineLevel="1" x14ac:dyDescent="0.2">
      <c r="B205" s="66" t="s">
        <v>130</v>
      </c>
      <c r="C205" s="10" t="s">
        <v>216</v>
      </c>
      <c r="D205" s="24">
        <v>36</v>
      </c>
      <c r="E205" s="73"/>
      <c r="G205" s="174">
        <v>0</v>
      </c>
      <c r="H205" s="174">
        <v>0</v>
      </c>
      <c r="I205" s="174">
        <v>0</v>
      </c>
      <c r="J205" s="174">
        <v>0</v>
      </c>
      <c r="K205" s="174">
        <v>0</v>
      </c>
      <c r="L205" s="174">
        <v>0</v>
      </c>
      <c r="M205" s="174">
        <v>0</v>
      </c>
      <c r="N205" s="174">
        <v>0</v>
      </c>
      <c r="O205" s="174">
        <v>0</v>
      </c>
      <c r="P205" s="174">
        <v>0</v>
      </c>
      <c r="Q205" s="174">
        <v>0</v>
      </c>
      <c r="R205" s="174">
        <v>0</v>
      </c>
      <c r="S205" s="174">
        <v>0</v>
      </c>
      <c r="T205" s="174">
        <v>0</v>
      </c>
      <c r="U205" s="174">
        <v>0</v>
      </c>
      <c r="V205" s="174">
        <v>0</v>
      </c>
      <c r="W205" s="174">
        <v>0</v>
      </c>
      <c r="X205" s="174">
        <v>0</v>
      </c>
      <c r="Y205" s="174">
        <v>0</v>
      </c>
      <c r="Z205" s="174">
        <v>0</v>
      </c>
      <c r="AA205" s="174">
        <v>0</v>
      </c>
      <c r="AB205" s="174">
        <v>0</v>
      </c>
      <c r="AC205" s="174">
        <v>0</v>
      </c>
      <c r="AD205" s="174">
        <v>0</v>
      </c>
      <c r="AE205" s="174">
        <v>0</v>
      </c>
      <c r="AF205" s="174">
        <v>0</v>
      </c>
      <c r="AG205" s="174">
        <v>0</v>
      </c>
      <c r="AH205" s="174">
        <v>0</v>
      </c>
      <c r="AI205" s="174">
        <v>0</v>
      </c>
      <c r="AJ205" s="174">
        <v>0</v>
      </c>
      <c r="AK205" s="174">
        <v>0</v>
      </c>
      <c r="AL205" s="174">
        <v>0</v>
      </c>
      <c r="AM205" s="174">
        <v>0</v>
      </c>
      <c r="AN205" s="174">
        <v>0</v>
      </c>
      <c r="AO205" s="174">
        <v>0</v>
      </c>
      <c r="AP205" s="174">
        <v>0</v>
      </c>
      <c r="AQ205" s="174">
        <v>0</v>
      </c>
      <c r="AR205" s="174">
        <v>0</v>
      </c>
      <c r="AS205" s="174">
        <v>0</v>
      </c>
      <c r="AT205" s="174">
        <v>0</v>
      </c>
      <c r="AU205" s="174">
        <v>0</v>
      </c>
      <c r="AV205" s="174">
        <v>0</v>
      </c>
      <c r="AW205" s="174">
        <v>0</v>
      </c>
      <c r="AX205" s="174">
        <v>0</v>
      </c>
      <c r="AY205" s="174">
        <v>0</v>
      </c>
      <c r="AZ205" s="174">
        <v>0</v>
      </c>
      <c r="BA205" s="174">
        <v>0</v>
      </c>
      <c r="BB205" s="174">
        <v>0</v>
      </c>
      <c r="BC205" s="174">
        <v>0</v>
      </c>
      <c r="BD205" s="174">
        <v>0</v>
      </c>
    </row>
    <row r="206" spans="2:56" outlineLevel="1" x14ac:dyDescent="0.2">
      <c r="B206" s="52" t="s">
        <v>111</v>
      </c>
      <c r="C206" s="10" t="s">
        <v>216</v>
      </c>
      <c r="D206" s="24">
        <v>37</v>
      </c>
      <c r="E206" s="73"/>
      <c r="G206" s="174">
        <v>5.2264506700000002</v>
      </c>
      <c r="H206" s="174">
        <v>5.3337700000000003</v>
      </c>
      <c r="I206" s="174">
        <v>5.44931082</v>
      </c>
      <c r="J206" s="174">
        <v>2.1786843</v>
      </c>
      <c r="K206" s="174">
        <v>0</v>
      </c>
      <c r="L206" s="174">
        <v>0</v>
      </c>
      <c r="M206" s="174">
        <v>0</v>
      </c>
      <c r="N206" s="174">
        <v>0</v>
      </c>
      <c r="O206" s="174">
        <v>0</v>
      </c>
      <c r="P206" s="174">
        <v>0</v>
      </c>
      <c r="Q206" s="174">
        <v>0</v>
      </c>
      <c r="R206" s="174">
        <v>0</v>
      </c>
      <c r="S206" s="174">
        <v>0</v>
      </c>
      <c r="T206" s="174">
        <v>0</v>
      </c>
      <c r="U206" s="174">
        <v>0</v>
      </c>
      <c r="V206" s="174">
        <v>0</v>
      </c>
      <c r="W206" s="174">
        <v>0</v>
      </c>
      <c r="X206" s="174">
        <v>0</v>
      </c>
      <c r="Y206" s="174">
        <v>0</v>
      </c>
      <c r="Z206" s="174">
        <v>0</v>
      </c>
      <c r="AA206" s="174">
        <v>0</v>
      </c>
      <c r="AB206" s="174">
        <v>0</v>
      </c>
      <c r="AC206" s="174">
        <v>0</v>
      </c>
      <c r="AD206" s="174">
        <v>0</v>
      </c>
      <c r="AE206" s="174">
        <v>0</v>
      </c>
      <c r="AF206" s="174">
        <v>0</v>
      </c>
      <c r="AG206" s="174">
        <v>0</v>
      </c>
      <c r="AH206" s="174">
        <v>0</v>
      </c>
      <c r="AI206" s="174">
        <v>0</v>
      </c>
      <c r="AJ206" s="174">
        <v>0</v>
      </c>
      <c r="AK206" s="174">
        <v>0</v>
      </c>
      <c r="AL206" s="174">
        <v>0</v>
      </c>
      <c r="AM206" s="174">
        <v>0</v>
      </c>
      <c r="AN206" s="174">
        <v>0</v>
      </c>
      <c r="AO206" s="174">
        <v>0</v>
      </c>
      <c r="AP206" s="174">
        <v>0</v>
      </c>
      <c r="AQ206" s="174">
        <v>0</v>
      </c>
      <c r="AR206" s="174">
        <v>0</v>
      </c>
      <c r="AS206" s="174">
        <v>0</v>
      </c>
      <c r="AT206" s="174">
        <v>0</v>
      </c>
      <c r="AU206" s="174">
        <v>0</v>
      </c>
      <c r="AV206" s="174">
        <v>0</v>
      </c>
      <c r="AW206" s="174">
        <v>0</v>
      </c>
      <c r="AX206" s="174">
        <v>0</v>
      </c>
      <c r="AY206" s="174">
        <v>0</v>
      </c>
      <c r="AZ206" s="174">
        <v>0</v>
      </c>
      <c r="BA206" s="174">
        <v>0</v>
      </c>
      <c r="BB206" s="174">
        <v>0</v>
      </c>
      <c r="BC206" s="174">
        <v>0</v>
      </c>
      <c r="BD206" s="174">
        <v>0</v>
      </c>
    </row>
    <row r="207" spans="2:56" outlineLevel="1" x14ac:dyDescent="0.2">
      <c r="B207" s="65" t="s">
        <v>246</v>
      </c>
      <c r="D207" s="24"/>
      <c r="E207" s="73"/>
      <c r="G207" s="73"/>
      <c r="H207" s="73"/>
      <c r="I207" s="73"/>
      <c r="J207" s="73"/>
      <c r="K207" s="73"/>
      <c r="L207" s="73"/>
      <c r="M207" s="73"/>
      <c r="N207" s="73"/>
      <c r="O207" s="73"/>
      <c r="P207" s="73"/>
      <c r="Q207" s="73"/>
      <c r="R207" s="73"/>
      <c r="S207" s="73"/>
      <c r="T207" s="73"/>
      <c r="U207" s="73"/>
      <c r="V207" s="73"/>
      <c r="W207" s="73"/>
      <c r="X207" s="73"/>
      <c r="Y207" s="73"/>
      <c r="Z207" s="73"/>
      <c r="AA207" s="73"/>
      <c r="AB207" s="73"/>
      <c r="AC207" s="73"/>
      <c r="AD207" s="73"/>
      <c r="AE207" s="73"/>
      <c r="AF207" s="73"/>
      <c r="AG207" s="73"/>
      <c r="AH207" s="73"/>
      <c r="AI207" s="73"/>
      <c r="AJ207" s="73"/>
      <c r="AK207" s="73"/>
      <c r="AL207" s="73"/>
      <c r="AM207" s="73"/>
      <c r="AN207" s="73"/>
      <c r="AO207" s="73"/>
      <c r="AP207" s="73"/>
      <c r="AQ207" s="73"/>
      <c r="AR207" s="73"/>
      <c r="AS207" s="73"/>
      <c r="AT207" s="73"/>
      <c r="AU207" s="73"/>
      <c r="AV207" s="73"/>
      <c r="AW207" s="73"/>
      <c r="AX207" s="73"/>
      <c r="AY207" s="73"/>
      <c r="AZ207" s="73"/>
      <c r="BA207" s="73"/>
      <c r="BB207" s="73"/>
      <c r="BC207" s="73"/>
      <c r="BD207" s="73"/>
    </row>
    <row r="208" spans="2:56" outlineLevel="1" x14ac:dyDescent="0.2">
      <c r="B208" s="121" t="s">
        <v>247</v>
      </c>
      <c r="C208" s="10" t="s">
        <v>216</v>
      </c>
      <c r="D208" s="24">
        <v>38</v>
      </c>
      <c r="E208" s="73"/>
      <c r="G208" s="174"/>
      <c r="H208" s="174"/>
      <c r="I208" s="174"/>
      <c r="J208" s="174"/>
      <c r="K208" s="174"/>
      <c r="L208" s="174"/>
      <c r="M208" s="174"/>
      <c r="N208" s="174"/>
      <c r="O208" s="174"/>
      <c r="P208" s="174"/>
      <c r="Q208" s="174"/>
      <c r="R208" s="174"/>
      <c r="S208" s="174"/>
      <c r="T208" s="174"/>
      <c r="U208" s="174"/>
      <c r="V208" s="174"/>
      <c r="W208" s="174"/>
      <c r="X208" s="174"/>
      <c r="Y208" s="174"/>
      <c r="Z208" s="174"/>
      <c r="AA208" s="174"/>
      <c r="AB208" s="174"/>
      <c r="AC208" s="174"/>
      <c r="AD208" s="174"/>
      <c r="AE208" s="174"/>
      <c r="AF208" s="174"/>
      <c r="AG208" s="174"/>
      <c r="AH208" s="174"/>
      <c r="AI208" s="174"/>
      <c r="AJ208" s="174"/>
      <c r="AK208" s="174"/>
      <c r="AL208" s="174"/>
      <c r="AM208" s="174"/>
      <c r="AN208" s="174"/>
      <c r="AO208" s="174"/>
      <c r="AP208" s="174"/>
      <c r="AQ208" s="174"/>
      <c r="AR208" s="174"/>
      <c r="AS208" s="174"/>
      <c r="AT208" s="174"/>
      <c r="AU208" s="174"/>
      <c r="AV208" s="174"/>
      <c r="AW208" s="174"/>
      <c r="AX208" s="174"/>
      <c r="AY208" s="174"/>
      <c r="AZ208" s="174"/>
      <c r="BA208" s="174"/>
      <c r="BB208" s="174"/>
      <c r="BC208" s="174"/>
      <c r="BD208" s="174"/>
    </row>
    <row r="209" spans="1:60" outlineLevel="1" x14ac:dyDescent="0.2">
      <c r="B209" s="121" t="s">
        <v>248</v>
      </c>
      <c r="C209" s="10" t="s">
        <v>216</v>
      </c>
      <c r="D209" s="24">
        <v>39</v>
      </c>
      <c r="E209" s="73"/>
      <c r="G209" s="174"/>
      <c r="H209" s="174"/>
      <c r="I209" s="174"/>
      <c r="J209" s="174"/>
      <c r="K209" s="174"/>
      <c r="L209" s="174"/>
      <c r="M209" s="174"/>
      <c r="N209" s="174"/>
      <c r="O209" s="174"/>
      <c r="P209" s="174"/>
      <c r="Q209" s="174"/>
      <c r="R209" s="174"/>
      <c r="S209" s="174"/>
      <c r="T209" s="174"/>
      <c r="U209" s="174"/>
      <c r="V209" s="174"/>
      <c r="W209" s="174"/>
      <c r="X209" s="174"/>
      <c r="Y209" s="174"/>
      <c r="Z209" s="174"/>
      <c r="AA209" s="174"/>
      <c r="AB209" s="174"/>
      <c r="AC209" s="174"/>
      <c r="AD209" s="174"/>
      <c r="AE209" s="174"/>
      <c r="AF209" s="174"/>
      <c r="AG209" s="174"/>
      <c r="AH209" s="174"/>
      <c r="AI209" s="174"/>
      <c r="AJ209" s="174"/>
      <c r="AK209" s="174"/>
      <c r="AL209" s="174"/>
      <c r="AM209" s="174"/>
      <c r="AN209" s="174"/>
      <c r="AO209" s="174"/>
      <c r="AP209" s="174"/>
      <c r="AQ209" s="174"/>
      <c r="AR209" s="174"/>
      <c r="AS209" s="174"/>
      <c r="AT209" s="174"/>
      <c r="AU209" s="174"/>
      <c r="AV209" s="174"/>
      <c r="AW209" s="174"/>
      <c r="AX209" s="174"/>
      <c r="AY209" s="174"/>
      <c r="AZ209" s="174"/>
      <c r="BA209" s="174"/>
      <c r="BB209" s="174"/>
      <c r="BC209" s="174"/>
      <c r="BD209" s="174"/>
    </row>
    <row r="210" spans="1:60" outlineLevel="1" x14ac:dyDescent="0.2">
      <c r="B210" s="121" t="s">
        <v>249</v>
      </c>
      <c r="C210" s="10" t="s">
        <v>216</v>
      </c>
      <c r="D210" s="24">
        <v>40</v>
      </c>
      <c r="E210" s="73"/>
      <c r="G210" s="174"/>
      <c r="H210" s="174"/>
      <c r="I210" s="174"/>
      <c r="J210" s="174"/>
      <c r="K210" s="174"/>
      <c r="L210" s="174"/>
      <c r="M210" s="174"/>
      <c r="N210" s="174"/>
      <c r="O210" s="174"/>
      <c r="P210" s="174"/>
      <c r="Q210" s="174"/>
      <c r="R210" s="174"/>
      <c r="S210" s="174"/>
      <c r="T210" s="174"/>
      <c r="U210" s="174"/>
      <c r="V210" s="174"/>
      <c r="W210" s="174"/>
      <c r="X210" s="174"/>
      <c r="Y210" s="174"/>
      <c r="Z210" s="174"/>
      <c r="AA210" s="174"/>
      <c r="AB210" s="174"/>
      <c r="AC210" s="174"/>
      <c r="AD210" s="174"/>
      <c r="AE210" s="174"/>
      <c r="AF210" s="174"/>
      <c r="AG210" s="174"/>
      <c r="AH210" s="174"/>
      <c r="AI210" s="174"/>
      <c r="AJ210" s="174"/>
      <c r="AK210" s="174"/>
      <c r="AL210" s="174"/>
      <c r="AM210" s="174"/>
      <c r="AN210" s="174"/>
      <c r="AO210" s="174"/>
      <c r="AP210" s="174"/>
      <c r="AQ210" s="174"/>
      <c r="AR210" s="174"/>
      <c r="AS210" s="174"/>
      <c r="AT210" s="174"/>
      <c r="AU210" s="174"/>
      <c r="AV210" s="174"/>
      <c r="AW210" s="174"/>
      <c r="AX210" s="174"/>
      <c r="AY210" s="174"/>
      <c r="AZ210" s="174"/>
      <c r="BA210" s="174"/>
      <c r="BB210" s="174"/>
      <c r="BC210" s="174"/>
      <c r="BD210" s="174"/>
    </row>
    <row r="211" spans="1:60" outlineLevel="1" x14ac:dyDescent="0.2">
      <c r="B211" s="121" t="s">
        <v>250</v>
      </c>
      <c r="C211" s="10" t="s">
        <v>216</v>
      </c>
      <c r="D211" s="24">
        <v>41</v>
      </c>
      <c r="E211" s="73"/>
      <c r="G211" s="174"/>
      <c r="H211" s="174"/>
      <c r="I211" s="174"/>
      <c r="J211" s="174"/>
      <c r="K211" s="174"/>
      <c r="L211" s="174"/>
      <c r="M211" s="174"/>
      <c r="N211" s="174"/>
      <c r="O211" s="174"/>
      <c r="P211" s="174"/>
      <c r="Q211" s="174"/>
      <c r="R211" s="174"/>
      <c r="S211" s="174"/>
      <c r="T211" s="174"/>
      <c r="U211" s="174"/>
      <c r="V211" s="174"/>
      <c r="W211" s="174"/>
      <c r="X211" s="174"/>
      <c r="Y211" s="174"/>
      <c r="Z211" s="174"/>
      <c r="AA211" s="174"/>
      <c r="AB211" s="174"/>
      <c r="AC211" s="174"/>
      <c r="AD211" s="174"/>
      <c r="AE211" s="174"/>
      <c r="AF211" s="174"/>
      <c r="AG211" s="174"/>
      <c r="AH211" s="174"/>
      <c r="AI211" s="174"/>
      <c r="AJ211" s="174"/>
      <c r="AK211" s="174"/>
      <c r="AL211" s="174"/>
      <c r="AM211" s="174"/>
      <c r="AN211" s="174"/>
      <c r="AO211" s="174"/>
      <c r="AP211" s="174"/>
      <c r="AQ211" s="174"/>
      <c r="AR211" s="174"/>
      <c r="AS211" s="174"/>
      <c r="AT211" s="174"/>
      <c r="AU211" s="174"/>
      <c r="AV211" s="174"/>
      <c r="AW211" s="174"/>
      <c r="AX211" s="174"/>
      <c r="AY211" s="174"/>
      <c r="AZ211" s="174"/>
      <c r="BA211" s="174"/>
      <c r="BB211" s="174"/>
      <c r="BC211" s="174"/>
      <c r="BD211" s="174"/>
    </row>
    <row r="212" spans="1:60" outlineLevel="1" x14ac:dyDescent="0.2">
      <c r="B212" s="121" t="s">
        <v>251</v>
      </c>
      <c r="C212" s="10" t="s">
        <v>216</v>
      </c>
      <c r="D212" s="24">
        <v>42</v>
      </c>
      <c r="E212" s="73"/>
      <c r="G212" s="174"/>
      <c r="H212" s="174"/>
      <c r="I212" s="174"/>
      <c r="J212" s="174"/>
      <c r="K212" s="174"/>
      <c r="L212" s="174"/>
      <c r="M212" s="174"/>
      <c r="N212" s="174"/>
      <c r="O212" s="174"/>
      <c r="P212" s="174"/>
      <c r="Q212" s="174"/>
      <c r="R212" s="174"/>
      <c r="S212" s="174"/>
      <c r="T212" s="174"/>
      <c r="U212" s="174"/>
      <c r="V212" s="174"/>
      <c r="W212" s="174"/>
      <c r="X212" s="174"/>
      <c r="Y212" s="174"/>
      <c r="Z212" s="174"/>
      <c r="AA212" s="174"/>
      <c r="AB212" s="174"/>
      <c r="AC212" s="174"/>
      <c r="AD212" s="174"/>
      <c r="AE212" s="174"/>
      <c r="AF212" s="174"/>
      <c r="AG212" s="174"/>
      <c r="AH212" s="174"/>
      <c r="AI212" s="174"/>
      <c r="AJ212" s="174"/>
      <c r="AK212" s="174"/>
      <c r="AL212" s="174"/>
      <c r="AM212" s="174"/>
      <c r="AN212" s="174"/>
      <c r="AO212" s="174"/>
      <c r="AP212" s="174"/>
      <c r="AQ212" s="174"/>
      <c r="AR212" s="174"/>
      <c r="AS212" s="174"/>
      <c r="AT212" s="174"/>
      <c r="AU212" s="174"/>
      <c r="AV212" s="174"/>
      <c r="AW212" s="174"/>
      <c r="AX212" s="174"/>
      <c r="AY212" s="174"/>
      <c r="AZ212" s="174"/>
      <c r="BA212" s="174"/>
      <c r="BB212" s="174"/>
      <c r="BC212" s="174"/>
      <c r="BD212" s="174"/>
    </row>
    <row r="213" spans="1:60" outlineLevel="1" x14ac:dyDescent="0.2">
      <c r="B213" s="48"/>
    </row>
    <row r="214" spans="1:60" outlineLevel="1" x14ac:dyDescent="0.2">
      <c r="B214" s="61" t="s">
        <v>252</v>
      </c>
      <c r="C214" s="62" t="s">
        <v>216</v>
      </c>
      <c r="D214" s="92"/>
      <c r="E214" s="94"/>
      <c r="F214" s="94"/>
      <c r="G214" s="94">
        <f t="shared" ref="G214:BC214" si="22">SUM(G154:G212)</f>
        <v>333.06409362939007</v>
      </c>
      <c r="H214" s="94">
        <f t="shared" si="22"/>
        <v>364.05675485670002</v>
      </c>
      <c r="I214" s="94">
        <f t="shared" si="22"/>
        <v>362.83090867269999</v>
      </c>
      <c r="J214" s="94">
        <f>SUM(J154:J212)</f>
        <v>352.33602099390004</v>
      </c>
      <c r="K214" s="94">
        <f t="shared" si="22"/>
        <v>365.28072932254457</v>
      </c>
      <c r="L214" s="94">
        <f t="shared" si="22"/>
        <v>410.43763982510853</v>
      </c>
      <c r="M214" s="94">
        <f t="shared" si="22"/>
        <v>425.55921774148527</v>
      </c>
      <c r="N214" s="94">
        <f t="shared" si="22"/>
        <v>447.67239260099552</v>
      </c>
      <c r="O214" s="94">
        <f t="shared" si="22"/>
        <v>474.2308662621607</v>
      </c>
      <c r="P214" s="94">
        <f t="shared" si="22"/>
        <v>502.84886298912295</v>
      </c>
      <c r="Q214" s="94">
        <f t="shared" si="22"/>
        <v>527.86250877844236</v>
      </c>
      <c r="R214" s="94">
        <f t="shared" si="22"/>
        <v>554.51557496012651</v>
      </c>
      <c r="S214" s="94">
        <f t="shared" si="22"/>
        <v>582.00039681390649</v>
      </c>
      <c r="T214" s="94">
        <f t="shared" si="22"/>
        <v>610.54738811221648</v>
      </c>
      <c r="U214" s="94">
        <f t="shared" si="22"/>
        <v>639.92630831656345</v>
      </c>
      <c r="V214" s="94">
        <f t="shared" si="22"/>
        <v>670.7813815521248</v>
      </c>
      <c r="W214" s="94">
        <f t="shared" si="22"/>
        <v>703.15057413933528</v>
      </c>
      <c r="X214" s="94">
        <f t="shared" si="22"/>
        <v>738.9042375060028</v>
      </c>
      <c r="Y214" s="94">
        <f t="shared" si="22"/>
        <v>773.86037605852005</v>
      </c>
      <c r="Z214" s="94">
        <f t="shared" si="22"/>
        <v>815.08203078519966</v>
      </c>
      <c r="AA214" s="94">
        <f t="shared" si="22"/>
        <v>854.62023565839991</v>
      </c>
      <c r="AB214" s="94">
        <f t="shared" si="22"/>
        <v>1442.1923970204573</v>
      </c>
      <c r="AC214" s="94">
        <f t="shared" si="22"/>
        <v>1477.9553771243263</v>
      </c>
      <c r="AD214" s="94">
        <f t="shared" si="22"/>
        <v>1456.1139714105329</v>
      </c>
      <c r="AE214" s="94">
        <f t="shared" si="22"/>
        <v>1489.3996165967192</v>
      </c>
      <c r="AF214" s="94">
        <f t="shared" si="22"/>
        <v>1508.0271231902952</v>
      </c>
      <c r="AG214" s="94">
        <f t="shared" si="22"/>
        <v>1512.0844497537312</v>
      </c>
      <c r="AH214" s="94">
        <f t="shared" si="22"/>
        <v>1511.9487274579828</v>
      </c>
      <c r="AI214" s="94">
        <f t="shared" si="22"/>
        <v>1511.9830562075458</v>
      </c>
      <c r="AJ214" s="94">
        <f t="shared" si="22"/>
        <v>1512.867125022558</v>
      </c>
      <c r="AK214" s="94">
        <f t="shared" si="22"/>
        <v>1509.6403633133184</v>
      </c>
      <c r="AL214" s="94">
        <f t="shared" si="22"/>
        <v>1495.611877430116</v>
      </c>
      <c r="AM214" s="94">
        <f t="shared" si="22"/>
        <v>1477.3790088449343</v>
      </c>
      <c r="AN214" s="94">
        <f t="shared" si="22"/>
        <v>1457.1486797482075</v>
      </c>
      <c r="AO214" s="94">
        <f t="shared" si="22"/>
        <v>1426.0315019255381</v>
      </c>
      <c r="AP214" s="94">
        <f t="shared" si="22"/>
        <v>1385.3796710170639</v>
      </c>
      <c r="AQ214" s="94">
        <f t="shared" si="22"/>
        <v>1362.8054666991404</v>
      </c>
      <c r="AR214" s="94">
        <f t="shared" si="22"/>
        <v>1356.6304324881221</v>
      </c>
      <c r="AS214" s="94">
        <f t="shared" si="22"/>
        <v>1350.4240681570873</v>
      </c>
      <c r="AT214" s="94">
        <f t="shared" si="22"/>
        <v>1343.5252619016755</v>
      </c>
      <c r="AU214" s="94">
        <f t="shared" si="22"/>
        <v>1333.0499521452828</v>
      </c>
      <c r="AV214" s="94">
        <f t="shared" si="22"/>
        <v>1320.9163204554302</v>
      </c>
      <c r="AW214" s="94">
        <f t="shared" si="22"/>
        <v>1310.3560602734112</v>
      </c>
      <c r="AX214" s="94">
        <f t="shared" si="22"/>
        <v>1296.3093243810647</v>
      </c>
      <c r="AY214" s="94">
        <f t="shared" si="22"/>
        <v>1281.4076077841162</v>
      </c>
      <c r="AZ214" s="94">
        <f t="shared" si="22"/>
        <v>1265.8269107404619</v>
      </c>
      <c r="BA214" s="94">
        <f t="shared" si="22"/>
        <v>1248.9147008810348</v>
      </c>
      <c r="BB214" s="94">
        <f t="shared" si="22"/>
        <v>1232.4494031577813</v>
      </c>
      <c r="BC214" s="94">
        <f t="shared" si="22"/>
        <v>1201.8327335607289</v>
      </c>
      <c r="BD214" s="94">
        <f>SUM(BD154:BD212)</f>
        <v>1153.3874103785988</v>
      </c>
      <c r="BF214" s="94">
        <f>SUM(BF169:BF205)</f>
        <v>0</v>
      </c>
      <c r="BG214" s="94">
        <f>SUM(BG169:BG205)</f>
        <v>0</v>
      </c>
      <c r="BH214" s="94">
        <f>SUM(BH169:BH205)</f>
        <v>0</v>
      </c>
    </row>
    <row r="215" spans="1:60" outlineLevel="1" x14ac:dyDescent="0.2">
      <c r="A215" s="93">
        <f>SUM(E215:AZ215)</f>
        <v>0</v>
      </c>
      <c r="C215" s="1"/>
      <c r="D215" s="72" t="s">
        <v>218</v>
      </c>
      <c r="E215" s="111"/>
      <c r="F215" s="111"/>
      <c r="G215" s="111">
        <f>IF(ISERROR(G214),1,0)</f>
        <v>0</v>
      </c>
      <c r="H215" s="111">
        <f t="shared" ref="H215:BC215" si="23">IF(ISERROR(H214),1,0)</f>
        <v>0</v>
      </c>
      <c r="I215" s="111">
        <f t="shared" si="23"/>
        <v>0</v>
      </c>
      <c r="J215" s="111">
        <f t="shared" si="23"/>
        <v>0</v>
      </c>
      <c r="K215" s="111">
        <f t="shared" si="23"/>
        <v>0</v>
      </c>
      <c r="L215" s="111">
        <f t="shared" si="23"/>
        <v>0</v>
      </c>
      <c r="M215" s="111">
        <f t="shared" si="23"/>
        <v>0</v>
      </c>
      <c r="N215" s="111">
        <f t="shared" si="23"/>
        <v>0</v>
      </c>
      <c r="O215" s="111">
        <f t="shared" si="23"/>
        <v>0</v>
      </c>
      <c r="P215" s="111">
        <f t="shared" si="23"/>
        <v>0</v>
      </c>
      <c r="Q215" s="111">
        <f t="shared" si="23"/>
        <v>0</v>
      </c>
      <c r="R215" s="111">
        <f t="shared" si="23"/>
        <v>0</v>
      </c>
      <c r="S215" s="111">
        <f t="shared" si="23"/>
        <v>0</v>
      </c>
      <c r="T215" s="111">
        <f t="shared" si="23"/>
        <v>0</v>
      </c>
      <c r="U215" s="111">
        <f t="shared" si="23"/>
        <v>0</v>
      </c>
      <c r="V215" s="111">
        <f t="shared" si="23"/>
        <v>0</v>
      </c>
      <c r="W215" s="111">
        <f t="shared" si="23"/>
        <v>0</v>
      </c>
      <c r="X215" s="111">
        <f t="shared" si="23"/>
        <v>0</v>
      </c>
      <c r="Y215" s="111">
        <f t="shared" si="23"/>
        <v>0</v>
      </c>
      <c r="Z215" s="111">
        <f t="shared" si="23"/>
        <v>0</v>
      </c>
      <c r="AA215" s="111">
        <f t="shared" si="23"/>
        <v>0</v>
      </c>
      <c r="AB215" s="111">
        <f t="shared" si="23"/>
        <v>0</v>
      </c>
      <c r="AC215" s="111">
        <f t="shared" si="23"/>
        <v>0</v>
      </c>
      <c r="AD215" s="111">
        <f t="shared" si="23"/>
        <v>0</v>
      </c>
      <c r="AE215" s="111">
        <f t="shared" si="23"/>
        <v>0</v>
      </c>
      <c r="AF215" s="111">
        <f t="shared" si="23"/>
        <v>0</v>
      </c>
      <c r="AG215" s="111">
        <f t="shared" si="23"/>
        <v>0</v>
      </c>
      <c r="AH215" s="111">
        <f t="shared" si="23"/>
        <v>0</v>
      </c>
      <c r="AI215" s="111">
        <f t="shared" si="23"/>
        <v>0</v>
      </c>
      <c r="AJ215" s="111">
        <f t="shared" si="23"/>
        <v>0</v>
      </c>
      <c r="AK215" s="111">
        <f t="shared" si="23"/>
        <v>0</v>
      </c>
      <c r="AL215" s="111">
        <f t="shared" si="23"/>
        <v>0</v>
      </c>
      <c r="AM215" s="111">
        <f t="shared" si="23"/>
        <v>0</v>
      </c>
      <c r="AN215" s="111">
        <f t="shared" si="23"/>
        <v>0</v>
      </c>
      <c r="AO215" s="111">
        <f t="shared" si="23"/>
        <v>0</v>
      </c>
      <c r="AP215" s="111">
        <f t="shared" si="23"/>
        <v>0</v>
      </c>
      <c r="AQ215" s="111">
        <f t="shared" si="23"/>
        <v>0</v>
      </c>
      <c r="AR215" s="111">
        <f t="shared" si="23"/>
        <v>0</v>
      </c>
      <c r="AS215" s="111">
        <f t="shared" si="23"/>
        <v>0</v>
      </c>
      <c r="AT215" s="111">
        <f t="shared" si="23"/>
        <v>0</v>
      </c>
      <c r="AU215" s="111">
        <f t="shared" si="23"/>
        <v>0</v>
      </c>
      <c r="AV215" s="111">
        <f t="shared" si="23"/>
        <v>0</v>
      </c>
      <c r="AW215" s="111">
        <f t="shared" si="23"/>
        <v>0</v>
      </c>
      <c r="AX215" s="111">
        <f t="shared" si="23"/>
        <v>0</v>
      </c>
      <c r="AY215" s="111">
        <f t="shared" si="23"/>
        <v>0</v>
      </c>
      <c r="AZ215" s="111">
        <f t="shared" si="23"/>
        <v>0</v>
      </c>
      <c r="BA215" s="111">
        <f t="shared" si="23"/>
        <v>0</v>
      </c>
      <c r="BB215" s="111">
        <f t="shared" si="23"/>
        <v>0</v>
      </c>
      <c r="BC215" s="111">
        <f t="shared" si="23"/>
        <v>0</v>
      </c>
      <c r="BD215" s="111">
        <f>IF(ISERROR(BD214),1,0)</f>
        <v>0</v>
      </c>
      <c r="BE215" s="93"/>
      <c r="BF215" s="93"/>
      <c r="BG215" s="93"/>
      <c r="BH215" s="93"/>
    </row>
    <row r="216" spans="1:60" outlineLevel="1" x14ac:dyDescent="0.2"/>
    <row r="217" spans="1:60" x14ac:dyDescent="0.2">
      <c r="A217" s="6"/>
      <c r="B217" s="6" t="s">
        <v>23</v>
      </c>
      <c r="C217" s="7"/>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row>
  </sheetData>
  <sheetProtection algorithmName="SHA-512" hashValue="2PdCZ9qlV5ZssfuUJesa1YGjPMHm9LT9UGINPnLZuuCwkPFRZpp3iyY1l9drUt/bgptoI1C4LvxC/t3OOWIowA==" saltValue="t7QXXB3EePCS0nKb0Yc7ug==" spinCount="100000" sheet="1" sort="0" autoFilter="0" pivotTables="0"/>
  <dataConsolidate/>
  <mergeCells count="2">
    <mergeCell ref="I84:K84"/>
    <mergeCell ref="I113:K113"/>
  </mergeCells>
  <conditionalFormatting sqref="E13:E14">
    <cfRule type="expression" dxfId="244" priority="554">
      <formula>E$14=0</formula>
    </cfRule>
  </conditionalFormatting>
  <conditionalFormatting sqref="E12">
    <cfRule type="expression" dxfId="243" priority="553">
      <formula>E$14=0</formula>
    </cfRule>
  </conditionalFormatting>
  <conditionalFormatting sqref="E108:BC108 E137:BC137 E79:BC79">
    <cfRule type="expression" dxfId="242" priority="551">
      <formula>AND(E$14=0,E$9&gt;Display_Year_End)</formula>
    </cfRule>
    <cfRule type="expression" dxfId="241" priority="552">
      <formula>AND(E$14=0,E$9&lt;=Display_Year_End)</formula>
    </cfRule>
  </conditionalFormatting>
  <conditionalFormatting sqref="F8:BC8">
    <cfRule type="expression" dxfId="240" priority="549">
      <formula>AND(E$14=1,F$14=1)</formula>
    </cfRule>
    <cfRule type="expression" dxfId="239" priority="550">
      <formula>F$14=1</formula>
    </cfRule>
  </conditionalFormatting>
  <conditionalFormatting sqref="F8:BC8">
    <cfRule type="expression" dxfId="238" priority="547">
      <formula>AND(F$13=0,F$14=1,E$13=1)</formula>
    </cfRule>
    <cfRule type="expression" dxfId="237" priority="548">
      <formula>AND(F$14=1,F$13=0)</formula>
    </cfRule>
  </conditionalFormatting>
  <conditionalFormatting sqref="F9:BC14">
    <cfRule type="expression" dxfId="236" priority="546">
      <formula>F$14&lt;&gt;1</formula>
    </cfRule>
  </conditionalFormatting>
  <conditionalFormatting sqref="G87:BD106 G116:BD135 G144:BD144 G21:BD22 G58:BD77">
    <cfRule type="expression" dxfId="235" priority="540">
      <formula>AND(G$9&gt;Display_Year_End,F$14=1)</formula>
    </cfRule>
    <cfRule type="expression" dxfId="234" priority="543">
      <formula>AND(G$14=0,H$14=1)</formula>
    </cfRule>
    <cfRule type="expression" dxfId="233" priority="545">
      <formula>G$14=0</formula>
    </cfRule>
  </conditionalFormatting>
  <conditionalFormatting sqref="G87:BD106 G116:BD135 G144:BD144 G21:BD22 G58:BD77">
    <cfRule type="expression" dxfId="232" priority="544">
      <formula>G$14=0</formula>
    </cfRule>
  </conditionalFormatting>
  <conditionalFormatting sqref="B3">
    <cfRule type="expression" dxfId="231" priority="539">
      <formula>$B$3="The model contains one or more errors"</formula>
    </cfRule>
  </conditionalFormatting>
  <conditionalFormatting sqref="BE51:BH51 BE215:BH215 BE145:BH145 BE138:BH138 BE109:BH109 BE80:BH80">
    <cfRule type="expression" dxfId="230" priority="100">
      <formula>#REF!=0</formula>
    </cfRule>
  </conditionalFormatting>
  <conditionalFormatting sqref="E145:BC145 E138:BC138 E109:BC109 E80:BC80 E215:BC215">
    <cfRule type="expression" dxfId="229" priority="2854">
      <formula>#REF!=0</formula>
    </cfRule>
  </conditionalFormatting>
  <conditionalFormatting sqref="BD108 BD137 BD79">
    <cfRule type="expression" dxfId="228" priority="68">
      <formula>AND(BD$14=0,BD$9&gt;Display_Year_End)</formula>
    </cfRule>
    <cfRule type="expression" dxfId="227" priority="69">
      <formula>AND(BD$14=0,BD$9&lt;=Display_Year_End)</formula>
    </cfRule>
  </conditionalFormatting>
  <conditionalFormatting sqref="BD8">
    <cfRule type="expression" dxfId="226" priority="66">
      <formula>AND(BC$14=1,BD$14=1)</formula>
    </cfRule>
    <cfRule type="expression" dxfId="225" priority="67">
      <formula>BD$14=1</formula>
    </cfRule>
  </conditionalFormatting>
  <conditionalFormatting sqref="BD8">
    <cfRule type="expression" dxfId="224" priority="64">
      <formula>AND(BD$13=0,BD$14=1,BC$13=1)</formula>
    </cfRule>
    <cfRule type="expression" dxfId="223" priority="65">
      <formula>AND(BD$14=1,BD$13=0)</formula>
    </cfRule>
  </conditionalFormatting>
  <conditionalFormatting sqref="BD9:BD14">
    <cfRule type="expression" dxfId="222" priority="63">
      <formula>BD$14&lt;&gt;1</formula>
    </cfRule>
  </conditionalFormatting>
  <conditionalFormatting sqref="BD144 BD58:BD77 BD21:BD22">
    <cfRule type="expression" dxfId="221" priority="59">
      <formula>AND(BD$9&gt;Display_Year_End,BC$14=1)</formula>
    </cfRule>
    <cfRule type="expression" dxfId="220" priority="60">
      <formula>AND(BD$14=0,BE$14=1)</formula>
    </cfRule>
    <cfRule type="expression" dxfId="219" priority="62">
      <formula>BD$14=0</formula>
    </cfRule>
  </conditionalFormatting>
  <conditionalFormatting sqref="BD144 BD58:BD77 BD21:BD22">
    <cfRule type="expression" dxfId="218" priority="61">
      <formula>BD$14=0</formula>
    </cfRule>
  </conditionalFormatting>
  <conditionalFormatting sqref="BD145 BD138 BD109 BD80 BD215">
    <cfRule type="expression" dxfId="217" priority="70">
      <formula>#REF!=0</formula>
    </cfRule>
  </conditionalFormatting>
  <hyperlinks>
    <hyperlink ref="B5" location="Contents!A1" display="[To Contents]" xr:uid="{00000000-0004-0000-0600-000000000000}"/>
  </hyperlinks>
  <pageMargins left="0.39370078740157483" right="0.39370078740157483" top="0.39370078740157483" bottom="0.39370078740157483" header="0.39370078740157483" footer="0.39370078740157483"/>
  <pageSetup paperSize="8" scale="10"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58" id="{3CCA6EAF-D553-4F86-B749-8150C2B463E5}">
            <xm:f>'Cost Allocation Model'!E$14=0</xm:f>
            <x14:dxf>
              <font>
                <color theme="0"/>
              </font>
            </x14:dxf>
          </x14:cfRule>
          <xm:sqref>BF214:BH214 E154:E162 E164:E165 E167:E169 E172:E173 E175:E176 E178:E181 E185:E188 E190 E192:E193 E195:E197 E200 E202 E204:E212 E214:BD214 G207:BD207</xm:sqref>
        </x14:conditionalFormatting>
        <x14:conditionalFormatting xmlns:xm="http://schemas.microsoft.com/office/excel/2006/main">
          <x14:cfRule type="expression" priority="455" id="{E25FB408-DB0E-4377-A4C9-72154D53BB83}">
            <xm:f>'Cost Allocation Model'!E$9&gt;Display_Year_End</xm:f>
            <x14:dxf>
              <font>
                <color theme="0"/>
              </font>
              <border>
                <left/>
                <right/>
                <top/>
                <bottom/>
                <vertical/>
                <horizontal/>
              </border>
            </x14:dxf>
          </x14:cfRule>
          <xm:sqref>BF214:BH214 E214:BD214</xm:sqref>
        </x14:conditionalFormatting>
        <x14:conditionalFormatting xmlns:xm="http://schemas.microsoft.com/office/excel/2006/main">
          <x14:cfRule type="expression" priority="269" id="{D86186C2-5350-4093-B329-E8FF9ED594BB}">
            <xm:f>'Cost Allocation Model'!G$14=0</xm:f>
            <x14:dxf>
              <font>
                <color theme="0"/>
              </font>
              <fill>
                <patternFill patternType="none">
                  <bgColor auto="1"/>
                </patternFill>
              </fill>
              <border>
                <left/>
                <right/>
                <top/>
                <bottom/>
                <vertical/>
                <horizontal/>
              </border>
            </x14:dxf>
          </x14:cfRule>
          <xm:sqref>G208:BD212 G154:BD162 G164:BD165 G172:BD173 G175:BD176 G178:BD181 G185:BD188 G190:BD190 G192:BD193 G195:BD197 G200:BD200 G202:BD202 G204:BD206 G167:BD169</xm:sqref>
        </x14:conditionalFormatting>
        <x14:conditionalFormatting xmlns:xm="http://schemas.microsoft.com/office/excel/2006/main">
          <x14:cfRule type="expression" priority="266" id="{2B261128-112F-4D25-BF5E-6AF89622040C}">
            <xm:f>AND('Cost Allocation Model'!G$9&gt;Display_Year_End,'Cost Allocation Model'!F$14=1)</xm:f>
            <x14:dxf>
              <font>
                <color theme="0"/>
              </font>
              <border>
                <left style="dotted">
                  <color theme="0" tint="-0.24994659260841701"/>
                </left>
                <vertical/>
                <horizontal/>
              </border>
            </x14:dxf>
          </x14:cfRule>
          <x14:cfRule type="expression" priority="267" id="{BCBAF4EF-5AFE-4EAD-82A0-0EDE21E94462}">
            <xm:f>AND('Cost Allocation Model'!G$14=0,'Cost Allocation Model'!H$14=1)</xm:f>
            <x14:dxf>
              <font>
                <color theme="0"/>
              </font>
              <border>
                <right style="dotted">
                  <color theme="0" tint="-0.24994659260841701"/>
                </right>
                <vertical/>
                <horizontal/>
              </border>
            </x14:dxf>
          </x14:cfRule>
          <x14:cfRule type="expression" priority="268" id="{4164A9CD-017F-4AB1-A743-FB932EF4B1AC}">
            <xm:f>'Cost Allocation Model'!G$14=0</xm:f>
            <x14:dxf>
              <font>
                <color theme="0"/>
              </font>
              <border>
                <left/>
                <right/>
                <top/>
                <bottom/>
                <vertical/>
                <horizontal/>
              </border>
            </x14:dxf>
          </x14:cfRule>
          <xm:sqref>G208:BD212 G154:BD162 G164:BD165 G172:BD173 G175:BD176 G178:BD181 G185:BD188 G190:BD190 G192:BD193 G195:BD197 G200:BD200 G202:BD202 G204:BD206 G167:BD169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4F81BD"/>
    <pageSetUpPr fitToPage="1"/>
  </sheetPr>
  <dimension ref="A1:AV248"/>
  <sheetViews>
    <sheetView showGridLines="0" zoomScaleNormal="100" zoomScaleSheetLayoutView="100" zoomScalePageLayoutView="90" workbookViewId="0">
      <pane xSplit="3" ySplit="11" topLeftCell="D165" activePane="bottomRight" state="frozen"/>
      <selection activeCell="F29" sqref="F29"/>
      <selection pane="topRight" activeCell="F29" sqref="F29"/>
      <selection pane="bottomLeft" activeCell="F29" sqref="F29"/>
      <selection pane="bottomRight" activeCell="L1" sqref="L1:L1048576"/>
    </sheetView>
  </sheetViews>
  <sheetFormatPr defaultColWidth="0" defaultRowHeight="12.75" outlineLevelRow="1" x14ac:dyDescent="0.2"/>
  <cols>
    <col min="1" max="1" width="5.7109375" style="1" customWidth="1"/>
    <col min="2" max="2" width="67.7109375" style="1" customWidth="1"/>
    <col min="3" max="3" width="13.7109375" style="10" customWidth="1"/>
    <col min="4" max="4" width="12.7109375" style="1" customWidth="1"/>
    <col min="5" max="12" width="12" style="1" customWidth="1"/>
    <col min="13" max="13" width="10.140625" style="1" customWidth="1"/>
    <col min="14" max="14" width="2.42578125" style="1" customWidth="1"/>
    <col min="15" max="16" width="9.140625" style="1" hidden="1" customWidth="1"/>
    <col min="17" max="48" width="0" style="1" hidden="1" customWidth="1"/>
    <col min="49" max="16384" width="9.140625" style="1" hidden="1"/>
  </cols>
  <sheetData>
    <row r="1" spans="1:13" s="2" customFormat="1" ht="18.75" x14ac:dyDescent="0.3">
      <c r="A1" s="96" t="str">
        <f>Model_Name</f>
        <v>Efficient Cost Bounds Model</v>
      </c>
      <c r="B1" s="97"/>
      <c r="C1" s="98"/>
      <c r="D1" s="99"/>
      <c r="E1" s="99"/>
      <c r="F1" s="99"/>
      <c r="G1" s="99"/>
      <c r="H1" s="99"/>
      <c r="I1" s="99"/>
      <c r="J1" s="99"/>
      <c r="K1" s="99"/>
      <c r="L1" s="99"/>
      <c r="M1" s="99"/>
    </row>
    <row r="2" spans="1:13" s="3" customFormat="1" x14ac:dyDescent="0.2">
      <c r="A2" s="100">
        <f>MATCH(B2,Contents!$D$8:$D$21,0)</f>
        <v>7</v>
      </c>
      <c r="B2" s="101" t="str">
        <f>PROPER(MID(CELL("filename", A1), FIND("]", CELL("filename", A1))+1, 100))</f>
        <v>Mapping</v>
      </c>
      <c r="C2" s="95"/>
      <c r="D2" s="102"/>
      <c r="E2" s="102"/>
      <c r="F2" s="102"/>
      <c r="G2" s="102"/>
      <c r="H2" s="102"/>
      <c r="I2" s="102"/>
      <c r="J2" s="102"/>
      <c r="K2" s="102"/>
      <c r="L2" s="102"/>
      <c r="M2" s="102"/>
    </row>
    <row r="3" spans="1:13" s="3" customFormat="1" x14ac:dyDescent="0.2">
      <c r="A3" s="125">
        <f>SUM(A7:A11,A13:A64,A66:A117,A119:A144,A146:A178,A180:A247)</f>
        <v>0</v>
      </c>
      <c r="B3" s="126" t="str">
        <f>Error_Message</f>
        <v>No errors identified</v>
      </c>
      <c r="C3" s="95"/>
      <c r="D3" s="102"/>
      <c r="E3" s="102"/>
      <c r="F3" s="102"/>
      <c r="G3" s="102"/>
      <c r="H3" s="102"/>
      <c r="I3" s="102"/>
      <c r="J3" s="102"/>
      <c r="K3" s="102"/>
      <c r="L3" s="102"/>
      <c r="M3" s="102"/>
    </row>
    <row r="4" spans="1:13" s="3" customFormat="1" x14ac:dyDescent="0.2">
      <c r="A4" s="103"/>
      <c r="B4" s="104"/>
      <c r="C4" s="95"/>
      <c r="D4" s="102"/>
      <c r="E4" s="102"/>
      <c r="F4" s="102"/>
      <c r="G4" s="102"/>
      <c r="H4" s="102"/>
      <c r="I4" s="102"/>
      <c r="J4" s="102"/>
      <c r="K4" s="102"/>
      <c r="L4" s="102"/>
      <c r="M4" s="102"/>
    </row>
    <row r="5" spans="1:13" x14ac:dyDescent="0.2">
      <c r="A5" s="4"/>
      <c r="B5" s="44" t="s">
        <v>24</v>
      </c>
      <c r="C5" s="5"/>
      <c r="D5" s="4"/>
      <c r="E5" s="4"/>
      <c r="F5" s="4"/>
      <c r="G5" s="4"/>
      <c r="H5" s="4"/>
      <c r="I5" s="4"/>
      <c r="J5" s="4"/>
      <c r="K5" s="4"/>
      <c r="L5" s="4"/>
      <c r="M5" s="4"/>
    </row>
    <row r="6" spans="1:13" x14ac:dyDescent="0.2">
      <c r="A6" s="6">
        <f>MAX($A$1:A5)+subsection</f>
        <v>7.01</v>
      </c>
      <c r="B6" s="6" t="s">
        <v>76</v>
      </c>
      <c r="C6" s="7"/>
      <c r="D6" s="8"/>
      <c r="E6" s="8"/>
      <c r="F6" s="8"/>
      <c r="G6" s="8"/>
      <c r="H6" s="8"/>
      <c r="I6" s="8"/>
      <c r="J6" s="8"/>
      <c r="K6" s="8"/>
      <c r="L6" s="8"/>
      <c r="M6" s="50"/>
    </row>
    <row r="7" spans="1:13" x14ac:dyDescent="0.2">
      <c r="A7" s="9"/>
      <c r="C7" s="13"/>
      <c r="D7" s="45"/>
    </row>
    <row r="8" spans="1:13" ht="76.5" x14ac:dyDescent="0.2">
      <c r="A8" s="9"/>
      <c r="C8" s="13"/>
      <c r="D8" s="45"/>
      <c r="E8" s="197" t="s">
        <v>150</v>
      </c>
      <c r="F8" s="197" t="s">
        <v>152</v>
      </c>
      <c r="G8" s="197" t="s">
        <v>153</v>
      </c>
      <c r="H8" s="197" t="s">
        <v>154</v>
      </c>
      <c r="I8" s="197" t="s">
        <v>155</v>
      </c>
      <c r="J8" s="197" t="s">
        <v>156</v>
      </c>
      <c r="K8" s="197" t="s">
        <v>157</v>
      </c>
      <c r="L8" s="197" t="s">
        <v>158</v>
      </c>
    </row>
    <row r="9" spans="1:13" s="23" customFormat="1" x14ac:dyDescent="0.2">
      <c r="C9" s="190"/>
      <c r="D9" s="191"/>
    </row>
    <row r="10" spans="1:13" x14ac:dyDescent="0.2">
      <c r="B10" t="s">
        <v>253</v>
      </c>
      <c r="D10" s="9"/>
      <c r="E10" s="192">
        <f t="shared" ref="E10:L10" si="0">D10+1</f>
        <v>1</v>
      </c>
      <c r="F10" s="192">
        <f t="shared" si="0"/>
        <v>2</v>
      </c>
      <c r="G10" s="192">
        <f t="shared" si="0"/>
        <v>3</v>
      </c>
      <c r="H10" s="192">
        <f t="shared" si="0"/>
        <v>4</v>
      </c>
      <c r="I10" s="192">
        <f t="shared" si="0"/>
        <v>5</v>
      </c>
      <c r="J10" s="192">
        <f t="shared" si="0"/>
        <v>6</v>
      </c>
      <c r="K10" s="192">
        <f t="shared" si="0"/>
        <v>7</v>
      </c>
      <c r="L10" s="192">
        <f t="shared" si="0"/>
        <v>8</v>
      </c>
      <c r="M10" s="192"/>
    </row>
    <row r="11" spans="1:13" x14ac:dyDescent="0.2">
      <c r="D11" s="9"/>
    </row>
    <row r="12" spans="1:13" x14ac:dyDescent="0.2">
      <c r="A12" s="6">
        <f>MAX($A$1:A11)+subsection</f>
        <v>7.02</v>
      </c>
      <c r="B12" s="6" t="s">
        <v>254</v>
      </c>
      <c r="C12" s="7"/>
      <c r="D12" s="8"/>
      <c r="E12" s="8"/>
      <c r="F12" s="8"/>
      <c r="G12" s="8"/>
      <c r="H12" s="8"/>
      <c r="I12" s="8"/>
      <c r="J12" s="8"/>
      <c r="K12" s="8"/>
      <c r="L12" s="8"/>
      <c r="M12" s="50"/>
    </row>
    <row r="13" spans="1:13" x14ac:dyDescent="0.2">
      <c r="A13" s="27"/>
      <c r="C13" s="29"/>
      <c r="D13" s="25"/>
      <c r="E13" s="25"/>
      <c r="F13" s="25"/>
      <c r="G13" s="25"/>
      <c r="H13" s="25"/>
      <c r="I13" s="25"/>
      <c r="J13" s="25"/>
      <c r="K13" s="25"/>
      <c r="L13" s="25"/>
      <c r="M13" s="25"/>
    </row>
    <row r="14" spans="1:13" hidden="1" outlineLevel="1" x14ac:dyDescent="0.2">
      <c r="A14" s="27"/>
      <c r="B14" s="49" t="s">
        <v>255</v>
      </c>
      <c r="C14" s="29"/>
      <c r="D14" s="25"/>
      <c r="E14" s="25"/>
      <c r="F14" s="25"/>
      <c r="G14" s="25"/>
      <c r="H14" s="25"/>
      <c r="I14" s="25"/>
      <c r="J14" s="25"/>
      <c r="K14" s="25"/>
      <c r="L14" s="25"/>
      <c r="M14" s="25"/>
    </row>
    <row r="15" spans="1:13" hidden="1" outlineLevel="1" x14ac:dyDescent="0.2">
      <c r="A15" s="27"/>
      <c r="B15" s="28"/>
      <c r="C15" s="29"/>
      <c r="D15" s="25"/>
      <c r="E15" s="25"/>
      <c r="F15" s="25"/>
      <c r="G15" s="25"/>
      <c r="H15" s="25"/>
      <c r="I15" s="25"/>
      <c r="J15" s="25"/>
      <c r="K15" s="25"/>
      <c r="L15" s="25"/>
      <c r="M15" s="25"/>
    </row>
    <row r="16" spans="1:13" hidden="1" outlineLevel="1" x14ac:dyDescent="0.2">
      <c r="A16" s="27"/>
      <c r="B16" s="47" t="s">
        <v>160</v>
      </c>
      <c r="C16" s="29"/>
      <c r="D16" s="53" t="s">
        <v>161</v>
      </c>
      <c r="E16" s="25"/>
      <c r="F16" s="25"/>
      <c r="G16" s="25"/>
      <c r="H16" s="25"/>
      <c r="I16" s="25"/>
      <c r="J16" s="25"/>
      <c r="K16" s="25"/>
      <c r="L16" s="25"/>
      <c r="M16" s="25"/>
    </row>
    <row r="17" spans="1:13" hidden="1" outlineLevel="1" x14ac:dyDescent="0.2">
      <c r="A17" s="27"/>
      <c r="B17" s="48" t="s">
        <v>163</v>
      </c>
      <c r="C17" s="24" t="s">
        <v>151</v>
      </c>
      <c r="D17" s="74">
        <v>1</v>
      </c>
      <c r="E17" s="198">
        <f>IF(SUMPRODUCT(Allocators!$E$21:$AU$21,Allocators!$E35:$AU35)&gt;1,1,0)</f>
        <v>1</v>
      </c>
      <c r="F17" s="198">
        <f>IF(SUMPRODUCT(Allocators!$E$22:$AU$22,Allocators!$E35:$AU35)&gt;1,1,0)</f>
        <v>1</v>
      </c>
      <c r="G17" s="198">
        <f>IF(SUMPRODUCT(Allocators!$E$23:$AU$23,Allocators!$E35:$AU35)&gt;1,1,0)</f>
        <v>1</v>
      </c>
      <c r="H17" s="198">
        <f>IF(SUMPRODUCT(Allocators!$E$24:$AU$24,Allocators!$E35:$AU35)&gt;1,1,0)</f>
        <v>1</v>
      </c>
      <c r="I17" s="198">
        <f>IF(SUMPRODUCT(Allocators!$E$25:$AU$25,Allocators!$E35:$AU35)&gt;1,1,0)</f>
        <v>1</v>
      </c>
      <c r="J17" s="198">
        <f>IF(SUMPRODUCT(Allocators!$E$26:$AU$26,Allocators!$E35:$AU35)&gt;1,1,0)</f>
        <v>1</v>
      </c>
      <c r="K17" s="198">
        <f>IF(SUMPRODUCT(Allocators!$E$27:$AU$27,Allocators!$E35:$AU35)&gt;1,1,0)</f>
        <v>1</v>
      </c>
      <c r="L17" s="198">
        <f>IF(SUMPRODUCT(Allocators!$E$28:$AU$28,Allocators!$E35:$AU35)&gt;1,1,0)</f>
        <v>1</v>
      </c>
      <c r="M17" s="25"/>
    </row>
    <row r="18" spans="1:13" hidden="1" outlineLevel="1" x14ac:dyDescent="0.2">
      <c r="A18" s="27"/>
      <c r="B18" s="48" t="s">
        <v>164</v>
      </c>
      <c r="C18" s="24" t="s">
        <v>151</v>
      </c>
      <c r="D18" s="24">
        <f>MAX($D17:D$17)+1</f>
        <v>2</v>
      </c>
      <c r="E18" s="198">
        <f>IF(SUMPRODUCT(Allocators!$E$21:$AU$21,Allocators!$E36:$AU36)&gt;1,1,0)</f>
        <v>1</v>
      </c>
      <c r="F18" s="198">
        <f>IF(SUMPRODUCT(Allocators!$E$22:$AU$22,Allocators!$E36:$AU36)&gt;1,1,0)</f>
        <v>1</v>
      </c>
      <c r="G18" s="198">
        <f>IF(SUMPRODUCT(Allocators!$E$23:$AU$23,Allocators!$E36:$AU36)&gt;1,1,0)</f>
        <v>1</v>
      </c>
      <c r="H18" s="198">
        <f>IF(SUMPRODUCT(Allocators!$E$24:$AU$24,Allocators!$E36:$AU36)&gt;1,1,0)</f>
        <v>1</v>
      </c>
      <c r="I18" s="198">
        <f>IF(SUMPRODUCT(Allocators!$E$25:$AU$25,Allocators!$E36:$AU36)&gt;1,1,0)</f>
        <v>1</v>
      </c>
      <c r="J18" s="198">
        <f>IF(SUMPRODUCT(Allocators!$E$26:$AU$26,Allocators!$E36:$AU36)&gt;1,1,0)</f>
        <v>1</v>
      </c>
      <c r="K18" s="198">
        <f>IF(SUMPRODUCT(Allocators!$E$27:$AU$27,Allocators!$E36:$AU36)&gt;1,1,0)</f>
        <v>1</v>
      </c>
      <c r="L18" s="198">
        <f>IF(SUMPRODUCT(Allocators!$E$28:$AU$28,Allocators!$E36:$AU36)&gt;1,1,0)</f>
        <v>1</v>
      </c>
      <c r="M18" s="25"/>
    </row>
    <row r="19" spans="1:13" hidden="1" outlineLevel="1" x14ac:dyDescent="0.2">
      <c r="A19" s="27"/>
      <c r="B19" s="48" t="s">
        <v>165</v>
      </c>
      <c r="C19" s="29"/>
      <c r="D19" s="74"/>
      <c r="E19" s="25"/>
      <c r="F19" s="25"/>
      <c r="G19" s="25"/>
      <c r="H19" s="25"/>
      <c r="I19" s="25"/>
      <c r="J19" s="25"/>
      <c r="K19" s="25"/>
      <c r="L19" s="25"/>
      <c r="M19" s="25"/>
    </row>
    <row r="20" spans="1:13" hidden="1" outlineLevel="1" x14ac:dyDescent="0.2">
      <c r="A20" s="27"/>
      <c r="B20" s="52" t="s">
        <v>166</v>
      </c>
      <c r="C20" s="24" t="s">
        <v>151</v>
      </c>
      <c r="D20" s="24">
        <f>MAX($D$17:D19)+1</f>
        <v>3</v>
      </c>
      <c r="E20" s="198">
        <f>IF(SUMPRODUCT(Allocators!$E$21:$AU$21,Allocators!$E38:$AU38)&gt;1,1,0)</f>
        <v>1</v>
      </c>
      <c r="F20" s="198">
        <f>IF(SUMPRODUCT(Allocators!$E$22:$AU$22,Allocators!$E38:$AU38)&gt;1,1,0)</f>
        <v>1</v>
      </c>
      <c r="G20" s="198">
        <f>IF(SUMPRODUCT(Allocators!$E$23:$AU$23,Allocators!$E38:$AU38)&gt;1,1,0)</f>
        <v>1</v>
      </c>
      <c r="H20" s="198">
        <f>IF(SUMPRODUCT(Allocators!$E$24:$AU$24,Allocators!$E38:$AU38)&gt;1,1,0)</f>
        <v>1</v>
      </c>
      <c r="I20" s="198">
        <f>IF(SUMPRODUCT(Allocators!$E$25:$AU$25,Allocators!$E38:$AU38)&gt;1,1,0)</f>
        <v>1</v>
      </c>
      <c r="J20" s="198">
        <f>IF(SUMPRODUCT(Allocators!$E$26:$AU$26,Allocators!$E38:$AU38)&gt;1,1,0)</f>
        <v>1</v>
      </c>
      <c r="K20" s="198">
        <f>IF(SUMPRODUCT(Allocators!$E$27:$AU$27,Allocators!$E38:$AU38)&gt;1,1,0)</f>
        <v>1</v>
      </c>
      <c r="L20" s="198">
        <f>IF(SUMPRODUCT(Allocators!$E$28:$AU$28,Allocators!$E38:$AU38)&gt;1,1,0)</f>
        <v>1</v>
      </c>
      <c r="M20" s="25"/>
    </row>
    <row r="21" spans="1:13" hidden="1" outlineLevel="1" x14ac:dyDescent="0.2">
      <c r="A21" s="27"/>
      <c r="B21" s="52" t="s">
        <v>167</v>
      </c>
      <c r="C21" s="24" t="s">
        <v>151</v>
      </c>
      <c r="D21" s="24">
        <f>MAX($D$17:D20)+1</f>
        <v>4</v>
      </c>
      <c r="E21" s="198">
        <f>IF(SUMPRODUCT(Allocators!$E$21:$AU$21,Allocators!$E39:$AU39)&gt;1,1,0)</f>
        <v>0</v>
      </c>
      <c r="F21" s="198">
        <f>IF(SUMPRODUCT(Allocators!$E$22:$AU$22,Allocators!$E39:$AU39)&gt;1,1,0)</f>
        <v>0</v>
      </c>
      <c r="G21" s="198">
        <f>IF(SUMPRODUCT(Allocators!$E$23:$AU$23,Allocators!$E39:$AU39)&gt;1,1,0)</f>
        <v>0</v>
      </c>
      <c r="H21" s="198">
        <f>IF(SUMPRODUCT(Allocators!$E$24:$AU$24,Allocators!$E39:$AU39)&gt;1,1,0)</f>
        <v>0</v>
      </c>
      <c r="I21" s="198">
        <f>IF(SUMPRODUCT(Allocators!$E$25:$AU$25,Allocators!$E39:$AU39)&gt;1,1,0)</f>
        <v>0</v>
      </c>
      <c r="J21" s="198">
        <f>IF(SUMPRODUCT(Allocators!$E$26:$AU$26,Allocators!$E39:$AU39)&gt;1,1,0)</f>
        <v>0</v>
      </c>
      <c r="K21" s="198">
        <f>IF(SUMPRODUCT(Allocators!$E$27:$AU$27,Allocators!$E39:$AU39)&gt;1,1,0)</f>
        <v>0</v>
      </c>
      <c r="L21" s="198">
        <f>IF(SUMPRODUCT(Allocators!$E$28:$AU$28,Allocators!$E39:$AU39)&gt;1,1,0)</f>
        <v>0</v>
      </c>
      <c r="M21" s="25"/>
    </row>
    <row r="22" spans="1:13" hidden="1" outlineLevel="1" x14ac:dyDescent="0.2">
      <c r="A22" s="27"/>
      <c r="B22" s="52" t="s">
        <v>168</v>
      </c>
      <c r="C22" s="24" t="s">
        <v>151</v>
      </c>
      <c r="D22" s="24">
        <f>MAX($D$17:D21)+1</f>
        <v>5</v>
      </c>
      <c r="E22" s="198">
        <f>IF(SUMPRODUCT(Allocators!$E$21:$AU$21,Allocators!$E40:$AU40)&gt;1,1,0)</f>
        <v>1</v>
      </c>
      <c r="F22" s="198">
        <f>IF(SUMPRODUCT(Allocators!$E$22:$AU$22,Allocators!$E40:$AU40)&gt;1,1,0)</f>
        <v>1</v>
      </c>
      <c r="G22" s="198">
        <f>IF(SUMPRODUCT(Allocators!$E$23:$AU$23,Allocators!$E40:$AU40)&gt;1,1,0)</f>
        <v>1</v>
      </c>
      <c r="H22" s="198">
        <f>IF(SUMPRODUCT(Allocators!$E$24:$AU$24,Allocators!$E40:$AU40)&gt;1,1,0)</f>
        <v>1</v>
      </c>
      <c r="I22" s="198">
        <f>IF(SUMPRODUCT(Allocators!$E$25:$AU$25,Allocators!$E40:$AU40)&gt;1,1,0)</f>
        <v>1</v>
      </c>
      <c r="J22" s="198">
        <f>IF(SUMPRODUCT(Allocators!$E$26:$AU$26,Allocators!$E40:$AU40)&gt;1,1,0)</f>
        <v>1</v>
      </c>
      <c r="K22" s="198">
        <f>IF(SUMPRODUCT(Allocators!$E$27:$AU$27,Allocators!$E40:$AU40)&gt;1,1,0)</f>
        <v>1</v>
      </c>
      <c r="L22" s="198">
        <f>IF(SUMPRODUCT(Allocators!$E$28:$AU$28,Allocators!$E40:$AU40)&gt;1,1,0)</f>
        <v>1</v>
      </c>
      <c r="M22" s="25"/>
    </row>
    <row r="23" spans="1:13" hidden="1" outlineLevel="1" x14ac:dyDescent="0.2">
      <c r="A23" s="27"/>
      <c r="B23" s="48" t="s">
        <v>169</v>
      </c>
      <c r="C23" s="29"/>
      <c r="D23" s="74"/>
      <c r="E23" s="25"/>
      <c r="F23" s="25"/>
      <c r="G23" s="25"/>
      <c r="H23" s="25"/>
      <c r="I23" s="25"/>
      <c r="J23" s="25"/>
      <c r="K23" s="25"/>
      <c r="L23" s="25"/>
      <c r="M23" s="25"/>
    </row>
    <row r="24" spans="1:13" hidden="1" outlineLevel="1" x14ac:dyDescent="0.2">
      <c r="A24" s="27"/>
      <c r="B24" s="52" t="s">
        <v>166</v>
      </c>
      <c r="C24" s="24" t="s">
        <v>151</v>
      </c>
      <c r="D24" s="24">
        <f>MAX($D$17:D23)+1</f>
        <v>6</v>
      </c>
      <c r="E24" s="198">
        <f>IF(SUMPRODUCT(Allocators!$E$21:$AU$21,Allocators!$E42:$AU42)&gt;1,1,0)</f>
        <v>1</v>
      </c>
      <c r="F24" s="198">
        <f>IF(SUMPRODUCT(Allocators!$E$22:$AU$22,Allocators!$E42:$AU42)&gt;1,1,0)</f>
        <v>1</v>
      </c>
      <c r="G24" s="198">
        <f>IF(SUMPRODUCT(Allocators!$E$23:$AU$23,Allocators!$E42:$AU42)&gt;1,1,0)</f>
        <v>1</v>
      </c>
      <c r="H24" s="198">
        <f>IF(SUMPRODUCT(Allocators!$E$24:$AU$24,Allocators!$E42:$AU42)&gt;1,1,0)</f>
        <v>1</v>
      </c>
      <c r="I24" s="198">
        <f>IF(SUMPRODUCT(Allocators!$E$25:$AU$25,Allocators!$E42:$AU42)&gt;1,1,0)</f>
        <v>1</v>
      </c>
      <c r="J24" s="198">
        <f>IF(SUMPRODUCT(Allocators!$E$26:$AU$26,Allocators!$E42:$AU42)&gt;1,1,0)</f>
        <v>0</v>
      </c>
      <c r="K24" s="198">
        <f>IF(SUMPRODUCT(Allocators!$E$27:$AU$27,Allocators!$E42:$AU42)&gt;1,1,0)</f>
        <v>0</v>
      </c>
      <c r="L24" s="198">
        <f>IF(SUMPRODUCT(Allocators!$E$28:$AU$28,Allocators!$E42:$AU42)&gt;1,1,0)</f>
        <v>1</v>
      </c>
      <c r="M24" s="25"/>
    </row>
    <row r="25" spans="1:13" hidden="1" outlineLevel="1" x14ac:dyDescent="0.2">
      <c r="A25" s="27"/>
      <c r="B25" s="52" t="s">
        <v>167</v>
      </c>
      <c r="C25" s="24" t="s">
        <v>151</v>
      </c>
      <c r="D25" s="24">
        <f>MAX($D$17:D24)+1</f>
        <v>7</v>
      </c>
      <c r="E25" s="198">
        <f>IF(SUMPRODUCT(Allocators!$E$21:$AU$21,Allocators!$E43:$AU43)&gt;1,1,0)</f>
        <v>0</v>
      </c>
      <c r="F25" s="198">
        <f>IF(SUMPRODUCT(Allocators!$E$22:$AU$22,Allocators!$E43:$AU43)&gt;1,1,0)</f>
        <v>0</v>
      </c>
      <c r="G25" s="198">
        <f>IF(SUMPRODUCT(Allocators!$E$23:$AU$23,Allocators!$E43:$AU43)&gt;1,1,0)</f>
        <v>0</v>
      </c>
      <c r="H25" s="198">
        <f>IF(SUMPRODUCT(Allocators!$E$24:$AU$24,Allocators!$E43:$AU43)&gt;1,1,0)</f>
        <v>0</v>
      </c>
      <c r="I25" s="198">
        <f>IF(SUMPRODUCT(Allocators!$E$25:$AU$25,Allocators!$E43:$AU43)&gt;1,1,0)</f>
        <v>0</v>
      </c>
      <c r="J25" s="198">
        <f>IF(SUMPRODUCT(Allocators!$E$26:$AU$26,Allocators!$E43:$AU43)&gt;1,1,0)</f>
        <v>0</v>
      </c>
      <c r="K25" s="198">
        <f>IF(SUMPRODUCT(Allocators!$E$27:$AU$27,Allocators!$E43:$AU43)&gt;1,1,0)</f>
        <v>0</v>
      </c>
      <c r="L25" s="198">
        <f>IF(SUMPRODUCT(Allocators!$E$28:$AU$28,Allocators!$E43:$AU43)&gt;1,1,0)</f>
        <v>0</v>
      </c>
      <c r="M25" s="25"/>
    </row>
    <row r="26" spans="1:13" hidden="1" outlineLevel="1" x14ac:dyDescent="0.2">
      <c r="A26" s="27"/>
      <c r="B26" s="52" t="s">
        <v>168</v>
      </c>
      <c r="C26" s="24" t="s">
        <v>151</v>
      </c>
      <c r="D26" s="24">
        <f>MAX($D$17:D25)+1</f>
        <v>8</v>
      </c>
      <c r="E26" s="198">
        <f>IF(SUMPRODUCT(Allocators!$E$21:$AU$21,Allocators!$E44:$AU44)&gt;1,1,0)</f>
        <v>1</v>
      </c>
      <c r="F26" s="198">
        <f>IF(SUMPRODUCT(Allocators!$E$22:$AU$22,Allocators!$E44:$AU44)&gt;1,1,0)</f>
        <v>1</v>
      </c>
      <c r="G26" s="198">
        <f>IF(SUMPRODUCT(Allocators!$E$23:$AU$23,Allocators!$E44:$AU44)&gt;1,1,0)</f>
        <v>1</v>
      </c>
      <c r="H26" s="198">
        <f>IF(SUMPRODUCT(Allocators!$E$24:$AU$24,Allocators!$E44:$AU44)&gt;1,1,0)</f>
        <v>1</v>
      </c>
      <c r="I26" s="198">
        <f>IF(SUMPRODUCT(Allocators!$E$25:$AU$25,Allocators!$E44:$AU44)&gt;1,1,0)</f>
        <v>1</v>
      </c>
      <c r="J26" s="198">
        <f>IF(SUMPRODUCT(Allocators!$E$26:$AU$26,Allocators!$E44:$AU44)&gt;1,1,0)</f>
        <v>0</v>
      </c>
      <c r="K26" s="198">
        <f>IF(SUMPRODUCT(Allocators!$E$27:$AU$27,Allocators!$E44:$AU44)&gt;1,1,0)</f>
        <v>0</v>
      </c>
      <c r="L26" s="198">
        <f>IF(SUMPRODUCT(Allocators!$E$28:$AU$28,Allocators!$E44:$AU44)&gt;1,1,0)</f>
        <v>1</v>
      </c>
      <c r="M26" s="25"/>
    </row>
    <row r="27" spans="1:13" hidden="1" outlineLevel="1" x14ac:dyDescent="0.2">
      <c r="A27" s="27"/>
      <c r="B27" s="48" t="s">
        <v>170</v>
      </c>
      <c r="C27" s="29"/>
      <c r="D27" s="74"/>
      <c r="E27" s="25"/>
      <c r="F27" s="25"/>
      <c r="G27" s="25"/>
      <c r="H27" s="25"/>
      <c r="I27" s="25"/>
      <c r="J27" s="25"/>
      <c r="K27" s="25"/>
      <c r="L27" s="25"/>
      <c r="M27" s="25"/>
    </row>
    <row r="28" spans="1:13" hidden="1" outlineLevel="1" x14ac:dyDescent="0.2">
      <c r="A28" s="27"/>
      <c r="B28" s="52" t="s">
        <v>166</v>
      </c>
      <c r="C28" s="24" t="s">
        <v>151</v>
      </c>
      <c r="D28" s="24">
        <f>MAX($D$17:D27)+1</f>
        <v>9</v>
      </c>
      <c r="E28" s="198">
        <f>IF(SUMPRODUCT(Allocators!$E$21:$AU$21,Allocators!$E46:$AU46)&gt;1,1,0)</f>
        <v>1</v>
      </c>
      <c r="F28" s="198">
        <f>IF(SUMPRODUCT(Allocators!$E$22:$AU$22,Allocators!$E46:$AU46)&gt;1,1,0)</f>
        <v>1</v>
      </c>
      <c r="G28" s="198">
        <f>IF(SUMPRODUCT(Allocators!$E$23:$AU$23,Allocators!$E46:$AU46)&gt;1,1,0)</f>
        <v>1</v>
      </c>
      <c r="H28" s="198">
        <f>IF(SUMPRODUCT(Allocators!$E$24:$AU$24,Allocators!$E46:$AU46)&gt;1,1,0)</f>
        <v>1</v>
      </c>
      <c r="I28" s="198">
        <f>IF(SUMPRODUCT(Allocators!$E$25:$AU$25,Allocators!$E46:$AU46)&gt;1,1,0)</f>
        <v>1</v>
      </c>
      <c r="J28" s="198">
        <f>IF(SUMPRODUCT(Allocators!$E$26:$AU$26,Allocators!$E46:$AU46)&gt;1,1,0)</f>
        <v>1</v>
      </c>
      <c r="K28" s="198">
        <f>IF(SUMPRODUCT(Allocators!$E$27:$AU$27,Allocators!$E46:$AU46)&gt;1,1,0)</f>
        <v>1</v>
      </c>
      <c r="L28" s="198">
        <f>IF(SUMPRODUCT(Allocators!$E$28:$AU$28,Allocators!$E46:$AU46)&gt;1,1,0)</f>
        <v>1</v>
      </c>
      <c r="M28" s="25"/>
    </row>
    <row r="29" spans="1:13" hidden="1" outlineLevel="1" x14ac:dyDescent="0.2">
      <c r="A29" s="27"/>
      <c r="B29" s="52" t="s">
        <v>167</v>
      </c>
      <c r="C29" s="24" t="s">
        <v>151</v>
      </c>
      <c r="D29" s="24">
        <f>MAX($D$17:D28)+1</f>
        <v>10</v>
      </c>
      <c r="E29" s="198">
        <f>IF(SUMPRODUCT(Allocators!$E$21:$AU$21,Allocators!$E47:$AU47)&gt;1,1,0)</f>
        <v>0</v>
      </c>
      <c r="F29" s="198">
        <f>IF(SUMPRODUCT(Allocators!$E$22:$AU$22,Allocators!$E47:$AU47)&gt;1,1,0)</f>
        <v>0</v>
      </c>
      <c r="G29" s="198">
        <f>IF(SUMPRODUCT(Allocators!$E$23:$AU$23,Allocators!$E47:$AU47)&gt;1,1,0)</f>
        <v>0</v>
      </c>
      <c r="H29" s="198">
        <f>IF(SUMPRODUCT(Allocators!$E$24:$AU$24,Allocators!$E47:$AU47)&gt;1,1,0)</f>
        <v>0</v>
      </c>
      <c r="I29" s="198">
        <f>IF(SUMPRODUCT(Allocators!$E$25:$AU$25,Allocators!$E47:$AU47)&gt;1,1,0)</f>
        <v>0</v>
      </c>
      <c r="J29" s="198">
        <f>IF(SUMPRODUCT(Allocators!$E$26:$AU$26,Allocators!$E47:$AU47)&gt;1,1,0)</f>
        <v>0</v>
      </c>
      <c r="K29" s="198">
        <f>IF(SUMPRODUCT(Allocators!$E$27:$AU$27,Allocators!$E47:$AU47)&gt;1,1,0)</f>
        <v>0</v>
      </c>
      <c r="L29" s="198">
        <f>IF(SUMPRODUCT(Allocators!$E$28:$AU$28,Allocators!$E47:$AU47)&gt;1,1,0)</f>
        <v>0</v>
      </c>
      <c r="M29" s="25"/>
    </row>
    <row r="30" spans="1:13" hidden="1" outlineLevel="1" x14ac:dyDescent="0.2">
      <c r="A30" s="27"/>
      <c r="B30" s="52" t="s">
        <v>171</v>
      </c>
      <c r="C30" s="24" t="s">
        <v>151</v>
      </c>
      <c r="D30" s="24">
        <f>MAX($D$17:D29)+1</f>
        <v>11</v>
      </c>
      <c r="E30" s="198">
        <f>IF(SUMPRODUCT(Allocators!$E$21:$AU$21,Allocators!$E48:$AU48)&gt;1,1,0)</f>
        <v>1</v>
      </c>
      <c r="F30" s="198">
        <f>IF(SUMPRODUCT(Allocators!$E$22:$AU$22,Allocators!$E48:$AU48)&gt;1,1,0)</f>
        <v>1</v>
      </c>
      <c r="G30" s="198">
        <f>IF(SUMPRODUCT(Allocators!$E$23:$AU$23,Allocators!$E48:$AU48)&gt;1,1,0)</f>
        <v>1</v>
      </c>
      <c r="H30" s="198">
        <f>IF(SUMPRODUCT(Allocators!$E$24:$AU$24,Allocators!$E48:$AU48)&gt;1,1,0)</f>
        <v>1</v>
      </c>
      <c r="I30" s="198">
        <f>IF(SUMPRODUCT(Allocators!$E$25:$AU$25,Allocators!$E48:$AU48)&gt;1,1,0)</f>
        <v>1</v>
      </c>
      <c r="J30" s="198">
        <f>IF(SUMPRODUCT(Allocators!$E$26:$AU$26,Allocators!$E48:$AU48)&gt;1,1,0)</f>
        <v>1</v>
      </c>
      <c r="K30" s="198">
        <f>IF(SUMPRODUCT(Allocators!$E$27:$AU$27,Allocators!$E48:$AU48)&gt;1,1,0)</f>
        <v>1</v>
      </c>
      <c r="L30" s="198">
        <f>IF(SUMPRODUCT(Allocators!$E$28:$AU$28,Allocators!$E48:$AU48)&gt;1,1,0)</f>
        <v>1</v>
      </c>
      <c r="M30" s="25"/>
    </row>
    <row r="31" spans="1:13" hidden="1" outlineLevel="1" x14ac:dyDescent="0.2">
      <c r="A31" s="27"/>
      <c r="B31" s="52" t="s">
        <v>172</v>
      </c>
      <c r="C31" s="24" t="s">
        <v>151</v>
      </c>
      <c r="D31" s="24">
        <f>MAX($D$17:D30)+1</f>
        <v>12</v>
      </c>
      <c r="E31" s="198">
        <f>IF(SUMPRODUCT(Allocators!$E$21:$AU$21,Allocators!$E49:$AU49)&gt;1,1,0)</f>
        <v>1</v>
      </c>
      <c r="F31" s="198">
        <f>IF(SUMPRODUCT(Allocators!$E$22:$AU$22,Allocators!$E49:$AU49)&gt;1,1,0)</f>
        <v>1</v>
      </c>
      <c r="G31" s="198">
        <f>IF(SUMPRODUCT(Allocators!$E$23:$AU$23,Allocators!$E49:$AU49)&gt;1,1,0)</f>
        <v>1</v>
      </c>
      <c r="H31" s="198">
        <f>IF(SUMPRODUCT(Allocators!$E$24:$AU$24,Allocators!$E49:$AU49)&gt;1,1,0)</f>
        <v>1</v>
      </c>
      <c r="I31" s="198">
        <f>IF(SUMPRODUCT(Allocators!$E$25:$AU$25,Allocators!$E49:$AU49)&gt;1,1,0)</f>
        <v>1</v>
      </c>
      <c r="J31" s="198">
        <f>IF(SUMPRODUCT(Allocators!$E$26:$AU$26,Allocators!$E49:$AU49)&gt;1,1,0)</f>
        <v>0</v>
      </c>
      <c r="K31" s="198">
        <f>IF(SUMPRODUCT(Allocators!$E$27:$AU$27,Allocators!$E49:$AU49)&gt;1,1,0)</f>
        <v>0</v>
      </c>
      <c r="L31" s="198">
        <f>IF(SUMPRODUCT(Allocators!$E$28:$AU$28,Allocators!$E49:$AU49)&gt;1,1,0)</f>
        <v>1</v>
      </c>
      <c r="M31" s="25"/>
    </row>
    <row r="32" spans="1:13" hidden="1" outlineLevel="1" x14ac:dyDescent="0.2">
      <c r="A32" s="27"/>
      <c r="B32" s="52" t="s">
        <v>173</v>
      </c>
      <c r="C32" s="24" t="s">
        <v>151</v>
      </c>
      <c r="D32" s="24">
        <f>MAX($D$17:D31)+1</f>
        <v>13</v>
      </c>
      <c r="E32" s="198">
        <f>IF(SUMPRODUCT(Allocators!$E$21:$AU$21,Allocators!$E50:$AU50)&gt;1,1,0)</f>
        <v>1</v>
      </c>
      <c r="F32" s="198">
        <f>IF(SUMPRODUCT(Allocators!$E$22:$AU$22,Allocators!$E50:$AU50)&gt;1,1,0)</f>
        <v>1</v>
      </c>
      <c r="G32" s="198">
        <f>IF(SUMPRODUCT(Allocators!$E$23:$AU$23,Allocators!$E50:$AU50)&gt;1,1,0)</f>
        <v>1</v>
      </c>
      <c r="H32" s="198">
        <f>IF(SUMPRODUCT(Allocators!$E$24:$AU$24,Allocators!$E50:$AU50)&gt;1,1,0)</f>
        <v>1</v>
      </c>
      <c r="I32" s="198">
        <f>IF(SUMPRODUCT(Allocators!$E$25:$AU$25,Allocators!$E50:$AU50)&gt;1,1,0)</f>
        <v>1</v>
      </c>
      <c r="J32" s="198">
        <f>IF(SUMPRODUCT(Allocators!$E$26:$AU$26,Allocators!$E50:$AU50)&gt;1,1,0)</f>
        <v>0</v>
      </c>
      <c r="K32" s="198">
        <f>IF(SUMPRODUCT(Allocators!$E$27:$AU$27,Allocators!$E50:$AU50)&gt;1,1,0)</f>
        <v>0</v>
      </c>
      <c r="L32" s="198">
        <f>IF(SUMPRODUCT(Allocators!$E$28:$AU$28,Allocators!$E50:$AU50)&gt;1,1,0)</f>
        <v>1</v>
      </c>
      <c r="M32" s="25"/>
    </row>
    <row r="33" spans="1:13" hidden="1" outlineLevel="1" x14ac:dyDescent="0.2">
      <c r="A33" s="27"/>
      <c r="B33" s="48" t="s">
        <v>174</v>
      </c>
      <c r="C33" s="29"/>
      <c r="D33" s="74"/>
      <c r="E33" s="25"/>
      <c r="F33" s="25"/>
      <c r="G33" s="25"/>
      <c r="H33" s="25"/>
      <c r="I33" s="25"/>
      <c r="J33" s="25"/>
      <c r="K33" s="25"/>
      <c r="L33" s="25"/>
      <c r="M33" s="25"/>
    </row>
    <row r="34" spans="1:13" hidden="1" outlineLevel="1" x14ac:dyDescent="0.2">
      <c r="A34" s="27"/>
      <c r="B34" s="52" t="s">
        <v>166</v>
      </c>
      <c r="C34" s="24" t="s">
        <v>151</v>
      </c>
      <c r="D34" s="24">
        <f>MAX($D$17:D33)+1</f>
        <v>14</v>
      </c>
      <c r="E34" s="198">
        <f>IF(SUMPRODUCT(Allocators!$E$21:$AU$21,Allocators!$E52:$AU52)&gt;1,1,0)</f>
        <v>1</v>
      </c>
      <c r="F34" s="198">
        <f>IF(SUMPRODUCT(Allocators!$E$22:$AU$22,Allocators!$E52:$AU52)&gt;1,1,0)</f>
        <v>1</v>
      </c>
      <c r="G34" s="198">
        <f>IF(SUMPRODUCT(Allocators!$E$23:$AU$23,Allocators!$E52:$AU52)&gt;1,1,0)</f>
        <v>1</v>
      </c>
      <c r="H34" s="198">
        <f>IF(SUMPRODUCT(Allocators!$E$24:$AU$24,Allocators!$E52:$AU52)&gt;1,1,0)</f>
        <v>1</v>
      </c>
      <c r="I34" s="198">
        <f>IF(SUMPRODUCT(Allocators!$E$25:$AU$25,Allocators!$E52:$AU52)&gt;1,1,0)</f>
        <v>1</v>
      </c>
      <c r="J34" s="198">
        <f>IF(SUMPRODUCT(Allocators!$E$26:$AU$26,Allocators!$E52:$AU52)&gt;1,1,0)</f>
        <v>1</v>
      </c>
      <c r="K34" s="198">
        <f>IF(SUMPRODUCT(Allocators!$E$27:$AU$27,Allocators!$E52:$AU52)&gt;1,1,0)</f>
        <v>1</v>
      </c>
      <c r="L34" s="198">
        <f>IF(SUMPRODUCT(Allocators!$E$28:$AU$28,Allocators!$E52:$AU52)&gt;1,1,0)</f>
        <v>1</v>
      </c>
      <c r="M34" s="25"/>
    </row>
    <row r="35" spans="1:13" hidden="1" outlineLevel="1" x14ac:dyDescent="0.2">
      <c r="A35" s="27"/>
      <c r="B35" s="52" t="s">
        <v>167</v>
      </c>
      <c r="C35" s="24" t="s">
        <v>151</v>
      </c>
      <c r="D35" s="24">
        <f>MAX($D$17:D34)+1</f>
        <v>15</v>
      </c>
      <c r="E35" s="198">
        <f>IF(SUMPRODUCT(Allocators!$E$21:$AU$21,Allocators!$E53:$AU53)&gt;1,1,0)</f>
        <v>0</v>
      </c>
      <c r="F35" s="198">
        <f>IF(SUMPRODUCT(Allocators!$E$22:$AU$22,Allocators!$E53:$AU53)&gt;1,1,0)</f>
        <v>0</v>
      </c>
      <c r="G35" s="198">
        <f>IF(SUMPRODUCT(Allocators!$E$23:$AU$23,Allocators!$E53:$AU53)&gt;1,1,0)</f>
        <v>0</v>
      </c>
      <c r="H35" s="198">
        <f>IF(SUMPRODUCT(Allocators!$E$24:$AU$24,Allocators!$E53:$AU53)&gt;1,1,0)</f>
        <v>0</v>
      </c>
      <c r="I35" s="198">
        <f>IF(SUMPRODUCT(Allocators!$E$25:$AU$25,Allocators!$E53:$AU53)&gt;1,1,0)</f>
        <v>0</v>
      </c>
      <c r="J35" s="198">
        <f>IF(SUMPRODUCT(Allocators!$E$26:$AU$26,Allocators!$E53:$AU53)&gt;1,1,0)</f>
        <v>0</v>
      </c>
      <c r="K35" s="198">
        <f>IF(SUMPRODUCT(Allocators!$E$27:$AU$27,Allocators!$E53:$AU53)&gt;1,1,0)</f>
        <v>0</v>
      </c>
      <c r="L35" s="198">
        <f>IF(SUMPRODUCT(Allocators!$E$28:$AU$28,Allocators!$E53:$AU53)&gt;1,1,0)</f>
        <v>0</v>
      </c>
      <c r="M35" s="25"/>
    </row>
    <row r="36" spans="1:13" hidden="1" outlineLevel="1" x14ac:dyDescent="0.2">
      <c r="A36" s="27"/>
      <c r="B36" s="52" t="s">
        <v>168</v>
      </c>
      <c r="C36" s="24" t="s">
        <v>151</v>
      </c>
      <c r="D36" s="24">
        <f>MAX($D$17:D35)+1</f>
        <v>16</v>
      </c>
      <c r="E36" s="198">
        <f>IF(SUMPRODUCT(Allocators!$E$21:$AU$21,Allocators!$E54:$AU54)&gt;1,1,0)</f>
        <v>1</v>
      </c>
      <c r="F36" s="198">
        <f>IF(SUMPRODUCT(Allocators!$E$22:$AU$22,Allocators!$E54:$AU54)&gt;1,1,0)</f>
        <v>1</v>
      </c>
      <c r="G36" s="198">
        <f>IF(SUMPRODUCT(Allocators!$E$23:$AU$23,Allocators!$E54:$AU54)&gt;1,1,0)</f>
        <v>1</v>
      </c>
      <c r="H36" s="198">
        <f>IF(SUMPRODUCT(Allocators!$E$24:$AU$24,Allocators!$E54:$AU54)&gt;1,1,0)</f>
        <v>1</v>
      </c>
      <c r="I36" s="198">
        <f>IF(SUMPRODUCT(Allocators!$E$25:$AU$25,Allocators!$E54:$AU54)&gt;1,1,0)</f>
        <v>1</v>
      </c>
      <c r="J36" s="198">
        <f>IF(SUMPRODUCT(Allocators!$E$26:$AU$26,Allocators!$E54:$AU54)&gt;1,1,0)</f>
        <v>1</v>
      </c>
      <c r="K36" s="198">
        <f>IF(SUMPRODUCT(Allocators!$E$27:$AU$27,Allocators!$E54:$AU54)&gt;1,1,0)</f>
        <v>1</v>
      </c>
      <c r="L36" s="198">
        <f>IF(SUMPRODUCT(Allocators!$E$28:$AU$28,Allocators!$E54:$AU54)&gt;1,1,0)</f>
        <v>1</v>
      </c>
      <c r="M36" s="25"/>
    </row>
    <row r="37" spans="1:13" hidden="1" outlineLevel="1" x14ac:dyDescent="0.2">
      <c r="A37" s="27"/>
      <c r="B37" s="48" t="s">
        <v>175</v>
      </c>
      <c r="C37" s="29"/>
      <c r="D37" s="74"/>
      <c r="E37" s="25"/>
      <c r="F37" s="25"/>
      <c r="G37" s="25"/>
      <c r="H37" s="25"/>
      <c r="I37" s="25"/>
      <c r="J37" s="25"/>
      <c r="K37" s="25"/>
      <c r="L37" s="25"/>
      <c r="M37" s="25"/>
    </row>
    <row r="38" spans="1:13" hidden="1" outlineLevel="1" x14ac:dyDescent="0.2">
      <c r="A38" s="27"/>
      <c r="B38" s="52" t="s">
        <v>166</v>
      </c>
      <c r="C38" s="24" t="s">
        <v>151</v>
      </c>
      <c r="D38" s="24">
        <f>MAX($D$17:D37)+1</f>
        <v>17</v>
      </c>
      <c r="E38" s="198">
        <f>IF(SUMPRODUCT(Allocators!$E$21:$AU$21,Allocators!$E56:$AU56)&gt;1,1,0)</f>
        <v>1</v>
      </c>
      <c r="F38" s="198">
        <f>IF(SUMPRODUCT(Allocators!$E$22:$AU$22,Allocators!$E56:$AU56)&gt;1,1,0)</f>
        <v>1</v>
      </c>
      <c r="G38" s="198">
        <f>IF(SUMPRODUCT(Allocators!$E$23:$AU$23,Allocators!$E56:$AU56)&gt;1,1,0)</f>
        <v>1</v>
      </c>
      <c r="H38" s="198">
        <f>IF(SUMPRODUCT(Allocators!$E$24:$AU$24,Allocators!$E56:$AU56)&gt;1,1,0)</f>
        <v>1</v>
      </c>
      <c r="I38" s="198">
        <f>IF(SUMPRODUCT(Allocators!$E$25:$AU$25,Allocators!$E56:$AU56)&gt;1,1,0)</f>
        <v>1</v>
      </c>
      <c r="J38" s="198">
        <f>IF(SUMPRODUCT(Allocators!$E$26:$AU$26,Allocators!$E56:$AU56)&gt;1,1,0)</f>
        <v>1</v>
      </c>
      <c r="K38" s="198">
        <f>IF(SUMPRODUCT(Allocators!$E$27:$AU$27,Allocators!$E56:$AU56)&gt;1,1,0)</f>
        <v>1</v>
      </c>
      <c r="L38" s="198">
        <f>IF(SUMPRODUCT(Allocators!$E$28:$AU$28,Allocators!$E56:$AU56)&gt;1,1,0)</f>
        <v>1</v>
      </c>
      <c r="M38" s="25"/>
    </row>
    <row r="39" spans="1:13" hidden="1" outlineLevel="1" x14ac:dyDescent="0.2">
      <c r="A39" s="27"/>
      <c r="B39" s="52" t="s">
        <v>167</v>
      </c>
      <c r="C39" s="24" t="s">
        <v>151</v>
      </c>
      <c r="D39" s="24">
        <f>MAX($D$17:D38)+1</f>
        <v>18</v>
      </c>
      <c r="E39" s="198">
        <f>IF(SUMPRODUCT(Allocators!$E$21:$AU$21,Allocators!$E57:$AU57)&gt;1,1,0)</f>
        <v>0</v>
      </c>
      <c r="F39" s="198">
        <f>IF(SUMPRODUCT(Allocators!$E$22:$AU$22,Allocators!$E57:$AU57)&gt;1,1,0)</f>
        <v>0</v>
      </c>
      <c r="G39" s="198">
        <f>IF(SUMPRODUCT(Allocators!$E$23:$AU$23,Allocators!$E57:$AU57)&gt;1,1,0)</f>
        <v>0</v>
      </c>
      <c r="H39" s="198">
        <f>IF(SUMPRODUCT(Allocators!$E$24:$AU$24,Allocators!$E57:$AU57)&gt;1,1,0)</f>
        <v>0</v>
      </c>
      <c r="I39" s="198">
        <f>IF(SUMPRODUCT(Allocators!$E$25:$AU$25,Allocators!$E57:$AU57)&gt;1,1,0)</f>
        <v>0</v>
      </c>
      <c r="J39" s="198">
        <f>IF(SUMPRODUCT(Allocators!$E$26:$AU$26,Allocators!$E57:$AU57)&gt;1,1,0)</f>
        <v>0</v>
      </c>
      <c r="K39" s="198">
        <f>IF(SUMPRODUCT(Allocators!$E$27:$AU$27,Allocators!$E57:$AU57)&gt;1,1,0)</f>
        <v>0</v>
      </c>
      <c r="L39" s="198">
        <f>IF(SUMPRODUCT(Allocators!$E$28:$AU$28,Allocators!$E57:$AU57)&gt;1,1,0)</f>
        <v>0</v>
      </c>
      <c r="M39" s="25"/>
    </row>
    <row r="40" spans="1:13" hidden="1" outlineLevel="1" x14ac:dyDescent="0.2">
      <c r="A40" s="27"/>
      <c r="B40" s="52" t="s">
        <v>168</v>
      </c>
      <c r="C40" s="24" t="s">
        <v>151</v>
      </c>
      <c r="D40" s="24">
        <f>MAX($D$17:D39)+1</f>
        <v>19</v>
      </c>
      <c r="E40" s="198">
        <f>IF(SUMPRODUCT(Allocators!$E$21:$AU$21,Allocators!$E58:$AU58)&gt;1,1,0)</f>
        <v>1</v>
      </c>
      <c r="F40" s="198">
        <f>IF(SUMPRODUCT(Allocators!$E$22:$AU$22,Allocators!$E58:$AU58)&gt;1,1,0)</f>
        <v>1</v>
      </c>
      <c r="G40" s="198">
        <f>IF(SUMPRODUCT(Allocators!$E$23:$AU$23,Allocators!$E58:$AU58)&gt;1,1,0)</f>
        <v>1</v>
      </c>
      <c r="H40" s="198">
        <f>IF(SUMPRODUCT(Allocators!$E$24:$AU$24,Allocators!$E58:$AU58)&gt;1,1,0)</f>
        <v>1</v>
      </c>
      <c r="I40" s="198">
        <f>IF(SUMPRODUCT(Allocators!$E$25:$AU$25,Allocators!$E58:$AU58)&gt;1,1,0)</f>
        <v>1</v>
      </c>
      <c r="J40" s="198">
        <f>IF(SUMPRODUCT(Allocators!$E$26:$AU$26,Allocators!$E58:$AU58)&gt;1,1,0)</f>
        <v>1</v>
      </c>
      <c r="K40" s="198">
        <f>IF(SUMPRODUCT(Allocators!$E$27:$AU$27,Allocators!$E58:$AU58)&gt;1,1,0)</f>
        <v>1</v>
      </c>
      <c r="L40" s="198">
        <f>IF(SUMPRODUCT(Allocators!$E$28:$AU$28,Allocators!$E58:$AU58)&gt;1,1,0)</f>
        <v>1</v>
      </c>
      <c r="M40" s="25"/>
    </row>
    <row r="41" spans="1:13" hidden="1" outlineLevel="1" x14ac:dyDescent="0.2">
      <c r="A41" s="27"/>
      <c r="B41" s="48" t="s">
        <v>176</v>
      </c>
      <c r="C41" s="29"/>
      <c r="D41" s="74"/>
      <c r="E41" s="25"/>
      <c r="F41" s="25"/>
      <c r="G41" s="25"/>
      <c r="H41" s="25"/>
      <c r="I41" s="25"/>
      <c r="J41" s="25"/>
      <c r="K41" s="25"/>
      <c r="L41" s="25"/>
      <c r="M41" s="25"/>
    </row>
    <row r="42" spans="1:13" hidden="1" outlineLevel="1" x14ac:dyDescent="0.2">
      <c r="A42" s="27"/>
      <c r="B42" s="52" t="s">
        <v>177</v>
      </c>
      <c r="C42" s="24" t="s">
        <v>151</v>
      </c>
      <c r="D42" s="24">
        <f>MAX($D$17:D41)+1</f>
        <v>20</v>
      </c>
      <c r="E42" s="198">
        <f>IF(SUMPRODUCT(Allocators!$E$21:$AU$21,Allocators!$E60:$AU60)&gt;1,1,0)</f>
        <v>1</v>
      </c>
      <c r="F42" s="198">
        <f>IF(SUMPRODUCT(Allocators!$E$22:$AU$22,Allocators!$E60:$AU60)&gt;1,1,0)</f>
        <v>1</v>
      </c>
      <c r="G42" s="198">
        <f>IF(SUMPRODUCT(Allocators!$E$23:$AU$23,Allocators!$E60:$AU60)&gt;1,1,0)</f>
        <v>1</v>
      </c>
      <c r="H42" s="198">
        <f>IF(SUMPRODUCT(Allocators!$E$24:$AU$24,Allocators!$E60:$AU60)&gt;1,1,0)</f>
        <v>1</v>
      </c>
      <c r="I42" s="198">
        <f>IF(SUMPRODUCT(Allocators!$E$25:$AU$25,Allocators!$E60:$AU60)&gt;1,1,0)</f>
        <v>1</v>
      </c>
      <c r="J42" s="198">
        <f>IF(SUMPRODUCT(Allocators!$E$26:$AU$26,Allocators!$E60:$AU60)&gt;1,1,0)</f>
        <v>1</v>
      </c>
      <c r="K42" s="198">
        <f>IF(SUMPRODUCT(Allocators!$E$27:$AU$27,Allocators!$E60:$AU60)&gt;1,1,0)</f>
        <v>1</v>
      </c>
      <c r="L42" s="198">
        <f>IF(SUMPRODUCT(Allocators!$E$28:$AU$28,Allocators!$E60:$AU60)&gt;1,1,0)</f>
        <v>1</v>
      </c>
      <c r="M42" s="25"/>
    </row>
    <row r="43" spans="1:13" hidden="1" outlineLevel="1" x14ac:dyDescent="0.2">
      <c r="A43" s="27"/>
      <c r="B43" s="52" t="s">
        <v>167</v>
      </c>
      <c r="C43" s="24" t="s">
        <v>151</v>
      </c>
      <c r="D43" s="24">
        <f>MAX($D$17:D42)+1</f>
        <v>21</v>
      </c>
      <c r="E43" s="198">
        <f>IF(SUMPRODUCT(Allocators!$E$21:$AU$21,Allocators!$E61:$AU61)&gt;1,1,0)</f>
        <v>0</v>
      </c>
      <c r="F43" s="198">
        <f>IF(SUMPRODUCT(Allocators!$E$22:$AU$22,Allocators!$E61:$AU61)&gt;1,1,0)</f>
        <v>0</v>
      </c>
      <c r="G43" s="198">
        <f>IF(SUMPRODUCT(Allocators!$E$23:$AU$23,Allocators!$E61:$AU61)&gt;1,1,0)</f>
        <v>0</v>
      </c>
      <c r="H43" s="198">
        <f>IF(SUMPRODUCT(Allocators!$E$24:$AU$24,Allocators!$E61:$AU61)&gt;1,1,0)</f>
        <v>0</v>
      </c>
      <c r="I43" s="198">
        <f>IF(SUMPRODUCT(Allocators!$E$25:$AU$25,Allocators!$E61:$AU61)&gt;1,1,0)</f>
        <v>0</v>
      </c>
      <c r="J43" s="198">
        <f>IF(SUMPRODUCT(Allocators!$E$26:$AU$26,Allocators!$E61:$AU61)&gt;1,1,0)</f>
        <v>0</v>
      </c>
      <c r="K43" s="198">
        <f>IF(SUMPRODUCT(Allocators!$E$27:$AU$27,Allocators!$E61:$AU61)&gt;1,1,0)</f>
        <v>0</v>
      </c>
      <c r="L43" s="198">
        <f>IF(SUMPRODUCT(Allocators!$E$28:$AU$28,Allocators!$E61:$AU61)&gt;1,1,0)</f>
        <v>0</v>
      </c>
      <c r="M43" s="25"/>
    </row>
    <row r="44" spans="1:13" hidden="1" outlineLevel="1" x14ac:dyDescent="0.2">
      <c r="A44" s="27"/>
      <c r="B44" s="52" t="s">
        <v>178</v>
      </c>
      <c r="C44" s="24" t="s">
        <v>151</v>
      </c>
      <c r="D44" s="24">
        <f>MAX($D$17:D43)+1</f>
        <v>22</v>
      </c>
      <c r="E44" s="198">
        <f>IF(SUMPRODUCT(Allocators!$E$21:$AU$21,Allocators!$E62:$AU62)&gt;1,1,0)</f>
        <v>1</v>
      </c>
      <c r="F44" s="198">
        <f>IF(SUMPRODUCT(Allocators!$E$22:$AU$22,Allocators!$E62:$AU62)&gt;1,1,0)</f>
        <v>1</v>
      </c>
      <c r="G44" s="198">
        <f>IF(SUMPRODUCT(Allocators!$E$23:$AU$23,Allocators!$E62:$AU62)&gt;1,1,0)</f>
        <v>1</v>
      </c>
      <c r="H44" s="198">
        <f>IF(SUMPRODUCT(Allocators!$E$24:$AU$24,Allocators!$E62:$AU62)&gt;1,1,0)</f>
        <v>1</v>
      </c>
      <c r="I44" s="198">
        <f>IF(SUMPRODUCT(Allocators!$E$25:$AU$25,Allocators!$E62:$AU62)&gt;1,1,0)</f>
        <v>1</v>
      </c>
      <c r="J44" s="198">
        <f>IF(SUMPRODUCT(Allocators!$E$26:$AU$26,Allocators!$E62:$AU62)&gt;1,1,0)</f>
        <v>1</v>
      </c>
      <c r="K44" s="198">
        <f>IF(SUMPRODUCT(Allocators!$E$27:$AU$27,Allocators!$E62:$AU62)&gt;1,1,0)</f>
        <v>1</v>
      </c>
      <c r="L44" s="198">
        <f>IF(SUMPRODUCT(Allocators!$E$28:$AU$28,Allocators!$E62:$AU62)&gt;1,1,0)</f>
        <v>1</v>
      </c>
      <c r="M44" s="25"/>
    </row>
    <row r="45" spans="1:13" hidden="1" outlineLevel="1" x14ac:dyDescent="0.2">
      <c r="A45" s="27"/>
      <c r="B45" s="52" t="s">
        <v>179</v>
      </c>
      <c r="C45" s="24" t="s">
        <v>151</v>
      </c>
      <c r="D45" s="24">
        <f>MAX($D$17:D44)+1</f>
        <v>23</v>
      </c>
      <c r="E45" s="198">
        <f>IF(SUMPRODUCT(Allocators!$E$21:$AU$21,Allocators!$E63:$AU63)&gt;1,1,0)</f>
        <v>0</v>
      </c>
      <c r="F45" s="198">
        <f>IF(SUMPRODUCT(Allocators!$E$22:$AU$22,Allocators!$E63:$AU63)&gt;1,1,0)</f>
        <v>0</v>
      </c>
      <c r="G45" s="198">
        <f>IF(SUMPRODUCT(Allocators!$E$23:$AU$23,Allocators!$E63:$AU63)&gt;1,1,0)</f>
        <v>0</v>
      </c>
      <c r="H45" s="198">
        <f>IF(SUMPRODUCT(Allocators!$E$24:$AU$24,Allocators!$E63:$AU63)&gt;1,1,0)</f>
        <v>0</v>
      </c>
      <c r="I45" s="198">
        <f>IF(SUMPRODUCT(Allocators!$E$25:$AU$25,Allocators!$E63:$AU63)&gt;1,1,0)</f>
        <v>0</v>
      </c>
      <c r="J45" s="198">
        <f>IF(SUMPRODUCT(Allocators!$E$26:$AU$26,Allocators!$E63:$AU63)&gt;1,1,0)</f>
        <v>1</v>
      </c>
      <c r="K45" s="198">
        <f>IF(SUMPRODUCT(Allocators!$E$27:$AU$27,Allocators!$E63:$AU63)&gt;1,1,0)</f>
        <v>1</v>
      </c>
      <c r="L45" s="198">
        <f>IF(SUMPRODUCT(Allocators!$E$28:$AU$28,Allocators!$E63:$AU63)&gt;1,1,0)</f>
        <v>1</v>
      </c>
      <c r="M45" s="25"/>
    </row>
    <row r="46" spans="1:13" hidden="1" outlineLevel="1" x14ac:dyDescent="0.2">
      <c r="A46" s="27"/>
      <c r="B46" s="52" t="s">
        <v>173</v>
      </c>
      <c r="C46" s="24" t="s">
        <v>151</v>
      </c>
      <c r="D46" s="24">
        <f>MAX($D$17:D45)+1</f>
        <v>24</v>
      </c>
      <c r="E46" s="198">
        <f>IF(SUMPRODUCT(Allocators!$E$21:$AU$21,Allocators!$E64:$AU64)&gt;1,1,0)</f>
        <v>1</v>
      </c>
      <c r="F46" s="198">
        <f>IF(SUMPRODUCT(Allocators!$E$22:$AU$22,Allocators!$E64:$AU64)&gt;1,1,0)</f>
        <v>1</v>
      </c>
      <c r="G46" s="198">
        <f>IF(SUMPRODUCT(Allocators!$E$23:$AU$23,Allocators!$E64:$AU64)&gt;1,1,0)</f>
        <v>1</v>
      </c>
      <c r="H46" s="198">
        <f>IF(SUMPRODUCT(Allocators!$E$24:$AU$24,Allocators!$E64:$AU64)&gt;1,1,0)</f>
        <v>1</v>
      </c>
      <c r="I46" s="198">
        <f>IF(SUMPRODUCT(Allocators!$E$25:$AU$25,Allocators!$E64:$AU64)&gt;1,1,0)</f>
        <v>1</v>
      </c>
      <c r="J46" s="198">
        <f>IF(SUMPRODUCT(Allocators!$E$26:$AU$26,Allocators!$E64:$AU64)&gt;1,1,0)</f>
        <v>0</v>
      </c>
      <c r="K46" s="198">
        <f>IF(SUMPRODUCT(Allocators!$E$27:$AU$27,Allocators!$E64:$AU64)&gt;1,1,0)</f>
        <v>0</v>
      </c>
      <c r="L46" s="198">
        <f>IF(SUMPRODUCT(Allocators!$E$28:$AU$28,Allocators!$E64:$AU64)&gt;1,1,0)</f>
        <v>1</v>
      </c>
      <c r="M46" s="25"/>
    </row>
    <row r="47" spans="1:13" hidden="1" outlineLevel="1" x14ac:dyDescent="0.2">
      <c r="A47" s="27"/>
      <c r="B47" s="48" t="s">
        <v>180</v>
      </c>
      <c r="C47" s="29"/>
      <c r="D47" s="74"/>
      <c r="E47" s="25"/>
      <c r="F47" s="25"/>
      <c r="G47" s="25"/>
      <c r="H47" s="25"/>
      <c r="I47" s="25"/>
      <c r="J47" s="25"/>
      <c r="K47" s="25"/>
      <c r="L47" s="25"/>
      <c r="M47" s="25"/>
    </row>
    <row r="48" spans="1:13" hidden="1" outlineLevel="1" x14ac:dyDescent="0.2">
      <c r="A48" s="27"/>
      <c r="B48" s="52" t="s">
        <v>166</v>
      </c>
      <c r="C48" s="24" t="s">
        <v>151</v>
      </c>
      <c r="D48" s="24">
        <f>MAX($D$17:D47)+1</f>
        <v>25</v>
      </c>
      <c r="E48" s="198">
        <f>IF(SUMPRODUCT(Allocators!$E$21:$AU$21,Allocators!$E66:$AU66)&gt;1,1,0)</f>
        <v>1</v>
      </c>
      <c r="F48" s="198">
        <f>IF(SUMPRODUCT(Allocators!$E$22:$AU$22,Allocators!$E66:$AU66)&gt;1,1,0)</f>
        <v>1</v>
      </c>
      <c r="G48" s="198">
        <f>IF(SUMPRODUCT(Allocators!$E$23:$AU$23,Allocators!$E66:$AU66)&gt;1,1,0)</f>
        <v>1</v>
      </c>
      <c r="H48" s="198">
        <f>IF(SUMPRODUCT(Allocators!$E$24:$AU$24,Allocators!$E66:$AU66)&gt;1,1,0)</f>
        <v>1</v>
      </c>
      <c r="I48" s="198">
        <f>IF(SUMPRODUCT(Allocators!$E$25:$AU$25,Allocators!$E66:$AU66)&gt;1,1,0)</f>
        <v>1</v>
      </c>
      <c r="J48" s="198">
        <f>IF(SUMPRODUCT(Allocators!$E$26:$AU$26,Allocators!$E66:$AU66)&gt;1,1,0)</f>
        <v>1</v>
      </c>
      <c r="K48" s="198">
        <f>IF(SUMPRODUCT(Allocators!$E$27:$AU$27,Allocators!$E66:$AU66)&gt;1,1,0)</f>
        <v>1</v>
      </c>
      <c r="L48" s="198">
        <f>IF(SUMPRODUCT(Allocators!$E$28:$AU$28,Allocators!$E66:$AU66)&gt;1,1,0)</f>
        <v>1</v>
      </c>
      <c r="M48" s="25"/>
    </row>
    <row r="49" spans="1:13" hidden="1" outlineLevel="1" x14ac:dyDescent="0.2">
      <c r="A49" s="27"/>
      <c r="B49" s="52" t="s">
        <v>167</v>
      </c>
      <c r="C49" s="24" t="s">
        <v>151</v>
      </c>
      <c r="D49" s="24">
        <f>MAX($D$17:D48)+1</f>
        <v>26</v>
      </c>
      <c r="E49" s="198">
        <f>IF(SUMPRODUCT(Allocators!$E$21:$AU$21,Allocators!$E67:$AU67)&gt;1,1,0)</f>
        <v>0</v>
      </c>
      <c r="F49" s="198">
        <f>IF(SUMPRODUCT(Allocators!$E$22:$AU$22,Allocators!$E67:$AU67)&gt;1,1,0)</f>
        <v>0</v>
      </c>
      <c r="G49" s="198">
        <f>IF(SUMPRODUCT(Allocators!$E$23:$AU$23,Allocators!$E67:$AU67)&gt;1,1,0)</f>
        <v>0</v>
      </c>
      <c r="H49" s="198">
        <f>IF(SUMPRODUCT(Allocators!$E$24:$AU$24,Allocators!$E67:$AU67)&gt;1,1,0)</f>
        <v>0</v>
      </c>
      <c r="I49" s="198">
        <f>IF(SUMPRODUCT(Allocators!$E$25:$AU$25,Allocators!$E67:$AU67)&gt;1,1,0)</f>
        <v>0</v>
      </c>
      <c r="J49" s="198">
        <f>IF(SUMPRODUCT(Allocators!$E$26:$AU$26,Allocators!$E67:$AU67)&gt;1,1,0)</f>
        <v>0</v>
      </c>
      <c r="K49" s="198">
        <f>IF(SUMPRODUCT(Allocators!$E$27:$AU$27,Allocators!$E67:$AU67)&gt;1,1,0)</f>
        <v>0</v>
      </c>
      <c r="L49" s="198">
        <f>IF(SUMPRODUCT(Allocators!$E$28:$AU$28,Allocators!$E67:$AU67)&gt;1,1,0)</f>
        <v>0</v>
      </c>
      <c r="M49" s="25"/>
    </row>
    <row r="50" spans="1:13" hidden="1" outlineLevel="1" x14ac:dyDescent="0.2">
      <c r="A50" s="27"/>
      <c r="B50" s="52" t="s">
        <v>168</v>
      </c>
      <c r="C50" s="24" t="s">
        <v>151</v>
      </c>
      <c r="D50" s="24">
        <f>MAX($D$17:D49)+1</f>
        <v>27</v>
      </c>
      <c r="E50" s="198">
        <f>IF(SUMPRODUCT(Allocators!$E$21:$AU$21,Allocators!$E68:$AU68)&gt;1,1,0)</f>
        <v>1</v>
      </c>
      <c r="F50" s="198">
        <f>IF(SUMPRODUCT(Allocators!$E$22:$AU$22,Allocators!$E68:$AU68)&gt;1,1,0)</f>
        <v>1</v>
      </c>
      <c r="G50" s="198">
        <f>IF(SUMPRODUCT(Allocators!$E$23:$AU$23,Allocators!$E68:$AU68)&gt;1,1,0)</f>
        <v>1</v>
      </c>
      <c r="H50" s="198">
        <f>IF(SUMPRODUCT(Allocators!$E$24:$AU$24,Allocators!$E68:$AU68)&gt;1,1,0)</f>
        <v>1</v>
      </c>
      <c r="I50" s="198">
        <f>IF(SUMPRODUCT(Allocators!$E$25:$AU$25,Allocators!$E68:$AU68)&gt;1,1,0)</f>
        <v>1</v>
      </c>
      <c r="J50" s="198">
        <f>IF(SUMPRODUCT(Allocators!$E$26:$AU$26,Allocators!$E68:$AU68)&gt;1,1,0)</f>
        <v>1</v>
      </c>
      <c r="K50" s="198">
        <f>IF(SUMPRODUCT(Allocators!$E$27:$AU$27,Allocators!$E68:$AU68)&gt;1,1,0)</f>
        <v>1</v>
      </c>
      <c r="L50" s="198">
        <f>IF(SUMPRODUCT(Allocators!$E$28:$AU$28,Allocators!$E68:$AU68)&gt;1,1,0)</f>
        <v>1</v>
      </c>
      <c r="M50" s="25"/>
    </row>
    <row r="51" spans="1:13" hidden="1" outlineLevel="1" x14ac:dyDescent="0.2">
      <c r="A51" s="27"/>
      <c r="B51" s="48" t="s">
        <v>181</v>
      </c>
      <c r="C51" s="29"/>
      <c r="D51" s="74"/>
      <c r="E51" s="25"/>
      <c r="F51" s="25"/>
      <c r="G51" s="25"/>
      <c r="H51" s="25"/>
      <c r="I51" s="25"/>
      <c r="J51" s="25"/>
      <c r="K51" s="25"/>
      <c r="L51" s="25"/>
      <c r="M51" s="25"/>
    </row>
    <row r="52" spans="1:13" hidden="1" outlineLevel="1" x14ac:dyDescent="0.2">
      <c r="A52" s="27"/>
      <c r="B52" s="52" t="s">
        <v>182</v>
      </c>
      <c r="C52" s="24" t="s">
        <v>151</v>
      </c>
      <c r="D52" s="24">
        <f>MAX($D$17:D51)+1</f>
        <v>28</v>
      </c>
      <c r="E52" s="198">
        <f>IF(SUMPRODUCT(Allocators!$E$21:$AU$21,Allocators!$E70:$AU70)&gt;1,1,0)</f>
        <v>1</v>
      </c>
      <c r="F52" s="198">
        <f>IF(SUMPRODUCT(Allocators!$E$22:$AU$22,Allocators!$E70:$AU70)&gt;1,1,0)</f>
        <v>1</v>
      </c>
      <c r="G52" s="198">
        <f>IF(SUMPRODUCT(Allocators!$E$23:$AU$23,Allocators!$E70:$AU70)&gt;1,1,0)</f>
        <v>1</v>
      </c>
      <c r="H52" s="198">
        <f>IF(SUMPRODUCT(Allocators!$E$24:$AU$24,Allocators!$E70:$AU70)&gt;1,1,0)</f>
        <v>1</v>
      </c>
      <c r="I52" s="198">
        <f>IF(SUMPRODUCT(Allocators!$E$25:$AU$25,Allocators!$E70:$AU70)&gt;1,1,0)</f>
        <v>1</v>
      </c>
      <c r="J52" s="198">
        <f>IF(SUMPRODUCT(Allocators!$E$26:$AU$26,Allocators!$E70:$AU70)&gt;1,1,0)</f>
        <v>1</v>
      </c>
      <c r="K52" s="198">
        <f>IF(SUMPRODUCT(Allocators!$E$27:$AU$27,Allocators!$E70:$AU70)&gt;1,1,0)</f>
        <v>1</v>
      </c>
      <c r="L52" s="198">
        <f>IF(SUMPRODUCT(Allocators!$E$28:$AU$28,Allocators!$E70:$AU70)&gt;1,1,0)</f>
        <v>1</v>
      </c>
      <c r="M52" s="25"/>
    </row>
    <row r="53" spans="1:13" hidden="1" outlineLevel="1" x14ac:dyDescent="0.2">
      <c r="A53" s="27"/>
      <c r="B53" s="52" t="s">
        <v>167</v>
      </c>
      <c r="C53" s="24" t="s">
        <v>151</v>
      </c>
      <c r="D53" s="24">
        <f>MAX($D$17:D52)+1</f>
        <v>29</v>
      </c>
      <c r="E53" s="198">
        <f>IF(SUMPRODUCT(Allocators!$E$21:$AU$21,Allocators!$E71:$AU71)&gt;1,1,0)</f>
        <v>0</v>
      </c>
      <c r="F53" s="198">
        <f>IF(SUMPRODUCT(Allocators!$E$22:$AU$22,Allocators!$E71:$AU71)&gt;1,1,0)</f>
        <v>0</v>
      </c>
      <c r="G53" s="198">
        <f>IF(SUMPRODUCT(Allocators!$E$23:$AU$23,Allocators!$E71:$AU71)&gt;1,1,0)</f>
        <v>0</v>
      </c>
      <c r="H53" s="198">
        <f>IF(SUMPRODUCT(Allocators!$E$24:$AU$24,Allocators!$E71:$AU71)&gt;1,1,0)</f>
        <v>0</v>
      </c>
      <c r="I53" s="198">
        <f>IF(SUMPRODUCT(Allocators!$E$25:$AU$25,Allocators!$E71:$AU71)&gt;1,1,0)</f>
        <v>0</v>
      </c>
      <c r="J53" s="198">
        <f>IF(SUMPRODUCT(Allocators!$E$26:$AU$26,Allocators!$E71:$AU71)&gt;1,1,0)</f>
        <v>0</v>
      </c>
      <c r="K53" s="198">
        <f>IF(SUMPRODUCT(Allocators!$E$27:$AU$27,Allocators!$E71:$AU71)&gt;1,1,0)</f>
        <v>0</v>
      </c>
      <c r="L53" s="198">
        <f>IF(SUMPRODUCT(Allocators!$E$28:$AU$28,Allocators!$E71:$AU71)&gt;1,1,0)</f>
        <v>0</v>
      </c>
      <c r="M53" s="25"/>
    </row>
    <row r="54" spans="1:13" hidden="1" outlineLevel="1" x14ac:dyDescent="0.2">
      <c r="A54" s="27"/>
      <c r="B54" s="52" t="s">
        <v>171</v>
      </c>
      <c r="C54" s="24" t="s">
        <v>151</v>
      </c>
      <c r="D54" s="24">
        <f>MAX($D$17:D53)+1</f>
        <v>30</v>
      </c>
      <c r="E54" s="198">
        <f>IF(SUMPRODUCT(Allocators!$E$21:$AU$21,Allocators!$E72:$AU72)&gt;1,1,0)</f>
        <v>1</v>
      </c>
      <c r="F54" s="198">
        <f>IF(SUMPRODUCT(Allocators!$E$22:$AU$22,Allocators!$E72:$AU72)&gt;1,1,0)</f>
        <v>1</v>
      </c>
      <c r="G54" s="198">
        <f>IF(SUMPRODUCT(Allocators!$E$23:$AU$23,Allocators!$E72:$AU72)&gt;1,1,0)</f>
        <v>1</v>
      </c>
      <c r="H54" s="198">
        <f>IF(SUMPRODUCT(Allocators!$E$24:$AU$24,Allocators!$E72:$AU72)&gt;1,1,0)</f>
        <v>1</v>
      </c>
      <c r="I54" s="198">
        <f>IF(SUMPRODUCT(Allocators!$E$25:$AU$25,Allocators!$E72:$AU72)&gt;1,1,0)</f>
        <v>1</v>
      </c>
      <c r="J54" s="198">
        <f>IF(SUMPRODUCT(Allocators!$E$26:$AU$26,Allocators!$E72:$AU72)&gt;1,1,0)</f>
        <v>1</v>
      </c>
      <c r="K54" s="198">
        <f>IF(SUMPRODUCT(Allocators!$E$27:$AU$27,Allocators!$E72:$AU72)&gt;1,1,0)</f>
        <v>1</v>
      </c>
      <c r="L54" s="198">
        <f>IF(SUMPRODUCT(Allocators!$E$28:$AU$28,Allocators!$E72:$AU72)&gt;1,1,0)</f>
        <v>1</v>
      </c>
      <c r="M54" s="25"/>
    </row>
    <row r="55" spans="1:13" hidden="1" outlineLevel="1" x14ac:dyDescent="0.2">
      <c r="A55" s="27"/>
      <c r="B55" s="52" t="s">
        <v>183</v>
      </c>
      <c r="C55" s="24" t="s">
        <v>151</v>
      </c>
      <c r="D55" s="24">
        <f>MAX($D$17:D54)+1</f>
        <v>31</v>
      </c>
      <c r="E55" s="198">
        <f>IF(SUMPRODUCT(Allocators!$E$21:$AU$21,Allocators!$E73:$AU73)&gt;1,1,0)</f>
        <v>0</v>
      </c>
      <c r="F55" s="198">
        <f>IF(SUMPRODUCT(Allocators!$E$22:$AU$22,Allocators!$E73:$AU73)&gt;1,1,0)</f>
        <v>0</v>
      </c>
      <c r="G55" s="198">
        <f>IF(SUMPRODUCT(Allocators!$E$23:$AU$23,Allocators!$E73:$AU73)&gt;1,1,0)</f>
        <v>0</v>
      </c>
      <c r="H55" s="198">
        <f>IF(SUMPRODUCT(Allocators!$E$24:$AU$24,Allocators!$E73:$AU73)&gt;1,1,0)</f>
        <v>0</v>
      </c>
      <c r="I55" s="198">
        <f>IF(SUMPRODUCT(Allocators!$E$25:$AU$25,Allocators!$E73:$AU73)&gt;1,1,0)</f>
        <v>0</v>
      </c>
      <c r="J55" s="198">
        <f>IF(SUMPRODUCT(Allocators!$E$26:$AU$26,Allocators!$E73:$AU73)&gt;1,1,0)</f>
        <v>1</v>
      </c>
      <c r="K55" s="198">
        <f>IF(SUMPRODUCT(Allocators!$E$27:$AU$27,Allocators!$E73:$AU73)&gt;1,1,0)</f>
        <v>1</v>
      </c>
      <c r="L55" s="198">
        <f>IF(SUMPRODUCT(Allocators!$E$28:$AU$28,Allocators!$E73:$AU73)&gt;1,1,0)</f>
        <v>1</v>
      </c>
      <c r="M55" s="25"/>
    </row>
    <row r="56" spans="1:13" hidden="1" outlineLevel="1" x14ac:dyDescent="0.2">
      <c r="A56" s="27"/>
      <c r="B56" s="52" t="s">
        <v>179</v>
      </c>
      <c r="C56" s="24" t="s">
        <v>151</v>
      </c>
      <c r="D56" s="24">
        <f>MAX($D$17:D55)+1</f>
        <v>32</v>
      </c>
      <c r="E56" s="198">
        <f>IF(SUMPRODUCT(Allocators!$E$21:$AU$21,Allocators!$E74:$AU74)&gt;1,1,0)</f>
        <v>0</v>
      </c>
      <c r="F56" s="198">
        <f>IF(SUMPRODUCT(Allocators!$E$22:$AU$22,Allocators!$E74:$AU74)&gt;1,1,0)</f>
        <v>0</v>
      </c>
      <c r="G56" s="198">
        <f>IF(SUMPRODUCT(Allocators!$E$23:$AU$23,Allocators!$E74:$AU74)&gt;1,1,0)</f>
        <v>0</v>
      </c>
      <c r="H56" s="198">
        <f>IF(SUMPRODUCT(Allocators!$E$24:$AU$24,Allocators!$E74:$AU74)&gt;1,1,0)</f>
        <v>0</v>
      </c>
      <c r="I56" s="198">
        <f>IF(SUMPRODUCT(Allocators!$E$25:$AU$25,Allocators!$E74:$AU74)&gt;1,1,0)</f>
        <v>0</v>
      </c>
      <c r="J56" s="198">
        <f>IF(SUMPRODUCT(Allocators!$E$26:$AU$26,Allocators!$E74:$AU74)&gt;1,1,0)</f>
        <v>1</v>
      </c>
      <c r="K56" s="198">
        <f>IF(SUMPRODUCT(Allocators!$E$27:$AU$27,Allocators!$E74:$AU74)&gt;1,1,0)</f>
        <v>1</v>
      </c>
      <c r="L56" s="198">
        <f>IF(SUMPRODUCT(Allocators!$E$28:$AU$28,Allocators!$E74:$AU74)&gt;1,1,0)</f>
        <v>1</v>
      </c>
      <c r="M56" s="25"/>
    </row>
    <row r="57" spans="1:13" hidden="1" outlineLevel="1" x14ac:dyDescent="0.2">
      <c r="A57" s="27"/>
      <c r="B57" s="52" t="s">
        <v>172</v>
      </c>
      <c r="C57" s="24" t="s">
        <v>151</v>
      </c>
      <c r="D57" s="24">
        <f>MAX($D$17:D56)+1</f>
        <v>33</v>
      </c>
      <c r="E57" s="198">
        <f>IF(SUMPRODUCT(Allocators!$E$21:$AU$21,Allocators!$E75:$AU75)&gt;1,1,0)</f>
        <v>1</v>
      </c>
      <c r="F57" s="198">
        <f>IF(SUMPRODUCT(Allocators!$E$22:$AU$22,Allocators!$E75:$AU75)&gt;1,1,0)</f>
        <v>1</v>
      </c>
      <c r="G57" s="198">
        <f>IF(SUMPRODUCT(Allocators!$E$23:$AU$23,Allocators!$E75:$AU75)&gt;1,1,0)</f>
        <v>1</v>
      </c>
      <c r="H57" s="198">
        <f>IF(SUMPRODUCT(Allocators!$E$24:$AU$24,Allocators!$E75:$AU75)&gt;1,1,0)</f>
        <v>1</v>
      </c>
      <c r="I57" s="198">
        <f>IF(SUMPRODUCT(Allocators!$E$25:$AU$25,Allocators!$E75:$AU75)&gt;1,1,0)</f>
        <v>1</v>
      </c>
      <c r="J57" s="198">
        <f>IF(SUMPRODUCT(Allocators!$E$26:$AU$26,Allocators!$E75:$AU75)&gt;1,1,0)</f>
        <v>0</v>
      </c>
      <c r="K57" s="198">
        <f>IF(SUMPRODUCT(Allocators!$E$27:$AU$27,Allocators!$E75:$AU75)&gt;1,1,0)</f>
        <v>0</v>
      </c>
      <c r="L57" s="198">
        <f>IF(SUMPRODUCT(Allocators!$E$28:$AU$28,Allocators!$E75:$AU75)&gt;1,1,0)</f>
        <v>1</v>
      </c>
      <c r="M57" s="25"/>
    </row>
    <row r="58" spans="1:13" hidden="1" outlineLevel="1" x14ac:dyDescent="0.2">
      <c r="A58" s="27"/>
      <c r="B58" s="52" t="s">
        <v>173</v>
      </c>
      <c r="C58" s="24" t="s">
        <v>151</v>
      </c>
      <c r="D58" s="24">
        <f>MAX($D$17:D57)+1</f>
        <v>34</v>
      </c>
      <c r="E58" s="198">
        <f>IF(SUMPRODUCT(Allocators!$E$21:$AU$21,Allocators!$E76:$AU76)&gt;1,1,0)</f>
        <v>1</v>
      </c>
      <c r="F58" s="198">
        <f>IF(SUMPRODUCT(Allocators!$E$22:$AU$22,Allocators!$E76:$AU76)&gt;1,1,0)</f>
        <v>1</v>
      </c>
      <c r="G58" s="198">
        <f>IF(SUMPRODUCT(Allocators!$E$23:$AU$23,Allocators!$E76:$AU76)&gt;1,1,0)</f>
        <v>1</v>
      </c>
      <c r="H58" s="198">
        <f>IF(SUMPRODUCT(Allocators!$E$24:$AU$24,Allocators!$E76:$AU76)&gt;1,1,0)</f>
        <v>1</v>
      </c>
      <c r="I58" s="198">
        <f>IF(SUMPRODUCT(Allocators!$E$25:$AU$25,Allocators!$E76:$AU76)&gt;1,1,0)</f>
        <v>1</v>
      </c>
      <c r="J58" s="198">
        <f>IF(SUMPRODUCT(Allocators!$E$26:$AU$26,Allocators!$E76:$AU76)&gt;1,1,0)</f>
        <v>0</v>
      </c>
      <c r="K58" s="198">
        <f>IF(SUMPRODUCT(Allocators!$E$27:$AU$27,Allocators!$E76:$AU76)&gt;1,1,0)</f>
        <v>0</v>
      </c>
      <c r="L58" s="198">
        <f>IF(SUMPRODUCT(Allocators!$E$28:$AU$28,Allocators!$E76:$AU76)&gt;1,1,0)</f>
        <v>1</v>
      </c>
      <c r="M58" s="25"/>
    </row>
    <row r="59" spans="1:13" hidden="1" outlineLevel="1" x14ac:dyDescent="0.2">
      <c r="A59" s="27"/>
      <c r="B59" s="48" t="s">
        <v>184</v>
      </c>
      <c r="C59" s="29"/>
      <c r="D59" s="74"/>
      <c r="E59" s="25"/>
      <c r="F59" s="25"/>
      <c r="G59" s="25"/>
      <c r="H59" s="25"/>
      <c r="I59" s="25"/>
      <c r="J59" s="25"/>
      <c r="K59" s="25"/>
      <c r="L59" s="25"/>
      <c r="M59" s="25"/>
    </row>
    <row r="60" spans="1:13" hidden="1" outlineLevel="1" x14ac:dyDescent="0.2">
      <c r="A60" s="27"/>
      <c r="B60" s="52" t="s">
        <v>166</v>
      </c>
      <c r="C60" s="24" t="s">
        <v>151</v>
      </c>
      <c r="D60" s="24">
        <f>MAX($D$17:D59)+1</f>
        <v>35</v>
      </c>
      <c r="E60" s="198">
        <f>IF(SUMPRODUCT(Allocators!$E$21:$AU$21,Allocators!$E78:$AU78)&gt;1,1,0)</f>
        <v>1</v>
      </c>
      <c r="F60" s="198">
        <f>IF(SUMPRODUCT(Allocators!$E$22:$AU$22,Allocators!$E78:$AU78)&gt;1,1,0)</f>
        <v>1</v>
      </c>
      <c r="G60" s="198">
        <f>IF(SUMPRODUCT(Allocators!$E$23:$AU$23,Allocators!$E78:$AU78)&gt;1,1,0)</f>
        <v>1</v>
      </c>
      <c r="H60" s="198">
        <f>IF(SUMPRODUCT(Allocators!$E$24:$AU$24,Allocators!$E78:$AU78)&gt;1,1,0)</f>
        <v>1</v>
      </c>
      <c r="I60" s="198">
        <f>IF(SUMPRODUCT(Allocators!$E$25:$AU$25,Allocators!$E78:$AU78)&gt;1,1,0)</f>
        <v>1</v>
      </c>
      <c r="J60" s="198">
        <f>IF(SUMPRODUCT(Allocators!$E$26:$AU$26,Allocators!$E78:$AU78)&gt;1,1,0)</f>
        <v>1</v>
      </c>
      <c r="K60" s="198">
        <f>IF(SUMPRODUCT(Allocators!$E$27:$AU$27,Allocators!$E78:$AU78)&gt;1,1,0)</f>
        <v>1</v>
      </c>
      <c r="L60" s="198">
        <f>IF(SUMPRODUCT(Allocators!$E$28:$AU$28,Allocators!$E78:$AU78)&gt;1,1,0)</f>
        <v>1</v>
      </c>
      <c r="M60" s="25"/>
    </row>
    <row r="61" spans="1:13" hidden="1" outlineLevel="1" x14ac:dyDescent="0.2">
      <c r="A61" s="27"/>
      <c r="B61" s="52" t="s">
        <v>167</v>
      </c>
      <c r="C61" s="24" t="s">
        <v>151</v>
      </c>
      <c r="D61" s="24">
        <f>MAX($D$17:D60)+1</f>
        <v>36</v>
      </c>
      <c r="E61" s="198">
        <f>IF(SUMPRODUCT(Allocators!$E$21:$AU$21,Allocators!$E79:$AU79)&gt;1,1,0)</f>
        <v>0</v>
      </c>
      <c r="F61" s="198">
        <f>IF(SUMPRODUCT(Allocators!$E$22:$AU$22,Allocators!$E79:$AU79)&gt;1,1,0)</f>
        <v>0</v>
      </c>
      <c r="G61" s="198">
        <f>IF(SUMPRODUCT(Allocators!$E$23:$AU$23,Allocators!$E79:$AU79)&gt;1,1,0)</f>
        <v>0</v>
      </c>
      <c r="H61" s="198">
        <f>IF(SUMPRODUCT(Allocators!$E$24:$AU$24,Allocators!$E79:$AU79)&gt;1,1,0)</f>
        <v>0</v>
      </c>
      <c r="I61" s="198">
        <f>IF(SUMPRODUCT(Allocators!$E$25:$AU$25,Allocators!$E79:$AU79)&gt;1,1,0)</f>
        <v>0</v>
      </c>
      <c r="J61" s="198">
        <f>IF(SUMPRODUCT(Allocators!$E$26:$AU$26,Allocators!$E79:$AU79)&gt;1,1,0)</f>
        <v>0</v>
      </c>
      <c r="K61" s="198">
        <f>IF(SUMPRODUCT(Allocators!$E$27:$AU$27,Allocators!$E79:$AU79)&gt;1,1,0)</f>
        <v>0</v>
      </c>
      <c r="L61" s="198">
        <f>IF(SUMPRODUCT(Allocators!$E$28:$AU$28,Allocators!$E79:$AU79)&gt;1,1,0)</f>
        <v>0</v>
      </c>
      <c r="M61" s="25"/>
    </row>
    <row r="62" spans="1:13" hidden="1" outlineLevel="1" x14ac:dyDescent="0.2">
      <c r="A62" s="27"/>
      <c r="B62" s="52" t="s">
        <v>178</v>
      </c>
      <c r="C62" s="24" t="s">
        <v>151</v>
      </c>
      <c r="D62" s="24">
        <f>MAX($D$17:D61)+1</f>
        <v>37</v>
      </c>
      <c r="E62" s="198">
        <f>IF(SUMPRODUCT(Allocators!$E$21:$AU$21,Allocators!$E80:$AU80)&gt;1,1,0)</f>
        <v>1</v>
      </c>
      <c r="F62" s="198">
        <f>IF(SUMPRODUCT(Allocators!$E$22:$AU$22,Allocators!$E80:$AU80)&gt;1,1,0)</f>
        <v>1</v>
      </c>
      <c r="G62" s="198">
        <f>IF(SUMPRODUCT(Allocators!$E$23:$AU$23,Allocators!$E80:$AU80)&gt;1,1,0)</f>
        <v>1</v>
      </c>
      <c r="H62" s="198">
        <f>IF(SUMPRODUCT(Allocators!$E$24:$AU$24,Allocators!$E80:$AU80)&gt;1,1,0)</f>
        <v>1</v>
      </c>
      <c r="I62" s="198">
        <f>IF(SUMPRODUCT(Allocators!$E$25:$AU$25,Allocators!$E80:$AU80)&gt;1,1,0)</f>
        <v>1</v>
      </c>
      <c r="J62" s="198">
        <f>IF(SUMPRODUCT(Allocators!$E$26:$AU$26,Allocators!$E80:$AU80)&gt;1,1,0)</f>
        <v>1</v>
      </c>
      <c r="K62" s="198">
        <f>IF(SUMPRODUCT(Allocators!$E$27:$AU$27,Allocators!$E80:$AU80)&gt;1,1,0)</f>
        <v>1</v>
      </c>
      <c r="L62" s="198">
        <f>IF(SUMPRODUCT(Allocators!$E$28:$AU$28,Allocators!$E80:$AU80)&gt;1,1,0)</f>
        <v>1</v>
      </c>
      <c r="M62" s="25"/>
    </row>
    <row r="63" spans="1:13" hidden="1" outlineLevel="1" x14ac:dyDescent="0.2">
      <c r="A63" s="27"/>
      <c r="B63" s="52" t="s">
        <v>173</v>
      </c>
      <c r="C63" s="24" t="s">
        <v>151</v>
      </c>
      <c r="D63" s="24">
        <f>MAX($D$17:D62)+1</f>
        <v>38</v>
      </c>
      <c r="E63" s="198">
        <f>IF(SUMPRODUCT(Allocators!$E$21:$AU$21,Allocators!$E81:$AU81)&gt;1,1,0)</f>
        <v>1</v>
      </c>
      <c r="F63" s="198">
        <f>IF(SUMPRODUCT(Allocators!$E$22:$AU$22,Allocators!$E81:$AU81)&gt;1,1,0)</f>
        <v>1</v>
      </c>
      <c r="G63" s="198">
        <f>IF(SUMPRODUCT(Allocators!$E$23:$AU$23,Allocators!$E81:$AU81)&gt;1,1,0)</f>
        <v>1</v>
      </c>
      <c r="H63" s="198">
        <f>IF(SUMPRODUCT(Allocators!$E$24:$AU$24,Allocators!$E81:$AU81)&gt;1,1,0)</f>
        <v>1</v>
      </c>
      <c r="I63" s="198">
        <f>IF(SUMPRODUCT(Allocators!$E$25:$AU$25,Allocators!$E81:$AU81)&gt;1,1,0)</f>
        <v>1</v>
      </c>
      <c r="J63" s="198">
        <f>IF(SUMPRODUCT(Allocators!$E$26:$AU$26,Allocators!$E81:$AU81)&gt;1,1,0)</f>
        <v>0</v>
      </c>
      <c r="K63" s="198">
        <f>IF(SUMPRODUCT(Allocators!$E$27:$AU$27,Allocators!$E81:$AU81)&gt;1,1,0)</f>
        <v>0</v>
      </c>
      <c r="L63" s="198">
        <f>IF(SUMPRODUCT(Allocators!$E$28:$AU$28,Allocators!$E81:$AU81)&gt;1,1,0)</f>
        <v>1</v>
      </c>
      <c r="M63" s="25"/>
    </row>
    <row r="64" spans="1:13" hidden="1" outlineLevel="1" x14ac:dyDescent="0.2">
      <c r="A64" s="27"/>
      <c r="B64" s="28"/>
      <c r="C64" s="29"/>
      <c r="D64" s="25"/>
      <c r="E64" s="25"/>
      <c r="F64" s="25"/>
      <c r="G64" s="25"/>
      <c r="H64" s="25"/>
      <c r="I64" s="25"/>
      <c r="J64" s="25"/>
      <c r="K64" s="25"/>
      <c r="L64" s="25"/>
      <c r="M64" s="25"/>
    </row>
    <row r="65" spans="1:13" collapsed="1" x14ac:dyDescent="0.2">
      <c r="A65" s="6">
        <f>MAX($A$1:A64)+subsection</f>
        <v>7.0299999999999994</v>
      </c>
      <c r="B65" s="6" t="s">
        <v>256</v>
      </c>
      <c r="C65" s="7"/>
      <c r="D65" s="8"/>
      <c r="E65" s="8"/>
      <c r="F65" s="8"/>
      <c r="G65" s="8"/>
      <c r="H65" s="8"/>
      <c r="I65" s="8"/>
      <c r="J65" s="8"/>
      <c r="K65" s="8"/>
      <c r="L65" s="8"/>
      <c r="M65" s="50"/>
    </row>
    <row r="66" spans="1:13" x14ac:dyDescent="0.2">
      <c r="A66" s="27"/>
      <c r="C66" s="29"/>
      <c r="D66" s="25"/>
      <c r="E66" s="25"/>
      <c r="F66" s="25"/>
      <c r="G66" s="25"/>
      <c r="H66" s="25"/>
      <c r="I66" s="25"/>
      <c r="J66" s="25"/>
      <c r="K66" s="25"/>
      <c r="L66" s="25"/>
      <c r="M66" s="25"/>
    </row>
    <row r="67" spans="1:13" hidden="1" outlineLevel="1" x14ac:dyDescent="0.2">
      <c r="A67" s="27"/>
      <c r="B67" s="49" t="s">
        <v>257</v>
      </c>
      <c r="C67" s="29"/>
      <c r="D67" s="25"/>
      <c r="E67" s="165" t="s">
        <v>316</v>
      </c>
      <c r="F67" s="25"/>
      <c r="G67" s="25"/>
      <c r="H67" s="25"/>
      <c r="I67" s="25"/>
      <c r="J67" s="25"/>
      <c r="K67" s="25"/>
      <c r="L67" s="25"/>
      <c r="M67" s="25"/>
    </row>
    <row r="68" spans="1:13" hidden="1" outlineLevel="1" x14ac:dyDescent="0.2">
      <c r="A68" s="27"/>
      <c r="B68" s="28"/>
      <c r="C68" s="29"/>
      <c r="D68" s="25"/>
      <c r="E68" s="25"/>
      <c r="F68" s="25"/>
      <c r="G68" s="25"/>
      <c r="H68" s="25"/>
      <c r="I68" s="25"/>
      <c r="J68" s="25"/>
      <c r="K68" s="25"/>
      <c r="L68" s="25"/>
      <c r="M68" s="25"/>
    </row>
    <row r="69" spans="1:13" hidden="1" outlineLevel="1" x14ac:dyDescent="0.2">
      <c r="A69" s="27"/>
      <c r="B69" s="47" t="s">
        <v>160</v>
      </c>
      <c r="C69" s="29"/>
      <c r="D69" s="53" t="s">
        <v>161</v>
      </c>
      <c r="E69" s="25"/>
      <c r="F69" s="25"/>
      <c r="G69" s="25"/>
      <c r="H69" s="25"/>
      <c r="I69" s="25"/>
      <c r="J69" s="25"/>
      <c r="K69" s="25"/>
      <c r="L69" s="25"/>
      <c r="M69" s="25"/>
    </row>
    <row r="70" spans="1:13" hidden="1" outlineLevel="1" x14ac:dyDescent="0.2">
      <c r="A70" s="27"/>
      <c r="B70" s="48" t="s">
        <v>163</v>
      </c>
      <c r="C70" s="24" t="s">
        <v>151</v>
      </c>
      <c r="D70" s="74">
        <v>1</v>
      </c>
      <c r="E70" s="213">
        <f>IF(SUM($E17:$L17)=1,E17,0)</f>
        <v>0</v>
      </c>
      <c r="F70" s="213">
        <f t="shared" ref="F70:L71" si="1">IF(SUM($E17:$L17)=1,F17,0)</f>
        <v>0</v>
      </c>
      <c r="G70" s="213">
        <f t="shared" si="1"/>
        <v>0</v>
      </c>
      <c r="H70" s="213">
        <f t="shared" si="1"/>
        <v>0</v>
      </c>
      <c r="I70" s="213">
        <f t="shared" si="1"/>
        <v>0</v>
      </c>
      <c r="J70" s="213">
        <f t="shared" si="1"/>
        <v>0</v>
      </c>
      <c r="K70" s="213">
        <f t="shared" si="1"/>
        <v>0</v>
      </c>
      <c r="L70" s="213">
        <f t="shared" si="1"/>
        <v>0</v>
      </c>
      <c r="M70" s="25"/>
    </row>
    <row r="71" spans="1:13" hidden="1" outlineLevel="1" x14ac:dyDescent="0.2">
      <c r="A71" s="27"/>
      <c r="B71" s="48" t="s">
        <v>164</v>
      </c>
      <c r="C71" s="24" t="s">
        <v>151</v>
      </c>
      <c r="D71" s="24">
        <f>MAX($D$70:D70)+1</f>
        <v>2</v>
      </c>
      <c r="E71" s="213">
        <f>IF(SUM($E18:$L18)=1,E18,0)</f>
        <v>0</v>
      </c>
      <c r="F71" s="213">
        <f t="shared" si="1"/>
        <v>0</v>
      </c>
      <c r="G71" s="213">
        <f t="shared" si="1"/>
        <v>0</v>
      </c>
      <c r="H71" s="213">
        <f t="shared" si="1"/>
        <v>0</v>
      </c>
      <c r="I71" s="213">
        <f t="shared" si="1"/>
        <v>0</v>
      </c>
      <c r="J71" s="213">
        <f t="shared" si="1"/>
        <v>0</v>
      </c>
      <c r="K71" s="213">
        <f t="shared" si="1"/>
        <v>0</v>
      </c>
      <c r="L71" s="213">
        <f t="shared" si="1"/>
        <v>0</v>
      </c>
      <c r="M71" s="25"/>
    </row>
    <row r="72" spans="1:13" hidden="1" outlineLevel="1" x14ac:dyDescent="0.2">
      <c r="A72" s="27"/>
      <c r="B72" s="48" t="s">
        <v>165</v>
      </c>
      <c r="C72" s="29"/>
      <c r="D72" s="74"/>
      <c r="E72" s="214"/>
      <c r="F72" s="214"/>
      <c r="G72" s="214"/>
      <c r="H72" s="214"/>
      <c r="I72" s="214"/>
      <c r="J72" s="214"/>
      <c r="K72" s="214"/>
      <c r="L72" s="214"/>
      <c r="M72" s="25"/>
    </row>
    <row r="73" spans="1:13" hidden="1" outlineLevel="1" x14ac:dyDescent="0.2">
      <c r="A73" s="27"/>
      <c r="B73" s="52" t="s">
        <v>166</v>
      </c>
      <c r="C73" s="24" t="s">
        <v>151</v>
      </c>
      <c r="D73" s="24">
        <f>MAX($D$70:D72)+1</f>
        <v>3</v>
      </c>
      <c r="E73" s="213">
        <f t="shared" ref="E73:L73" si="2">IF(SUM($E20:$L20)=1,E20,0)</f>
        <v>0</v>
      </c>
      <c r="F73" s="213">
        <f t="shared" si="2"/>
        <v>0</v>
      </c>
      <c r="G73" s="213">
        <f t="shared" si="2"/>
        <v>0</v>
      </c>
      <c r="H73" s="213">
        <f t="shared" si="2"/>
        <v>0</v>
      </c>
      <c r="I73" s="213">
        <f t="shared" si="2"/>
        <v>0</v>
      </c>
      <c r="J73" s="213">
        <f t="shared" si="2"/>
        <v>0</v>
      </c>
      <c r="K73" s="213">
        <f t="shared" si="2"/>
        <v>0</v>
      </c>
      <c r="L73" s="213">
        <f t="shared" si="2"/>
        <v>0</v>
      </c>
      <c r="M73" s="25"/>
    </row>
    <row r="74" spans="1:13" hidden="1" outlineLevel="1" x14ac:dyDescent="0.2">
      <c r="A74" s="27"/>
      <c r="B74" s="52" t="s">
        <v>167</v>
      </c>
      <c r="C74" s="24" t="s">
        <v>151</v>
      </c>
      <c r="D74" s="24">
        <f>MAX($D$70:D73)+1</f>
        <v>4</v>
      </c>
      <c r="E74" s="213">
        <f t="shared" ref="E74:L74" si="3">IF(SUM($E21:$L21)=1,E21,0)</f>
        <v>0</v>
      </c>
      <c r="F74" s="213">
        <f t="shared" si="3"/>
        <v>0</v>
      </c>
      <c r="G74" s="213">
        <f t="shared" si="3"/>
        <v>0</v>
      </c>
      <c r="H74" s="213">
        <f t="shared" si="3"/>
        <v>0</v>
      </c>
      <c r="I74" s="213">
        <f t="shared" si="3"/>
        <v>0</v>
      </c>
      <c r="J74" s="213">
        <f t="shared" si="3"/>
        <v>0</v>
      </c>
      <c r="K74" s="213">
        <f t="shared" si="3"/>
        <v>0</v>
      </c>
      <c r="L74" s="213">
        <f t="shared" si="3"/>
        <v>0</v>
      </c>
      <c r="M74" s="25"/>
    </row>
    <row r="75" spans="1:13" hidden="1" outlineLevel="1" x14ac:dyDescent="0.2">
      <c r="A75" s="27"/>
      <c r="B75" s="52" t="s">
        <v>168</v>
      </c>
      <c r="C75" s="24" t="s">
        <v>151</v>
      </c>
      <c r="D75" s="24">
        <f>MAX($D$70:D74)+1</f>
        <v>5</v>
      </c>
      <c r="E75" s="213">
        <f t="shared" ref="E75:L75" si="4">IF(SUM($E22:$L22)=1,E22,0)</f>
        <v>0</v>
      </c>
      <c r="F75" s="213">
        <f t="shared" si="4"/>
        <v>0</v>
      </c>
      <c r="G75" s="213">
        <f t="shared" si="4"/>
        <v>0</v>
      </c>
      <c r="H75" s="213">
        <f t="shared" si="4"/>
        <v>0</v>
      </c>
      <c r="I75" s="213">
        <f t="shared" si="4"/>
        <v>0</v>
      </c>
      <c r="J75" s="213">
        <f t="shared" si="4"/>
        <v>0</v>
      </c>
      <c r="K75" s="213">
        <f t="shared" si="4"/>
        <v>0</v>
      </c>
      <c r="L75" s="213">
        <f t="shared" si="4"/>
        <v>0</v>
      </c>
      <c r="M75" s="25"/>
    </row>
    <row r="76" spans="1:13" hidden="1" outlineLevel="1" x14ac:dyDescent="0.2">
      <c r="A76" s="27"/>
      <c r="B76" s="48" t="s">
        <v>169</v>
      </c>
      <c r="C76" s="29"/>
      <c r="D76" s="74"/>
      <c r="E76" s="214"/>
      <c r="F76" s="214"/>
      <c r="G76" s="214"/>
      <c r="H76" s="214"/>
      <c r="I76" s="214"/>
      <c r="J76" s="214"/>
      <c r="K76" s="214"/>
      <c r="L76" s="214"/>
      <c r="M76" s="25"/>
    </row>
    <row r="77" spans="1:13" hidden="1" outlineLevel="1" x14ac:dyDescent="0.2">
      <c r="A77" s="27"/>
      <c r="B77" s="52" t="s">
        <v>166</v>
      </c>
      <c r="C77" s="24" t="s">
        <v>151</v>
      </c>
      <c r="D77" s="24">
        <f>MAX($D$70:D76)+1</f>
        <v>6</v>
      </c>
      <c r="E77" s="213">
        <f>IF(SUM($E24:$L24)=1,E24,0)</f>
        <v>0</v>
      </c>
      <c r="F77" s="213">
        <f t="shared" ref="F77:L77" si="5">IF(SUM($E24:$L24)=1,F24,0)</f>
        <v>0</v>
      </c>
      <c r="G77" s="213">
        <f t="shared" si="5"/>
        <v>0</v>
      </c>
      <c r="H77" s="213">
        <f t="shared" si="5"/>
        <v>0</v>
      </c>
      <c r="I77" s="213">
        <f t="shared" si="5"/>
        <v>0</v>
      </c>
      <c r="J77" s="213">
        <f t="shared" si="5"/>
        <v>0</v>
      </c>
      <c r="K77" s="213">
        <f t="shared" si="5"/>
        <v>0</v>
      </c>
      <c r="L77" s="213">
        <f t="shared" si="5"/>
        <v>0</v>
      </c>
      <c r="M77" s="25"/>
    </row>
    <row r="78" spans="1:13" hidden="1" outlineLevel="1" x14ac:dyDescent="0.2">
      <c r="A78" s="27"/>
      <c r="B78" s="52" t="s">
        <v>167</v>
      </c>
      <c r="C78" s="24" t="s">
        <v>151</v>
      </c>
      <c r="D78" s="24">
        <f>MAX($D$70:D77)+1</f>
        <v>7</v>
      </c>
      <c r="E78" s="213">
        <f t="shared" ref="E78:L78" si="6">IF(SUM($E25:$L25)=1,E25,0)</f>
        <v>0</v>
      </c>
      <c r="F78" s="213">
        <f t="shared" si="6"/>
        <v>0</v>
      </c>
      <c r="G78" s="213">
        <f t="shared" si="6"/>
        <v>0</v>
      </c>
      <c r="H78" s="213">
        <f t="shared" si="6"/>
        <v>0</v>
      </c>
      <c r="I78" s="213">
        <f t="shared" si="6"/>
        <v>0</v>
      </c>
      <c r="J78" s="213">
        <f t="shared" si="6"/>
        <v>0</v>
      </c>
      <c r="K78" s="213">
        <f t="shared" si="6"/>
        <v>0</v>
      </c>
      <c r="L78" s="213">
        <f t="shared" si="6"/>
        <v>0</v>
      </c>
      <c r="M78" s="25"/>
    </row>
    <row r="79" spans="1:13" hidden="1" outlineLevel="1" x14ac:dyDescent="0.2">
      <c r="A79" s="27"/>
      <c r="B79" s="52" t="s">
        <v>168</v>
      </c>
      <c r="C79" s="24" t="s">
        <v>151</v>
      </c>
      <c r="D79" s="24">
        <f>MAX($D$70:D78)+1</f>
        <v>8</v>
      </c>
      <c r="E79" s="213">
        <f t="shared" ref="E79:L79" si="7">IF(SUM($E26:$L26)=1,E26,0)</f>
        <v>0</v>
      </c>
      <c r="F79" s="213">
        <f t="shared" si="7"/>
        <v>0</v>
      </c>
      <c r="G79" s="213">
        <f t="shared" si="7"/>
        <v>0</v>
      </c>
      <c r="H79" s="213">
        <f t="shared" si="7"/>
        <v>0</v>
      </c>
      <c r="I79" s="213">
        <f t="shared" si="7"/>
        <v>0</v>
      </c>
      <c r="J79" s="213">
        <f t="shared" si="7"/>
        <v>0</v>
      </c>
      <c r="K79" s="213">
        <f t="shared" si="7"/>
        <v>0</v>
      </c>
      <c r="L79" s="213">
        <f t="shared" si="7"/>
        <v>0</v>
      </c>
      <c r="M79" s="25"/>
    </row>
    <row r="80" spans="1:13" hidden="1" outlineLevel="1" x14ac:dyDescent="0.2">
      <c r="A80" s="27"/>
      <c r="B80" s="48" t="s">
        <v>170</v>
      </c>
      <c r="C80" s="29"/>
      <c r="D80" s="74"/>
      <c r="E80" s="214"/>
      <c r="F80" s="214"/>
      <c r="G80" s="214"/>
      <c r="H80" s="214"/>
      <c r="I80" s="214"/>
      <c r="J80" s="214"/>
      <c r="K80" s="214"/>
      <c r="L80" s="214"/>
      <c r="M80" s="25"/>
    </row>
    <row r="81" spans="1:13" hidden="1" outlineLevel="1" x14ac:dyDescent="0.2">
      <c r="A81" s="27"/>
      <c r="B81" s="52" t="s">
        <v>166</v>
      </c>
      <c r="C81" s="24" t="s">
        <v>151</v>
      </c>
      <c r="D81" s="24">
        <f>MAX($D$70:D80)+1</f>
        <v>9</v>
      </c>
      <c r="E81" s="213">
        <f t="shared" ref="E81:L81" si="8">IF(SUM($E28:$L28)=1,E28,0)</f>
        <v>0</v>
      </c>
      <c r="F81" s="213">
        <f t="shared" si="8"/>
        <v>0</v>
      </c>
      <c r="G81" s="213">
        <f t="shared" si="8"/>
        <v>0</v>
      </c>
      <c r="H81" s="213">
        <f t="shared" si="8"/>
        <v>0</v>
      </c>
      <c r="I81" s="213">
        <f t="shared" si="8"/>
        <v>0</v>
      </c>
      <c r="J81" s="213">
        <f t="shared" si="8"/>
        <v>0</v>
      </c>
      <c r="K81" s="213">
        <f t="shared" si="8"/>
        <v>0</v>
      </c>
      <c r="L81" s="213">
        <f t="shared" si="8"/>
        <v>0</v>
      </c>
      <c r="M81" s="25"/>
    </row>
    <row r="82" spans="1:13" hidden="1" outlineLevel="1" x14ac:dyDescent="0.2">
      <c r="A82" s="27"/>
      <c r="B82" s="52" t="s">
        <v>167</v>
      </c>
      <c r="C82" s="24" t="s">
        <v>151</v>
      </c>
      <c r="D82" s="24">
        <f>MAX($D$70:D81)+1</f>
        <v>10</v>
      </c>
      <c r="E82" s="213">
        <f t="shared" ref="E82:L82" si="9">IF(SUM($E29:$L29)=1,E29,0)</f>
        <v>0</v>
      </c>
      <c r="F82" s="213">
        <f t="shared" si="9"/>
        <v>0</v>
      </c>
      <c r="G82" s="213">
        <f t="shared" si="9"/>
        <v>0</v>
      </c>
      <c r="H82" s="213">
        <f t="shared" si="9"/>
        <v>0</v>
      </c>
      <c r="I82" s="213">
        <f t="shared" si="9"/>
        <v>0</v>
      </c>
      <c r="J82" s="213">
        <f t="shared" si="9"/>
        <v>0</v>
      </c>
      <c r="K82" s="213">
        <f t="shared" si="9"/>
        <v>0</v>
      </c>
      <c r="L82" s="213">
        <f t="shared" si="9"/>
        <v>0</v>
      </c>
      <c r="M82" s="25"/>
    </row>
    <row r="83" spans="1:13" hidden="1" outlineLevel="1" x14ac:dyDescent="0.2">
      <c r="A83" s="27"/>
      <c r="B83" s="52" t="s">
        <v>171</v>
      </c>
      <c r="C83" s="24" t="s">
        <v>151</v>
      </c>
      <c r="D83" s="24">
        <f>MAX($D$70:D82)+1</f>
        <v>11</v>
      </c>
      <c r="E83" s="213">
        <f t="shared" ref="E83:L83" si="10">IF(SUM($E30:$L30)=1,E30,0)</f>
        <v>0</v>
      </c>
      <c r="F83" s="213">
        <f t="shared" si="10"/>
        <v>0</v>
      </c>
      <c r="G83" s="213">
        <f t="shared" si="10"/>
        <v>0</v>
      </c>
      <c r="H83" s="213">
        <f t="shared" si="10"/>
        <v>0</v>
      </c>
      <c r="I83" s="213">
        <f t="shared" si="10"/>
        <v>0</v>
      </c>
      <c r="J83" s="213">
        <f t="shared" si="10"/>
        <v>0</v>
      </c>
      <c r="K83" s="213">
        <f t="shared" si="10"/>
        <v>0</v>
      </c>
      <c r="L83" s="213">
        <f t="shared" si="10"/>
        <v>0</v>
      </c>
      <c r="M83" s="25"/>
    </row>
    <row r="84" spans="1:13" hidden="1" outlineLevel="1" x14ac:dyDescent="0.2">
      <c r="A84" s="27"/>
      <c r="B84" s="52" t="s">
        <v>172</v>
      </c>
      <c r="C84" s="24" t="s">
        <v>151</v>
      </c>
      <c r="D84" s="24">
        <f>MAX($D$70:D83)+1</f>
        <v>12</v>
      </c>
      <c r="E84" s="213">
        <f t="shared" ref="E84:L84" si="11">IF(SUM($E31:$L31)=1,E31,0)</f>
        <v>0</v>
      </c>
      <c r="F84" s="213">
        <f t="shared" si="11"/>
        <v>0</v>
      </c>
      <c r="G84" s="213">
        <f t="shared" si="11"/>
        <v>0</v>
      </c>
      <c r="H84" s="213">
        <f t="shared" si="11"/>
        <v>0</v>
      </c>
      <c r="I84" s="213">
        <f t="shared" si="11"/>
        <v>0</v>
      </c>
      <c r="J84" s="213">
        <f t="shared" si="11"/>
        <v>0</v>
      </c>
      <c r="K84" s="213">
        <f t="shared" si="11"/>
        <v>0</v>
      </c>
      <c r="L84" s="213">
        <f t="shared" si="11"/>
        <v>0</v>
      </c>
      <c r="M84" s="25"/>
    </row>
    <row r="85" spans="1:13" hidden="1" outlineLevel="1" x14ac:dyDescent="0.2">
      <c r="A85" s="27"/>
      <c r="B85" s="52" t="s">
        <v>173</v>
      </c>
      <c r="C85" s="24" t="s">
        <v>151</v>
      </c>
      <c r="D85" s="24">
        <f>MAX($D$70:D84)+1</f>
        <v>13</v>
      </c>
      <c r="E85" s="213">
        <f t="shared" ref="E85:L85" si="12">IF(SUM($E32:$L32)=1,E32,0)</f>
        <v>0</v>
      </c>
      <c r="F85" s="213">
        <f t="shared" si="12"/>
        <v>0</v>
      </c>
      <c r="G85" s="213">
        <f t="shared" si="12"/>
        <v>0</v>
      </c>
      <c r="H85" s="213">
        <f t="shared" si="12"/>
        <v>0</v>
      </c>
      <c r="I85" s="213">
        <f t="shared" si="12"/>
        <v>0</v>
      </c>
      <c r="J85" s="213">
        <f t="shared" si="12"/>
        <v>0</v>
      </c>
      <c r="K85" s="213">
        <f t="shared" si="12"/>
        <v>0</v>
      </c>
      <c r="L85" s="213">
        <f t="shared" si="12"/>
        <v>0</v>
      </c>
      <c r="M85" s="25"/>
    </row>
    <row r="86" spans="1:13" hidden="1" outlineLevel="1" x14ac:dyDescent="0.2">
      <c r="A86" s="27"/>
      <c r="B86" s="48" t="s">
        <v>174</v>
      </c>
      <c r="C86" s="29"/>
      <c r="D86" s="74"/>
      <c r="E86" s="214"/>
      <c r="F86" s="214"/>
      <c r="G86" s="214"/>
      <c r="H86" s="214"/>
      <c r="I86" s="214"/>
      <c r="J86" s="214"/>
      <c r="K86" s="214"/>
      <c r="L86" s="214"/>
      <c r="M86" s="25"/>
    </row>
    <row r="87" spans="1:13" hidden="1" outlineLevel="1" x14ac:dyDescent="0.2">
      <c r="A87" s="27"/>
      <c r="B87" s="52" t="s">
        <v>166</v>
      </c>
      <c r="C87" s="24" t="s">
        <v>151</v>
      </c>
      <c r="D87" s="24">
        <f>MAX($D$70:D86)+1</f>
        <v>14</v>
      </c>
      <c r="E87" s="213">
        <f t="shared" ref="E87:L87" si="13">IF(SUM($E34:$L34)=1,E34,0)</f>
        <v>0</v>
      </c>
      <c r="F87" s="213">
        <f t="shared" si="13"/>
        <v>0</v>
      </c>
      <c r="G87" s="213">
        <f t="shared" si="13"/>
        <v>0</v>
      </c>
      <c r="H87" s="213">
        <f t="shared" si="13"/>
        <v>0</v>
      </c>
      <c r="I87" s="213">
        <f t="shared" si="13"/>
        <v>0</v>
      </c>
      <c r="J87" s="213">
        <f t="shared" si="13"/>
        <v>0</v>
      </c>
      <c r="K87" s="213">
        <f t="shared" si="13"/>
        <v>0</v>
      </c>
      <c r="L87" s="213">
        <f t="shared" si="13"/>
        <v>0</v>
      </c>
      <c r="M87" s="25"/>
    </row>
    <row r="88" spans="1:13" hidden="1" outlineLevel="1" x14ac:dyDescent="0.2">
      <c r="A88" s="27"/>
      <c r="B88" s="52" t="s">
        <v>167</v>
      </c>
      <c r="C88" s="24" t="s">
        <v>151</v>
      </c>
      <c r="D88" s="24">
        <f>MAX($D$70:D87)+1</f>
        <v>15</v>
      </c>
      <c r="E88" s="213">
        <f t="shared" ref="E88:L88" si="14">IF(SUM($E35:$L35)=1,E35,0)</f>
        <v>0</v>
      </c>
      <c r="F88" s="213">
        <f t="shared" si="14"/>
        <v>0</v>
      </c>
      <c r="G88" s="213">
        <f t="shared" si="14"/>
        <v>0</v>
      </c>
      <c r="H88" s="213">
        <f t="shared" si="14"/>
        <v>0</v>
      </c>
      <c r="I88" s="213">
        <f t="shared" si="14"/>
        <v>0</v>
      </c>
      <c r="J88" s="213">
        <f t="shared" si="14"/>
        <v>0</v>
      </c>
      <c r="K88" s="213">
        <f t="shared" si="14"/>
        <v>0</v>
      </c>
      <c r="L88" s="213">
        <f t="shared" si="14"/>
        <v>0</v>
      </c>
      <c r="M88" s="25"/>
    </row>
    <row r="89" spans="1:13" hidden="1" outlineLevel="1" x14ac:dyDescent="0.2">
      <c r="A89" s="27"/>
      <c r="B89" s="52" t="s">
        <v>168</v>
      </c>
      <c r="C89" s="24" t="s">
        <v>151</v>
      </c>
      <c r="D89" s="24">
        <f>MAX($D$70:D88)+1</f>
        <v>16</v>
      </c>
      <c r="E89" s="213">
        <f t="shared" ref="E89:L89" si="15">IF(SUM($E36:$L36)=1,E36,0)</f>
        <v>0</v>
      </c>
      <c r="F89" s="213">
        <f t="shared" si="15"/>
        <v>0</v>
      </c>
      <c r="G89" s="213">
        <f t="shared" si="15"/>
        <v>0</v>
      </c>
      <c r="H89" s="213">
        <f t="shared" si="15"/>
        <v>0</v>
      </c>
      <c r="I89" s="213">
        <f t="shared" si="15"/>
        <v>0</v>
      </c>
      <c r="J89" s="213">
        <f t="shared" si="15"/>
        <v>0</v>
      </c>
      <c r="K89" s="213">
        <f t="shared" si="15"/>
        <v>0</v>
      </c>
      <c r="L89" s="213">
        <f t="shared" si="15"/>
        <v>0</v>
      </c>
      <c r="M89" s="25"/>
    </row>
    <row r="90" spans="1:13" hidden="1" outlineLevel="1" x14ac:dyDescent="0.2">
      <c r="A90" s="27"/>
      <c r="B90" s="48" t="s">
        <v>175</v>
      </c>
      <c r="C90" s="29"/>
      <c r="D90" s="74"/>
      <c r="E90" s="214"/>
      <c r="F90" s="214"/>
      <c r="G90" s="214"/>
      <c r="H90" s="214"/>
      <c r="I90" s="214"/>
      <c r="J90" s="214"/>
      <c r="K90" s="214"/>
      <c r="L90" s="214"/>
      <c r="M90" s="25"/>
    </row>
    <row r="91" spans="1:13" hidden="1" outlineLevel="1" x14ac:dyDescent="0.2">
      <c r="A91" s="27"/>
      <c r="B91" s="52" t="s">
        <v>166</v>
      </c>
      <c r="C91" s="24" t="s">
        <v>151</v>
      </c>
      <c r="D91" s="24">
        <f>MAX($D$70:D90)+1</f>
        <v>17</v>
      </c>
      <c r="E91" s="213">
        <f t="shared" ref="E91:L91" si="16">IF(SUM($E38:$L38)=1,E38,0)</f>
        <v>0</v>
      </c>
      <c r="F91" s="213">
        <f t="shared" si="16"/>
        <v>0</v>
      </c>
      <c r="G91" s="213">
        <f t="shared" si="16"/>
        <v>0</v>
      </c>
      <c r="H91" s="213">
        <f t="shared" si="16"/>
        <v>0</v>
      </c>
      <c r="I91" s="213">
        <f t="shared" si="16"/>
        <v>0</v>
      </c>
      <c r="J91" s="213">
        <f t="shared" si="16"/>
        <v>0</v>
      </c>
      <c r="K91" s="213">
        <f t="shared" si="16"/>
        <v>0</v>
      </c>
      <c r="L91" s="213">
        <f t="shared" si="16"/>
        <v>0</v>
      </c>
      <c r="M91" s="25"/>
    </row>
    <row r="92" spans="1:13" hidden="1" outlineLevel="1" x14ac:dyDescent="0.2">
      <c r="A92" s="27"/>
      <c r="B92" s="52" t="s">
        <v>167</v>
      </c>
      <c r="C92" s="24" t="s">
        <v>151</v>
      </c>
      <c r="D92" s="24">
        <f>MAX($D$70:D91)+1</f>
        <v>18</v>
      </c>
      <c r="E92" s="213">
        <f t="shared" ref="E92:L92" si="17">IF(SUM($E39:$L39)=1,E39,0)</f>
        <v>0</v>
      </c>
      <c r="F92" s="213">
        <f t="shared" si="17"/>
        <v>0</v>
      </c>
      <c r="G92" s="213">
        <f t="shared" si="17"/>
        <v>0</v>
      </c>
      <c r="H92" s="213">
        <f t="shared" si="17"/>
        <v>0</v>
      </c>
      <c r="I92" s="213">
        <f t="shared" si="17"/>
        <v>0</v>
      </c>
      <c r="J92" s="213">
        <f t="shared" si="17"/>
        <v>0</v>
      </c>
      <c r="K92" s="213">
        <f t="shared" si="17"/>
        <v>0</v>
      </c>
      <c r="L92" s="213">
        <f t="shared" si="17"/>
        <v>0</v>
      </c>
      <c r="M92" s="25"/>
    </row>
    <row r="93" spans="1:13" hidden="1" outlineLevel="1" x14ac:dyDescent="0.2">
      <c r="A93" s="27"/>
      <c r="B93" s="52" t="s">
        <v>168</v>
      </c>
      <c r="C93" s="24" t="s">
        <v>151</v>
      </c>
      <c r="D93" s="24">
        <f>MAX($D$70:D92)+1</f>
        <v>19</v>
      </c>
      <c r="E93" s="213">
        <f t="shared" ref="E93:L93" si="18">IF(SUM($E40:$L40)=1,E40,0)</f>
        <v>0</v>
      </c>
      <c r="F93" s="213">
        <f t="shared" si="18"/>
        <v>0</v>
      </c>
      <c r="G93" s="213">
        <f t="shared" si="18"/>
        <v>0</v>
      </c>
      <c r="H93" s="213">
        <f t="shared" si="18"/>
        <v>0</v>
      </c>
      <c r="I93" s="213">
        <f t="shared" si="18"/>
        <v>0</v>
      </c>
      <c r="J93" s="213">
        <f t="shared" si="18"/>
        <v>0</v>
      </c>
      <c r="K93" s="213">
        <f t="shared" si="18"/>
        <v>0</v>
      </c>
      <c r="L93" s="213">
        <f t="shared" si="18"/>
        <v>0</v>
      </c>
      <c r="M93" s="25"/>
    </row>
    <row r="94" spans="1:13" hidden="1" outlineLevel="1" x14ac:dyDescent="0.2">
      <c r="A94" s="27"/>
      <c r="B94" s="48" t="s">
        <v>176</v>
      </c>
      <c r="C94" s="29"/>
      <c r="D94" s="74"/>
      <c r="E94" s="214"/>
      <c r="F94" s="214"/>
      <c r="G94" s="214"/>
      <c r="H94" s="214"/>
      <c r="I94" s="214"/>
      <c r="J94" s="214"/>
      <c r="K94" s="214"/>
      <c r="L94" s="214"/>
      <c r="M94" s="25"/>
    </row>
    <row r="95" spans="1:13" hidden="1" outlineLevel="1" x14ac:dyDescent="0.2">
      <c r="A95" s="27"/>
      <c r="B95" s="52" t="s">
        <v>177</v>
      </c>
      <c r="C95" s="24" t="s">
        <v>151</v>
      </c>
      <c r="D95" s="24">
        <f>MAX($D$70:D94)+1</f>
        <v>20</v>
      </c>
      <c r="E95" s="213">
        <f t="shared" ref="E95:L95" si="19">IF(SUM($E42:$L42)=1,E42,0)</f>
        <v>0</v>
      </c>
      <c r="F95" s="213">
        <f t="shared" si="19"/>
        <v>0</v>
      </c>
      <c r="G95" s="213">
        <f t="shared" si="19"/>
        <v>0</v>
      </c>
      <c r="H95" s="213">
        <f t="shared" si="19"/>
        <v>0</v>
      </c>
      <c r="I95" s="213">
        <f t="shared" si="19"/>
        <v>0</v>
      </c>
      <c r="J95" s="213">
        <f t="shared" si="19"/>
        <v>0</v>
      </c>
      <c r="K95" s="213">
        <f t="shared" si="19"/>
        <v>0</v>
      </c>
      <c r="L95" s="213">
        <f t="shared" si="19"/>
        <v>0</v>
      </c>
      <c r="M95" s="25"/>
    </row>
    <row r="96" spans="1:13" hidden="1" outlineLevel="1" x14ac:dyDescent="0.2">
      <c r="A96" s="27"/>
      <c r="B96" s="52" t="s">
        <v>167</v>
      </c>
      <c r="C96" s="24" t="s">
        <v>151</v>
      </c>
      <c r="D96" s="24">
        <f>MAX($D$70:D95)+1</f>
        <v>21</v>
      </c>
      <c r="E96" s="213">
        <f t="shared" ref="E96:L96" si="20">IF(SUM($E43:$L43)=1,E43,0)</f>
        <v>0</v>
      </c>
      <c r="F96" s="213">
        <f t="shared" si="20"/>
        <v>0</v>
      </c>
      <c r="G96" s="213">
        <f t="shared" si="20"/>
        <v>0</v>
      </c>
      <c r="H96" s="213">
        <f t="shared" si="20"/>
        <v>0</v>
      </c>
      <c r="I96" s="213">
        <f t="shared" si="20"/>
        <v>0</v>
      </c>
      <c r="J96" s="213">
        <f t="shared" si="20"/>
        <v>0</v>
      </c>
      <c r="K96" s="213">
        <f t="shared" si="20"/>
        <v>0</v>
      </c>
      <c r="L96" s="213">
        <f t="shared" si="20"/>
        <v>0</v>
      </c>
      <c r="M96" s="25"/>
    </row>
    <row r="97" spans="1:13" hidden="1" outlineLevel="1" x14ac:dyDescent="0.2">
      <c r="A97" s="27"/>
      <c r="B97" s="52" t="s">
        <v>178</v>
      </c>
      <c r="C97" s="24" t="s">
        <v>151</v>
      </c>
      <c r="D97" s="24">
        <f>MAX($D$70:D96)+1</f>
        <v>22</v>
      </c>
      <c r="E97" s="213">
        <f t="shared" ref="E97:L97" si="21">IF(SUM($E44:$L44)=1,E44,0)</f>
        <v>0</v>
      </c>
      <c r="F97" s="213">
        <f t="shared" si="21"/>
        <v>0</v>
      </c>
      <c r="G97" s="213">
        <f t="shared" si="21"/>
        <v>0</v>
      </c>
      <c r="H97" s="213">
        <f t="shared" si="21"/>
        <v>0</v>
      </c>
      <c r="I97" s="213">
        <f t="shared" si="21"/>
        <v>0</v>
      </c>
      <c r="J97" s="213">
        <f t="shared" si="21"/>
        <v>0</v>
      </c>
      <c r="K97" s="213">
        <f t="shared" si="21"/>
        <v>0</v>
      </c>
      <c r="L97" s="213">
        <f t="shared" si="21"/>
        <v>0</v>
      </c>
      <c r="M97" s="25"/>
    </row>
    <row r="98" spans="1:13" hidden="1" outlineLevel="1" x14ac:dyDescent="0.2">
      <c r="A98" s="27"/>
      <c r="B98" s="52" t="s">
        <v>179</v>
      </c>
      <c r="C98" s="24" t="s">
        <v>151</v>
      </c>
      <c r="D98" s="24">
        <f>MAX($D$70:D97)+1</f>
        <v>23</v>
      </c>
      <c r="E98" s="213">
        <f t="shared" ref="E98:L98" si="22">IF(SUM($E45:$L45)=1,E45,0)</f>
        <v>0</v>
      </c>
      <c r="F98" s="213">
        <f t="shared" si="22"/>
        <v>0</v>
      </c>
      <c r="G98" s="213">
        <f t="shared" si="22"/>
        <v>0</v>
      </c>
      <c r="H98" s="213">
        <f t="shared" si="22"/>
        <v>0</v>
      </c>
      <c r="I98" s="213">
        <f t="shared" si="22"/>
        <v>0</v>
      </c>
      <c r="J98" s="213">
        <f t="shared" si="22"/>
        <v>0</v>
      </c>
      <c r="K98" s="213">
        <f t="shared" si="22"/>
        <v>0</v>
      </c>
      <c r="L98" s="213">
        <f t="shared" si="22"/>
        <v>0</v>
      </c>
      <c r="M98" s="25"/>
    </row>
    <row r="99" spans="1:13" hidden="1" outlineLevel="1" x14ac:dyDescent="0.2">
      <c r="A99" s="27"/>
      <c r="B99" s="52" t="s">
        <v>173</v>
      </c>
      <c r="C99" s="24" t="s">
        <v>151</v>
      </c>
      <c r="D99" s="24">
        <f>MAX($D$70:D98)+1</f>
        <v>24</v>
      </c>
      <c r="E99" s="213">
        <f t="shared" ref="E99:L99" si="23">IF(SUM($E46:$L46)=1,E46,0)</f>
        <v>0</v>
      </c>
      <c r="F99" s="213">
        <f t="shared" si="23"/>
        <v>0</v>
      </c>
      <c r="G99" s="213">
        <f t="shared" si="23"/>
        <v>0</v>
      </c>
      <c r="H99" s="213">
        <f t="shared" si="23"/>
        <v>0</v>
      </c>
      <c r="I99" s="213">
        <f t="shared" si="23"/>
        <v>0</v>
      </c>
      <c r="J99" s="213">
        <f t="shared" si="23"/>
        <v>0</v>
      </c>
      <c r="K99" s="213">
        <f t="shared" si="23"/>
        <v>0</v>
      </c>
      <c r="L99" s="213">
        <f t="shared" si="23"/>
        <v>0</v>
      </c>
      <c r="M99" s="25"/>
    </row>
    <row r="100" spans="1:13" hidden="1" outlineLevel="1" x14ac:dyDescent="0.2">
      <c r="A100" s="27"/>
      <c r="B100" s="48" t="s">
        <v>180</v>
      </c>
      <c r="C100" s="29"/>
      <c r="D100" s="74"/>
      <c r="E100" s="214"/>
      <c r="F100" s="214"/>
      <c r="G100" s="214"/>
      <c r="H100" s="214"/>
      <c r="I100" s="214"/>
      <c r="J100" s="214"/>
      <c r="K100" s="214"/>
      <c r="L100" s="214"/>
      <c r="M100" s="25"/>
    </row>
    <row r="101" spans="1:13" hidden="1" outlineLevel="1" x14ac:dyDescent="0.2">
      <c r="A101" s="27"/>
      <c r="B101" s="52" t="s">
        <v>166</v>
      </c>
      <c r="C101" s="24" t="s">
        <v>151</v>
      </c>
      <c r="D101" s="24">
        <f>MAX($D$70:D100)+1</f>
        <v>25</v>
      </c>
      <c r="E101" s="213">
        <f t="shared" ref="E101:L101" si="24">IF(SUM($E48:$L48)=1,E48,0)</f>
        <v>0</v>
      </c>
      <c r="F101" s="213">
        <f t="shared" si="24"/>
        <v>0</v>
      </c>
      <c r="G101" s="213">
        <f t="shared" si="24"/>
        <v>0</v>
      </c>
      <c r="H101" s="213">
        <f t="shared" si="24"/>
        <v>0</v>
      </c>
      <c r="I101" s="213">
        <f t="shared" si="24"/>
        <v>0</v>
      </c>
      <c r="J101" s="213">
        <f t="shared" si="24"/>
        <v>0</v>
      </c>
      <c r="K101" s="213">
        <f t="shared" si="24"/>
        <v>0</v>
      </c>
      <c r="L101" s="213">
        <f t="shared" si="24"/>
        <v>0</v>
      </c>
      <c r="M101" s="25"/>
    </row>
    <row r="102" spans="1:13" hidden="1" outlineLevel="1" x14ac:dyDescent="0.2">
      <c r="A102" s="27"/>
      <c r="B102" s="52" t="s">
        <v>167</v>
      </c>
      <c r="C102" s="24" t="s">
        <v>151</v>
      </c>
      <c r="D102" s="24">
        <f>MAX($D$70:D101)+1</f>
        <v>26</v>
      </c>
      <c r="E102" s="213">
        <f t="shared" ref="E102:L102" si="25">IF(SUM($E49:$L49)=1,E49,0)</f>
        <v>0</v>
      </c>
      <c r="F102" s="213">
        <f t="shared" si="25"/>
        <v>0</v>
      </c>
      <c r="G102" s="213">
        <f t="shared" si="25"/>
        <v>0</v>
      </c>
      <c r="H102" s="213">
        <f t="shared" si="25"/>
        <v>0</v>
      </c>
      <c r="I102" s="213">
        <f t="shared" si="25"/>
        <v>0</v>
      </c>
      <c r="J102" s="213">
        <f t="shared" si="25"/>
        <v>0</v>
      </c>
      <c r="K102" s="213">
        <f t="shared" si="25"/>
        <v>0</v>
      </c>
      <c r="L102" s="213">
        <f t="shared" si="25"/>
        <v>0</v>
      </c>
      <c r="M102" s="25"/>
    </row>
    <row r="103" spans="1:13" hidden="1" outlineLevel="1" x14ac:dyDescent="0.2">
      <c r="A103" s="27"/>
      <c r="B103" s="52" t="s">
        <v>168</v>
      </c>
      <c r="C103" s="24" t="s">
        <v>151</v>
      </c>
      <c r="D103" s="24">
        <f>MAX($D$70:D102)+1</f>
        <v>27</v>
      </c>
      <c r="E103" s="213">
        <f t="shared" ref="E103:L103" si="26">IF(SUM($E50:$L50)=1,E50,0)</f>
        <v>0</v>
      </c>
      <c r="F103" s="213">
        <f t="shared" si="26"/>
        <v>0</v>
      </c>
      <c r="G103" s="213">
        <f t="shared" si="26"/>
        <v>0</v>
      </c>
      <c r="H103" s="213">
        <f t="shared" si="26"/>
        <v>0</v>
      </c>
      <c r="I103" s="213">
        <f t="shared" si="26"/>
        <v>0</v>
      </c>
      <c r="J103" s="213">
        <f t="shared" si="26"/>
        <v>0</v>
      </c>
      <c r="K103" s="213">
        <f t="shared" si="26"/>
        <v>0</v>
      </c>
      <c r="L103" s="213">
        <f t="shared" si="26"/>
        <v>0</v>
      </c>
      <c r="M103" s="25"/>
    </row>
    <row r="104" spans="1:13" hidden="1" outlineLevel="1" x14ac:dyDescent="0.2">
      <c r="A104" s="27"/>
      <c r="B104" s="48" t="s">
        <v>181</v>
      </c>
      <c r="C104" s="29"/>
      <c r="D104" s="74"/>
      <c r="E104" s="214"/>
      <c r="F104" s="214"/>
      <c r="G104" s="214"/>
      <c r="H104" s="214"/>
      <c r="I104" s="214"/>
      <c r="J104" s="214"/>
      <c r="K104" s="214"/>
      <c r="L104" s="214"/>
      <c r="M104" s="25"/>
    </row>
    <row r="105" spans="1:13" hidden="1" outlineLevel="1" x14ac:dyDescent="0.2">
      <c r="A105" s="27"/>
      <c r="B105" s="52" t="s">
        <v>182</v>
      </c>
      <c r="C105" s="24" t="s">
        <v>151</v>
      </c>
      <c r="D105" s="24">
        <f>MAX($D$70:D104)+1</f>
        <v>28</v>
      </c>
      <c r="E105" s="213">
        <f t="shared" ref="E105:L105" si="27">IF(SUM($E52:$L52)=1,E52,0)</f>
        <v>0</v>
      </c>
      <c r="F105" s="213">
        <f t="shared" si="27"/>
        <v>0</v>
      </c>
      <c r="G105" s="213">
        <f t="shared" si="27"/>
        <v>0</v>
      </c>
      <c r="H105" s="213">
        <f t="shared" si="27"/>
        <v>0</v>
      </c>
      <c r="I105" s="213">
        <f t="shared" si="27"/>
        <v>0</v>
      </c>
      <c r="J105" s="213">
        <f t="shared" si="27"/>
        <v>0</v>
      </c>
      <c r="K105" s="213">
        <f t="shared" si="27"/>
        <v>0</v>
      </c>
      <c r="L105" s="213">
        <f t="shared" si="27"/>
        <v>0</v>
      </c>
      <c r="M105" s="25"/>
    </row>
    <row r="106" spans="1:13" hidden="1" outlineLevel="1" x14ac:dyDescent="0.2">
      <c r="A106" s="27"/>
      <c r="B106" s="52" t="s">
        <v>167</v>
      </c>
      <c r="C106" s="24" t="s">
        <v>151</v>
      </c>
      <c r="D106" s="24">
        <f>MAX($D$70:D105)+1</f>
        <v>29</v>
      </c>
      <c r="E106" s="213">
        <f t="shared" ref="E106:L106" si="28">IF(SUM($E53:$L53)=1,E53,0)</f>
        <v>0</v>
      </c>
      <c r="F106" s="213">
        <f t="shared" si="28"/>
        <v>0</v>
      </c>
      <c r="G106" s="213">
        <f t="shared" si="28"/>
        <v>0</v>
      </c>
      <c r="H106" s="213">
        <f t="shared" si="28"/>
        <v>0</v>
      </c>
      <c r="I106" s="213">
        <f t="shared" si="28"/>
        <v>0</v>
      </c>
      <c r="J106" s="213">
        <f t="shared" si="28"/>
        <v>0</v>
      </c>
      <c r="K106" s="213">
        <f t="shared" si="28"/>
        <v>0</v>
      </c>
      <c r="L106" s="213">
        <f t="shared" si="28"/>
        <v>0</v>
      </c>
      <c r="M106" s="25"/>
    </row>
    <row r="107" spans="1:13" hidden="1" outlineLevel="1" x14ac:dyDescent="0.2">
      <c r="A107" s="27"/>
      <c r="B107" s="52" t="s">
        <v>171</v>
      </c>
      <c r="C107" s="24" t="s">
        <v>151</v>
      </c>
      <c r="D107" s="24">
        <f>MAX($D$70:D106)+1</f>
        <v>30</v>
      </c>
      <c r="E107" s="213">
        <f t="shared" ref="E107:L107" si="29">IF(SUM($E54:$L54)=1,E54,0)</f>
        <v>0</v>
      </c>
      <c r="F107" s="213">
        <f t="shared" si="29"/>
        <v>0</v>
      </c>
      <c r="G107" s="213">
        <f t="shared" si="29"/>
        <v>0</v>
      </c>
      <c r="H107" s="213">
        <f t="shared" si="29"/>
        <v>0</v>
      </c>
      <c r="I107" s="213">
        <f t="shared" si="29"/>
        <v>0</v>
      </c>
      <c r="J107" s="213">
        <f t="shared" si="29"/>
        <v>0</v>
      </c>
      <c r="K107" s="213">
        <f t="shared" si="29"/>
        <v>0</v>
      </c>
      <c r="L107" s="213">
        <f t="shared" si="29"/>
        <v>0</v>
      </c>
      <c r="M107" s="25"/>
    </row>
    <row r="108" spans="1:13" hidden="1" outlineLevel="1" x14ac:dyDescent="0.2">
      <c r="A108" s="27"/>
      <c r="B108" s="52" t="s">
        <v>183</v>
      </c>
      <c r="C108" s="24" t="s">
        <v>151</v>
      </c>
      <c r="D108" s="24">
        <f>MAX($D$70:D107)+1</f>
        <v>31</v>
      </c>
      <c r="E108" s="213">
        <f t="shared" ref="E108:L108" si="30">IF(SUM($E55:$L55)=1,E55,0)</f>
        <v>0</v>
      </c>
      <c r="F108" s="213">
        <f t="shared" si="30"/>
        <v>0</v>
      </c>
      <c r="G108" s="213">
        <f t="shared" si="30"/>
        <v>0</v>
      </c>
      <c r="H108" s="213">
        <f t="shared" si="30"/>
        <v>0</v>
      </c>
      <c r="I108" s="213">
        <f t="shared" si="30"/>
        <v>0</v>
      </c>
      <c r="J108" s="213">
        <f t="shared" si="30"/>
        <v>0</v>
      </c>
      <c r="K108" s="213">
        <f t="shared" si="30"/>
        <v>0</v>
      </c>
      <c r="L108" s="213">
        <f t="shared" si="30"/>
        <v>0</v>
      </c>
      <c r="M108" s="25"/>
    </row>
    <row r="109" spans="1:13" hidden="1" outlineLevel="1" x14ac:dyDescent="0.2">
      <c r="A109" s="27"/>
      <c r="B109" s="52" t="s">
        <v>179</v>
      </c>
      <c r="C109" s="24" t="s">
        <v>151</v>
      </c>
      <c r="D109" s="24">
        <f>MAX($D$70:D108)+1</f>
        <v>32</v>
      </c>
      <c r="E109" s="213">
        <f t="shared" ref="E109:L109" si="31">IF(SUM($E56:$L56)=1,E56,0)</f>
        <v>0</v>
      </c>
      <c r="F109" s="213">
        <f t="shared" si="31"/>
        <v>0</v>
      </c>
      <c r="G109" s="213">
        <f t="shared" si="31"/>
        <v>0</v>
      </c>
      <c r="H109" s="213">
        <f t="shared" si="31"/>
        <v>0</v>
      </c>
      <c r="I109" s="213">
        <f t="shared" si="31"/>
        <v>0</v>
      </c>
      <c r="J109" s="213">
        <f t="shared" si="31"/>
        <v>0</v>
      </c>
      <c r="K109" s="213">
        <f t="shared" si="31"/>
        <v>0</v>
      </c>
      <c r="L109" s="213">
        <f t="shared" si="31"/>
        <v>0</v>
      </c>
      <c r="M109" s="25"/>
    </row>
    <row r="110" spans="1:13" hidden="1" outlineLevel="1" x14ac:dyDescent="0.2">
      <c r="A110" s="27"/>
      <c r="B110" s="52" t="s">
        <v>172</v>
      </c>
      <c r="C110" s="24" t="s">
        <v>151</v>
      </c>
      <c r="D110" s="24">
        <f>MAX($D$70:D109)+1</f>
        <v>33</v>
      </c>
      <c r="E110" s="213">
        <f t="shared" ref="E110:L110" si="32">IF(SUM($E57:$L57)=1,E57,0)</f>
        <v>0</v>
      </c>
      <c r="F110" s="213">
        <f t="shared" si="32"/>
        <v>0</v>
      </c>
      <c r="G110" s="213">
        <f t="shared" si="32"/>
        <v>0</v>
      </c>
      <c r="H110" s="213">
        <f t="shared" si="32"/>
        <v>0</v>
      </c>
      <c r="I110" s="213">
        <f t="shared" si="32"/>
        <v>0</v>
      </c>
      <c r="J110" s="213">
        <f t="shared" si="32"/>
        <v>0</v>
      </c>
      <c r="K110" s="213">
        <f t="shared" si="32"/>
        <v>0</v>
      </c>
      <c r="L110" s="213">
        <f t="shared" si="32"/>
        <v>0</v>
      </c>
      <c r="M110" s="25"/>
    </row>
    <row r="111" spans="1:13" hidden="1" outlineLevel="1" x14ac:dyDescent="0.2">
      <c r="A111" s="27"/>
      <c r="B111" s="52" t="s">
        <v>173</v>
      </c>
      <c r="C111" s="24" t="s">
        <v>151</v>
      </c>
      <c r="D111" s="24">
        <f>MAX($D$70:D110)+1</f>
        <v>34</v>
      </c>
      <c r="E111" s="213">
        <f t="shared" ref="E111:L111" si="33">IF(SUM($E58:$L58)=1,E58,0)</f>
        <v>0</v>
      </c>
      <c r="F111" s="213">
        <f t="shared" si="33"/>
        <v>0</v>
      </c>
      <c r="G111" s="213">
        <f t="shared" si="33"/>
        <v>0</v>
      </c>
      <c r="H111" s="213">
        <f t="shared" si="33"/>
        <v>0</v>
      </c>
      <c r="I111" s="213">
        <f t="shared" si="33"/>
        <v>0</v>
      </c>
      <c r="J111" s="213">
        <f t="shared" si="33"/>
        <v>0</v>
      </c>
      <c r="K111" s="213">
        <f t="shared" si="33"/>
        <v>0</v>
      </c>
      <c r="L111" s="213">
        <f t="shared" si="33"/>
        <v>0</v>
      </c>
      <c r="M111" s="25"/>
    </row>
    <row r="112" spans="1:13" hidden="1" outlineLevel="1" x14ac:dyDescent="0.2">
      <c r="A112" s="27"/>
      <c r="B112" s="48" t="s">
        <v>184</v>
      </c>
      <c r="C112" s="29"/>
      <c r="D112" s="74"/>
      <c r="E112" s="214"/>
      <c r="F112" s="214"/>
      <c r="G112" s="214"/>
      <c r="H112" s="214"/>
      <c r="I112" s="214"/>
      <c r="J112" s="214"/>
      <c r="K112" s="214"/>
      <c r="L112" s="214"/>
      <c r="M112" s="25"/>
    </row>
    <row r="113" spans="1:13" hidden="1" outlineLevel="1" x14ac:dyDescent="0.2">
      <c r="A113" s="27"/>
      <c r="B113" s="52" t="s">
        <v>166</v>
      </c>
      <c r="C113" s="24" t="s">
        <v>151</v>
      </c>
      <c r="D113" s="24">
        <f>MAX($D$70:D112)+1</f>
        <v>35</v>
      </c>
      <c r="E113" s="213">
        <f t="shared" ref="E113:L113" si="34">IF(SUM($E60:$L60)=1,E60,0)</f>
        <v>0</v>
      </c>
      <c r="F113" s="213">
        <f t="shared" si="34"/>
        <v>0</v>
      </c>
      <c r="G113" s="213">
        <f t="shared" si="34"/>
        <v>0</v>
      </c>
      <c r="H113" s="213">
        <f t="shared" si="34"/>
        <v>0</v>
      </c>
      <c r="I113" s="213">
        <f t="shared" si="34"/>
        <v>0</v>
      </c>
      <c r="J113" s="213">
        <f t="shared" si="34"/>
        <v>0</v>
      </c>
      <c r="K113" s="213">
        <f t="shared" si="34"/>
        <v>0</v>
      </c>
      <c r="L113" s="213">
        <f t="shared" si="34"/>
        <v>0</v>
      </c>
      <c r="M113" s="25"/>
    </row>
    <row r="114" spans="1:13" hidden="1" outlineLevel="1" x14ac:dyDescent="0.2">
      <c r="A114" s="27"/>
      <c r="B114" s="52" t="s">
        <v>167</v>
      </c>
      <c r="C114" s="24" t="s">
        <v>151</v>
      </c>
      <c r="D114" s="24">
        <f>MAX($D$70:D113)+1</f>
        <v>36</v>
      </c>
      <c r="E114" s="213">
        <f t="shared" ref="E114:L114" si="35">IF(SUM($E61:$L61)=1,E61,0)</f>
        <v>0</v>
      </c>
      <c r="F114" s="213">
        <f t="shared" si="35"/>
        <v>0</v>
      </c>
      <c r="G114" s="213">
        <f t="shared" si="35"/>
        <v>0</v>
      </c>
      <c r="H114" s="213">
        <f t="shared" si="35"/>
        <v>0</v>
      </c>
      <c r="I114" s="213">
        <f t="shared" si="35"/>
        <v>0</v>
      </c>
      <c r="J114" s="213">
        <f t="shared" si="35"/>
        <v>0</v>
      </c>
      <c r="K114" s="213">
        <f t="shared" si="35"/>
        <v>0</v>
      </c>
      <c r="L114" s="213">
        <f t="shared" si="35"/>
        <v>0</v>
      </c>
      <c r="M114" s="25"/>
    </row>
    <row r="115" spans="1:13" hidden="1" outlineLevel="1" x14ac:dyDescent="0.2">
      <c r="A115" s="27"/>
      <c r="B115" s="52" t="s">
        <v>178</v>
      </c>
      <c r="C115" s="24" t="s">
        <v>151</v>
      </c>
      <c r="D115" s="24">
        <f>MAX($D$70:D114)+1</f>
        <v>37</v>
      </c>
      <c r="E115" s="213">
        <f t="shared" ref="E115:L115" si="36">IF(SUM($E62:$L62)=1,E62,0)</f>
        <v>0</v>
      </c>
      <c r="F115" s="213">
        <f t="shared" si="36"/>
        <v>0</v>
      </c>
      <c r="G115" s="213">
        <f t="shared" si="36"/>
        <v>0</v>
      </c>
      <c r="H115" s="213">
        <f t="shared" si="36"/>
        <v>0</v>
      </c>
      <c r="I115" s="213">
        <f t="shared" si="36"/>
        <v>0</v>
      </c>
      <c r="J115" s="213">
        <f t="shared" si="36"/>
        <v>0</v>
      </c>
      <c r="K115" s="213">
        <f t="shared" si="36"/>
        <v>0</v>
      </c>
      <c r="L115" s="213">
        <f t="shared" si="36"/>
        <v>0</v>
      </c>
      <c r="M115" s="25"/>
    </row>
    <row r="116" spans="1:13" hidden="1" outlineLevel="1" x14ac:dyDescent="0.2">
      <c r="A116" s="27"/>
      <c r="B116" s="52" t="s">
        <v>173</v>
      </c>
      <c r="C116" s="24" t="s">
        <v>151</v>
      </c>
      <c r="D116" s="24">
        <f>MAX($D$70:D115)+1</f>
        <v>38</v>
      </c>
      <c r="E116" s="213">
        <f t="shared" ref="E116:L116" si="37">IF(SUM($E63:$L63)=1,E63,0)</f>
        <v>0</v>
      </c>
      <c r="F116" s="213">
        <f t="shared" si="37"/>
        <v>0</v>
      </c>
      <c r="G116" s="213">
        <f t="shared" si="37"/>
        <v>0</v>
      </c>
      <c r="H116" s="213">
        <f t="shared" si="37"/>
        <v>0</v>
      </c>
      <c r="I116" s="213">
        <f t="shared" si="37"/>
        <v>0</v>
      </c>
      <c r="J116" s="213">
        <f t="shared" si="37"/>
        <v>0</v>
      </c>
      <c r="K116" s="213">
        <f t="shared" si="37"/>
        <v>0</v>
      </c>
      <c r="L116" s="213">
        <f t="shared" si="37"/>
        <v>0</v>
      </c>
      <c r="M116" s="25"/>
    </row>
    <row r="117" spans="1:13" hidden="1" outlineLevel="1" x14ac:dyDescent="0.2">
      <c r="A117" s="27"/>
      <c r="B117" s="28"/>
      <c r="C117" s="29"/>
      <c r="D117" s="25"/>
      <c r="E117" s="25"/>
      <c r="F117" s="25"/>
      <c r="G117" s="25"/>
      <c r="H117" s="25"/>
      <c r="I117" s="25"/>
      <c r="J117" s="25"/>
      <c r="K117" s="25"/>
      <c r="L117" s="25"/>
      <c r="M117" s="25"/>
    </row>
    <row r="118" spans="1:13" collapsed="1" x14ac:dyDescent="0.2">
      <c r="A118" s="6">
        <f>MAX($A$1:A64)+subsection</f>
        <v>7.0299999999999994</v>
      </c>
      <c r="B118" s="6" t="s">
        <v>258</v>
      </c>
      <c r="C118" s="7"/>
      <c r="D118" s="8"/>
      <c r="E118" s="8"/>
      <c r="F118" s="8"/>
      <c r="G118" s="8"/>
      <c r="H118" s="8"/>
      <c r="I118" s="8"/>
      <c r="J118" s="8"/>
      <c r="K118" s="8"/>
      <c r="L118" s="8"/>
      <c r="M118" s="50"/>
    </row>
    <row r="119" spans="1:13" x14ac:dyDescent="0.2">
      <c r="A119" s="27"/>
      <c r="C119" s="29"/>
      <c r="D119" s="25"/>
      <c r="E119" s="25"/>
      <c r="F119" s="25"/>
      <c r="G119" s="25"/>
      <c r="H119" s="25"/>
      <c r="I119" s="25"/>
      <c r="J119" s="25"/>
      <c r="K119" s="25"/>
      <c r="L119" s="25"/>
      <c r="M119" s="25"/>
    </row>
    <row r="120" spans="1:13" outlineLevel="1" x14ac:dyDescent="0.2">
      <c r="A120" s="27"/>
      <c r="B120" s="49" t="s">
        <v>259</v>
      </c>
      <c r="C120" s="29"/>
      <c r="D120" s="25"/>
      <c r="E120" s="25"/>
      <c r="F120" s="25"/>
      <c r="G120" s="25"/>
      <c r="H120" s="25"/>
      <c r="I120" s="25"/>
      <c r="J120" s="25"/>
      <c r="K120" s="25"/>
      <c r="L120" s="25"/>
      <c r="M120" s="25"/>
    </row>
    <row r="121" spans="1:13" outlineLevel="1" x14ac:dyDescent="0.2">
      <c r="A121" s="27"/>
      <c r="B121" s="28"/>
      <c r="C121" s="29"/>
      <c r="D121" s="25"/>
      <c r="E121" s="25"/>
      <c r="F121" s="25"/>
      <c r="G121" s="25"/>
      <c r="H121" s="25"/>
      <c r="I121" s="25"/>
      <c r="J121" s="25"/>
      <c r="K121" s="25"/>
      <c r="L121" s="25"/>
      <c r="M121" s="25"/>
    </row>
    <row r="122" spans="1:13" outlineLevel="1" x14ac:dyDescent="0.2">
      <c r="A122" s="27"/>
      <c r="B122" s="47" t="s">
        <v>186</v>
      </c>
      <c r="C122" s="29"/>
      <c r="D122" s="25"/>
      <c r="E122" s="25"/>
      <c r="F122" s="25"/>
      <c r="G122" s="25"/>
      <c r="H122" s="25"/>
      <c r="I122" s="25"/>
      <c r="J122" s="25"/>
      <c r="K122" s="25"/>
      <c r="L122" s="25"/>
      <c r="M122" s="25"/>
    </row>
    <row r="123" spans="1:13" outlineLevel="1" x14ac:dyDescent="0.2">
      <c r="A123" s="27"/>
      <c r="B123" s="28"/>
      <c r="C123" s="29"/>
      <c r="D123" s="53" t="s">
        <v>187</v>
      </c>
      <c r="E123" s="25"/>
      <c r="F123" s="25"/>
      <c r="G123" s="25"/>
      <c r="H123" s="25"/>
      <c r="I123" s="25"/>
      <c r="J123" s="25"/>
      <c r="K123" s="25"/>
      <c r="L123" s="25"/>
      <c r="M123" s="25"/>
    </row>
    <row r="124" spans="1:13" outlineLevel="1" x14ac:dyDescent="0.2">
      <c r="A124" s="27"/>
      <c r="B124" s="48" t="s">
        <v>188</v>
      </c>
      <c r="C124" s="24" t="s">
        <v>151</v>
      </c>
      <c r="D124" s="74">
        <v>1</v>
      </c>
      <c r="E124" s="198">
        <f>IF(SUMPRODUCT(Allocators!$E$21:$AU$21,Allocators!$E89:$AU89)&gt;1,1,0)</f>
        <v>0</v>
      </c>
      <c r="F124" s="198">
        <f>IF(SUMPRODUCT(Allocators!$E$22:$AU$22,Allocators!$E89:$AU89)&gt;1,1,0)</f>
        <v>0</v>
      </c>
      <c r="G124" s="198">
        <f>IF(SUMPRODUCT(Allocators!$E$23:$AU$23,Allocators!$E89:$AU89)&gt;1,1,0)</f>
        <v>0</v>
      </c>
      <c r="H124" s="198">
        <f>IF(SUMPRODUCT(Allocators!$E$24:$AU$24,Allocators!$E89:$AU89)&gt;1,1,0)</f>
        <v>0</v>
      </c>
      <c r="I124" s="198">
        <f>IF(SUMPRODUCT(Allocators!$E$25:$AU$25,Allocators!$E89:$AU89)&gt;1,1,0)</f>
        <v>0</v>
      </c>
      <c r="J124" s="198">
        <f>IF(SUMPRODUCT(Allocators!$E$26:$AU$26,Allocators!$E89:$AU89)&gt;1,1,0)</f>
        <v>1</v>
      </c>
      <c r="K124" s="198">
        <f>IF(SUMPRODUCT(Allocators!$E$27:$AU$27,Allocators!$E89:$AU89)&gt;1,1,0)</f>
        <v>0</v>
      </c>
      <c r="L124" s="198">
        <f>IF(SUMPRODUCT(Allocators!$E$28:$AU$28,Allocators!$E89:$AU89)&gt;1,1,0)</f>
        <v>0</v>
      </c>
      <c r="M124" s="25"/>
    </row>
    <row r="125" spans="1:13" outlineLevel="1" x14ac:dyDescent="0.2">
      <c r="A125" s="27"/>
      <c r="B125" s="48" t="s">
        <v>189</v>
      </c>
      <c r="C125" s="24" t="s">
        <v>151</v>
      </c>
      <c r="D125" s="24">
        <f>MAX($D$124:D124)+1</f>
        <v>2</v>
      </c>
      <c r="E125" s="198">
        <f>IF(SUMPRODUCT(Allocators!$E$21:$AU$21,Allocators!$E90:$AU90)&gt;1,1,0)</f>
        <v>0</v>
      </c>
      <c r="F125" s="198">
        <f>IF(SUMPRODUCT(Allocators!$E$22:$AU$22,Allocators!$E90:$AU90)&gt;1,1,0)</f>
        <v>0</v>
      </c>
      <c r="G125" s="198">
        <f>IF(SUMPRODUCT(Allocators!$E$23:$AU$23,Allocators!$E90:$AU90)&gt;1,1,0)</f>
        <v>0</v>
      </c>
      <c r="H125" s="198">
        <f>IF(SUMPRODUCT(Allocators!$E$24:$AU$24,Allocators!$E90:$AU90)&gt;1,1,0)</f>
        <v>0</v>
      </c>
      <c r="I125" s="198">
        <f>IF(SUMPRODUCT(Allocators!$E$25:$AU$25,Allocators!$E90:$AU90)&gt;1,1,0)</f>
        <v>0</v>
      </c>
      <c r="J125" s="198">
        <f>IF(SUMPRODUCT(Allocators!$E$26:$AU$26,Allocators!$E90:$AU90)&gt;1,1,0)</f>
        <v>1</v>
      </c>
      <c r="K125" s="198">
        <f>IF(SUMPRODUCT(Allocators!$E$27:$AU$27,Allocators!$E90:$AU90)&gt;1,1,0)</f>
        <v>0</v>
      </c>
      <c r="L125" s="198">
        <f>IF(SUMPRODUCT(Allocators!$E$28:$AU$28,Allocators!$E90:$AU90)&gt;1,1,0)</f>
        <v>0</v>
      </c>
      <c r="M125" s="25"/>
    </row>
    <row r="126" spans="1:13" outlineLevel="1" x14ac:dyDescent="0.2">
      <c r="A126" s="27"/>
      <c r="B126" s="48" t="s">
        <v>190</v>
      </c>
      <c r="C126" s="24" t="s">
        <v>151</v>
      </c>
      <c r="D126" s="24">
        <f>MAX($D$124:D125)+1</f>
        <v>3</v>
      </c>
      <c r="E126" s="198">
        <f>IF(SUMPRODUCT(Allocators!$E$21:$AU$21,Allocators!$E91:$AU91)&gt;1,1,0)</f>
        <v>0</v>
      </c>
      <c r="F126" s="198">
        <f>IF(SUMPRODUCT(Allocators!$E$22:$AU$22,Allocators!$E91:$AU91)&gt;1,1,0)</f>
        <v>0</v>
      </c>
      <c r="G126" s="198">
        <f>IF(SUMPRODUCT(Allocators!$E$23:$AU$23,Allocators!$E91:$AU91)&gt;1,1,0)</f>
        <v>0</v>
      </c>
      <c r="H126" s="198">
        <f>IF(SUMPRODUCT(Allocators!$E$24:$AU$24,Allocators!$E91:$AU91)&gt;1,1,0)</f>
        <v>0</v>
      </c>
      <c r="I126" s="198">
        <f>IF(SUMPRODUCT(Allocators!$E$25:$AU$25,Allocators!$E91:$AU91)&gt;1,1,0)</f>
        <v>0</v>
      </c>
      <c r="J126" s="198">
        <f>IF(SUMPRODUCT(Allocators!$E$26:$AU$26,Allocators!$E91:$AU91)&gt;1,1,0)</f>
        <v>1</v>
      </c>
      <c r="K126" s="198">
        <f>IF(SUMPRODUCT(Allocators!$E$27:$AU$27,Allocators!$E91:$AU91)&gt;1,1,0)</f>
        <v>1</v>
      </c>
      <c r="L126" s="198">
        <f>IF(SUMPRODUCT(Allocators!$E$28:$AU$28,Allocators!$E91:$AU91)&gt;1,1,0)</f>
        <v>0</v>
      </c>
      <c r="M126" s="25"/>
    </row>
    <row r="127" spans="1:13" outlineLevel="1" x14ac:dyDescent="0.2">
      <c r="A127" s="27"/>
      <c r="B127" s="48" t="s">
        <v>191</v>
      </c>
      <c r="C127" s="24" t="s">
        <v>151</v>
      </c>
      <c r="D127" s="24">
        <f>MAX($D$124:D126)+1</f>
        <v>4</v>
      </c>
      <c r="E127" s="198">
        <f>IF(SUMPRODUCT(Allocators!$E$21:$AU$21,Allocators!$E92:$AU92)&gt;1,1,0)</f>
        <v>0</v>
      </c>
      <c r="F127" s="198">
        <f>IF(SUMPRODUCT(Allocators!$E$22:$AU$22,Allocators!$E92:$AU92)&gt;1,1,0)</f>
        <v>0</v>
      </c>
      <c r="G127" s="198">
        <f>IF(SUMPRODUCT(Allocators!$E$23:$AU$23,Allocators!$E92:$AU92)&gt;1,1,0)</f>
        <v>0</v>
      </c>
      <c r="H127" s="198">
        <f>IF(SUMPRODUCT(Allocators!$E$24:$AU$24,Allocators!$E92:$AU92)&gt;1,1,0)</f>
        <v>0</v>
      </c>
      <c r="I127" s="198">
        <f>IF(SUMPRODUCT(Allocators!$E$25:$AU$25,Allocators!$E92:$AU92)&gt;1,1,0)</f>
        <v>0</v>
      </c>
      <c r="J127" s="198">
        <f>IF(SUMPRODUCT(Allocators!$E$26:$AU$26,Allocators!$E92:$AU92)&gt;1,1,0)</f>
        <v>1</v>
      </c>
      <c r="K127" s="198">
        <f>IF(SUMPRODUCT(Allocators!$E$27:$AU$27,Allocators!$E92:$AU92)&gt;1,1,0)</f>
        <v>1</v>
      </c>
      <c r="L127" s="198">
        <f>IF(SUMPRODUCT(Allocators!$E$28:$AU$28,Allocators!$E92:$AU92)&gt;1,1,0)</f>
        <v>0</v>
      </c>
      <c r="M127" s="25"/>
    </row>
    <row r="128" spans="1:13" outlineLevel="1" x14ac:dyDescent="0.2">
      <c r="A128" s="27"/>
      <c r="B128" s="48" t="s">
        <v>192</v>
      </c>
      <c r="C128" s="24" t="s">
        <v>151</v>
      </c>
      <c r="D128" s="24">
        <f>MAX($D$124:D127)+1</f>
        <v>5</v>
      </c>
      <c r="E128" s="198">
        <f>IF(SUMPRODUCT(Allocators!$E$21:$AU$21,Allocators!$E93:$AU93)&gt;1,1,0)</f>
        <v>0</v>
      </c>
      <c r="F128" s="198">
        <f>IF(SUMPRODUCT(Allocators!$E$22:$AU$22,Allocators!$E93:$AU93)&gt;1,1,0)</f>
        <v>0</v>
      </c>
      <c r="G128" s="198">
        <f>IF(SUMPRODUCT(Allocators!$E$23:$AU$23,Allocators!$E93:$AU93)&gt;1,1,0)</f>
        <v>0</v>
      </c>
      <c r="H128" s="198">
        <f>IF(SUMPRODUCT(Allocators!$E$24:$AU$24,Allocators!$E93:$AU93)&gt;1,1,0)</f>
        <v>0</v>
      </c>
      <c r="I128" s="198">
        <f>IF(SUMPRODUCT(Allocators!$E$25:$AU$25,Allocators!$E93:$AU93)&gt;1,1,0)</f>
        <v>0</v>
      </c>
      <c r="J128" s="198">
        <f>IF(SUMPRODUCT(Allocators!$E$26:$AU$26,Allocators!$E93:$AU93)&gt;1,1,0)</f>
        <v>1</v>
      </c>
      <c r="K128" s="198">
        <f>IF(SUMPRODUCT(Allocators!$E$27:$AU$27,Allocators!$E93:$AU93)&gt;1,1,0)</f>
        <v>1</v>
      </c>
      <c r="L128" s="198">
        <f>IF(SUMPRODUCT(Allocators!$E$28:$AU$28,Allocators!$E93:$AU93)&gt;1,1,0)</f>
        <v>0</v>
      </c>
      <c r="M128" s="25"/>
    </row>
    <row r="129" spans="1:13" outlineLevel="1" x14ac:dyDescent="0.2">
      <c r="A129" s="27"/>
      <c r="B129" s="48" t="s">
        <v>193</v>
      </c>
      <c r="C129" s="24" t="s">
        <v>151</v>
      </c>
      <c r="D129" s="24">
        <f>MAX($D$124:D128)+1</f>
        <v>6</v>
      </c>
      <c r="E129" s="198">
        <f>IF(SUMPRODUCT(Allocators!$E$21:$AU$21,Allocators!$E94:$AU94)&gt;1,1,0)</f>
        <v>0</v>
      </c>
      <c r="F129" s="198">
        <f>IF(SUMPRODUCT(Allocators!$E$22:$AU$22,Allocators!$E94:$AU94)&gt;1,1,0)</f>
        <v>0</v>
      </c>
      <c r="G129" s="198">
        <f>IF(SUMPRODUCT(Allocators!$E$23:$AU$23,Allocators!$E94:$AU94)&gt;1,1,0)</f>
        <v>0</v>
      </c>
      <c r="H129" s="198">
        <f>IF(SUMPRODUCT(Allocators!$E$24:$AU$24,Allocators!$E94:$AU94)&gt;1,1,0)</f>
        <v>0</v>
      </c>
      <c r="I129" s="198">
        <f>IF(SUMPRODUCT(Allocators!$E$25:$AU$25,Allocators!$E94:$AU94)&gt;1,1,0)</f>
        <v>0</v>
      </c>
      <c r="J129" s="198">
        <f>IF(SUMPRODUCT(Allocators!$E$26:$AU$26,Allocators!$E94:$AU94)&gt;1,1,0)</f>
        <v>1</v>
      </c>
      <c r="K129" s="198">
        <f>IF(SUMPRODUCT(Allocators!$E$27:$AU$27,Allocators!$E94:$AU94)&gt;1,1,0)</f>
        <v>1</v>
      </c>
      <c r="L129" s="198">
        <f>IF(SUMPRODUCT(Allocators!$E$28:$AU$28,Allocators!$E94:$AU94)&gt;1,1,0)</f>
        <v>0</v>
      </c>
      <c r="M129" s="25"/>
    </row>
    <row r="130" spans="1:13" outlineLevel="1" x14ac:dyDescent="0.2">
      <c r="A130" s="27"/>
      <c r="B130" s="48" t="s">
        <v>194</v>
      </c>
      <c r="C130" s="24" t="s">
        <v>151</v>
      </c>
      <c r="D130" s="24">
        <f>MAX($D$124:D129)+1</f>
        <v>7</v>
      </c>
      <c r="E130" s="198">
        <f>IF(SUMPRODUCT(Allocators!$E$21:$AU$21,Allocators!$E95:$AU95)&gt;1,1,0)</f>
        <v>0</v>
      </c>
      <c r="F130" s="198">
        <f>IF(SUMPRODUCT(Allocators!$E$22:$AU$22,Allocators!$E95:$AU95)&gt;1,1,0)</f>
        <v>0</v>
      </c>
      <c r="G130" s="198">
        <f>IF(SUMPRODUCT(Allocators!$E$23:$AU$23,Allocators!$E95:$AU95)&gt;1,1,0)</f>
        <v>0</v>
      </c>
      <c r="H130" s="198">
        <f>IF(SUMPRODUCT(Allocators!$E$24:$AU$24,Allocators!$E95:$AU95)&gt;1,1,0)</f>
        <v>0</v>
      </c>
      <c r="I130" s="198">
        <f>IF(SUMPRODUCT(Allocators!$E$25:$AU$25,Allocators!$E95:$AU95)&gt;1,1,0)</f>
        <v>0</v>
      </c>
      <c r="J130" s="198">
        <f>IF(SUMPRODUCT(Allocators!$E$26:$AU$26,Allocators!$E95:$AU95)&gt;1,1,0)</f>
        <v>0</v>
      </c>
      <c r="K130" s="198">
        <f>IF(SUMPRODUCT(Allocators!$E$27:$AU$27,Allocators!$E95:$AU95)&gt;1,1,0)</f>
        <v>0</v>
      </c>
      <c r="L130" s="198">
        <f>IF(SUMPRODUCT(Allocators!$E$28:$AU$28,Allocators!$E95:$AU95)&gt;1,1,0)</f>
        <v>1</v>
      </c>
      <c r="M130" s="25"/>
    </row>
    <row r="131" spans="1:13" outlineLevel="1" x14ac:dyDescent="0.2">
      <c r="A131" s="27"/>
      <c r="B131" s="48" t="s">
        <v>195</v>
      </c>
      <c r="C131" s="24" t="s">
        <v>151</v>
      </c>
      <c r="D131" s="24">
        <f>MAX($D$124:D130)+1</f>
        <v>8</v>
      </c>
      <c r="E131" s="198">
        <f>IF(SUMPRODUCT(Allocators!$E$21:$AU$21,Allocators!$E96:$AU96)&gt;1,1,0)</f>
        <v>0</v>
      </c>
      <c r="F131" s="198">
        <f>IF(SUMPRODUCT(Allocators!$E$22:$AU$22,Allocators!$E96:$AU96)&gt;1,1,0)</f>
        <v>0</v>
      </c>
      <c r="G131" s="198">
        <f>IF(SUMPRODUCT(Allocators!$E$23:$AU$23,Allocators!$E96:$AU96)&gt;1,1,0)</f>
        <v>0</v>
      </c>
      <c r="H131" s="198">
        <f>IF(SUMPRODUCT(Allocators!$E$24:$AU$24,Allocators!$E96:$AU96)&gt;1,1,0)</f>
        <v>0</v>
      </c>
      <c r="I131" s="198">
        <f>IF(SUMPRODUCT(Allocators!$E$25:$AU$25,Allocators!$E96:$AU96)&gt;1,1,0)</f>
        <v>0</v>
      </c>
      <c r="J131" s="198">
        <f>IF(SUMPRODUCT(Allocators!$E$26:$AU$26,Allocators!$E96:$AU96)&gt;1,1,0)</f>
        <v>0</v>
      </c>
      <c r="K131" s="198">
        <f>IF(SUMPRODUCT(Allocators!$E$27:$AU$27,Allocators!$E96:$AU96)&gt;1,1,0)</f>
        <v>0</v>
      </c>
      <c r="L131" s="198">
        <f>IF(SUMPRODUCT(Allocators!$E$28:$AU$28,Allocators!$E96:$AU96)&gt;1,1,0)</f>
        <v>1</v>
      </c>
      <c r="M131" s="25"/>
    </row>
    <row r="132" spans="1:13" outlineLevel="1" x14ac:dyDescent="0.2">
      <c r="A132" s="27"/>
      <c r="B132" s="48" t="s">
        <v>196</v>
      </c>
      <c r="C132" s="24" t="s">
        <v>151</v>
      </c>
      <c r="D132" s="24">
        <f>MAX($D$124:D131)+1</f>
        <v>9</v>
      </c>
      <c r="E132" s="198">
        <f>IF(SUMPRODUCT(Allocators!$E$21:$AU$21,Allocators!$E97:$AU97)&gt;1,1,0)</f>
        <v>1</v>
      </c>
      <c r="F132" s="198">
        <f>IF(SUMPRODUCT(Allocators!$E$22:$AU$22,Allocators!$E97:$AU97)&gt;1,1,0)</f>
        <v>1</v>
      </c>
      <c r="G132" s="198">
        <f>IF(SUMPRODUCT(Allocators!$E$23:$AU$23,Allocators!$E97:$AU97)&gt;1,1,0)</f>
        <v>1</v>
      </c>
      <c r="H132" s="198">
        <f>IF(SUMPRODUCT(Allocators!$E$24:$AU$24,Allocators!$E97:$AU97)&gt;1,1,0)</f>
        <v>1</v>
      </c>
      <c r="I132" s="198">
        <f>IF(SUMPRODUCT(Allocators!$E$25:$AU$25,Allocators!$E97:$AU97)&gt;1,1,0)</f>
        <v>1</v>
      </c>
      <c r="J132" s="198">
        <f>IF(SUMPRODUCT(Allocators!$E$26:$AU$26,Allocators!$E97:$AU97)&gt;1,1,0)</f>
        <v>0</v>
      </c>
      <c r="K132" s="198">
        <f>IF(SUMPRODUCT(Allocators!$E$27:$AU$27,Allocators!$E97:$AU97)&gt;1,1,0)</f>
        <v>0</v>
      </c>
      <c r="L132" s="198">
        <f>IF(SUMPRODUCT(Allocators!$E$28:$AU$28,Allocators!$E97:$AU97)&gt;1,1,0)</f>
        <v>1</v>
      </c>
      <c r="M132" s="25"/>
    </row>
    <row r="133" spans="1:13" outlineLevel="1" x14ac:dyDescent="0.2">
      <c r="A133" s="27"/>
      <c r="B133" s="48" t="s">
        <v>197</v>
      </c>
      <c r="C133" s="24" t="s">
        <v>151</v>
      </c>
      <c r="D133" s="24">
        <f>MAX($D$124:D132)+1</f>
        <v>10</v>
      </c>
      <c r="E133" s="198">
        <f>IF(SUMPRODUCT(Allocators!$E$21:$AU$21,Allocators!$E98:$AU98)&gt;1,1,0)</f>
        <v>1</v>
      </c>
      <c r="F133" s="198">
        <f>IF(SUMPRODUCT(Allocators!$E$22:$AU$22,Allocators!$E98:$AU98)&gt;1,1,0)</f>
        <v>1</v>
      </c>
      <c r="G133" s="198">
        <f>IF(SUMPRODUCT(Allocators!$E$23:$AU$23,Allocators!$E98:$AU98)&gt;1,1,0)</f>
        <v>1</v>
      </c>
      <c r="H133" s="198">
        <f>IF(SUMPRODUCT(Allocators!$E$24:$AU$24,Allocators!$E98:$AU98)&gt;1,1,0)</f>
        <v>1</v>
      </c>
      <c r="I133" s="198">
        <f>IF(SUMPRODUCT(Allocators!$E$25:$AU$25,Allocators!$E98:$AU98)&gt;1,1,0)</f>
        <v>1</v>
      </c>
      <c r="J133" s="198">
        <f>IF(SUMPRODUCT(Allocators!$E$26:$AU$26,Allocators!$E98:$AU98)&gt;1,1,0)</f>
        <v>0</v>
      </c>
      <c r="K133" s="198">
        <f>IF(SUMPRODUCT(Allocators!$E$27:$AU$27,Allocators!$E98:$AU98)&gt;1,1,0)</f>
        <v>0</v>
      </c>
      <c r="L133" s="198">
        <f>IF(SUMPRODUCT(Allocators!$E$28:$AU$28,Allocators!$E98:$AU98)&gt;1,1,0)</f>
        <v>1</v>
      </c>
      <c r="M133" s="25"/>
    </row>
    <row r="134" spans="1:13" outlineLevel="1" x14ac:dyDescent="0.2">
      <c r="A134" s="27"/>
      <c r="B134" s="48" t="s">
        <v>198</v>
      </c>
      <c r="C134" s="24" t="s">
        <v>151</v>
      </c>
      <c r="D134" s="24">
        <f>MAX($D$124:D133)+1</f>
        <v>11</v>
      </c>
      <c r="E134" s="198">
        <f>IF(SUMPRODUCT(Allocators!$E$21:$AU$21,Allocators!$E99:$AU99)&gt;1,1,0)</f>
        <v>1</v>
      </c>
      <c r="F134" s="198">
        <f>IF(SUMPRODUCT(Allocators!$E$22:$AU$22,Allocators!$E99:$AU99)&gt;1,1,0)</f>
        <v>1</v>
      </c>
      <c r="G134" s="198">
        <f>IF(SUMPRODUCT(Allocators!$E$23:$AU$23,Allocators!$E99:$AU99)&gt;1,1,0)</f>
        <v>1</v>
      </c>
      <c r="H134" s="198">
        <f>IF(SUMPRODUCT(Allocators!$E$24:$AU$24,Allocators!$E99:$AU99)&gt;1,1,0)</f>
        <v>1</v>
      </c>
      <c r="I134" s="198">
        <f>IF(SUMPRODUCT(Allocators!$E$25:$AU$25,Allocators!$E99:$AU99)&gt;1,1,0)</f>
        <v>1</v>
      </c>
      <c r="J134" s="198">
        <f>IF(SUMPRODUCT(Allocators!$E$26:$AU$26,Allocators!$E99:$AU99)&gt;1,1,0)</f>
        <v>1</v>
      </c>
      <c r="K134" s="198">
        <f>IF(SUMPRODUCT(Allocators!$E$27:$AU$27,Allocators!$E99:$AU99)&gt;1,1,0)</f>
        <v>1</v>
      </c>
      <c r="L134" s="198">
        <f>IF(SUMPRODUCT(Allocators!$E$28:$AU$28,Allocators!$E99:$AU99)&gt;1,1,0)</f>
        <v>1</v>
      </c>
      <c r="M134" s="25"/>
    </row>
    <row r="135" spans="1:13" outlineLevel="1" x14ac:dyDescent="0.2">
      <c r="A135" s="27"/>
      <c r="B135" s="48" t="s">
        <v>199</v>
      </c>
      <c r="C135" s="24" t="s">
        <v>151</v>
      </c>
      <c r="D135" s="24">
        <f>MAX($D$124:D134)+1</f>
        <v>12</v>
      </c>
      <c r="E135" s="198">
        <f>IF(SUMPRODUCT(Allocators!$E$21:$AU$21,Allocators!$E100:$AU100)&gt;1,1,0)</f>
        <v>1</v>
      </c>
      <c r="F135" s="198">
        <f>IF(SUMPRODUCT(Allocators!$E$22:$AU$22,Allocators!$E100:$AU100)&gt;1,1,0)</f>
        <v>1</v>
      </c>
      <c r="G135" s="198">
        <f>IF(SUMPRODUCT(Allocators!$E$23:$AU$23,Allocators!$E100:$AU100)&gt;1,1,0)</f>
        <v>1</v>
      </c>
      <c r="H135" s="198">
        <f>IF(SUMPRODUCT(Allocators!$E$24:$AU$24,Allocators!$E100:$AU100)&gt;1,1,0)</f>
        <v>1</v>
      </c>
      <c r="I135" s="198">
        <f>IF(SUMPRODUCT(Allocators!$E$25:$AU$25,Allocators!$E100:$AU100)&gt;1,1,0)</f>
        <v>1</v>
      </c>
      <c r="J135" s="198">
        <f>IF(SUMPRODUCT(Allocators!$E$26:$AU$26,Allocators!$E100:$AU100)&gt;1,1,0)</f>
        <v>0</v>
      </c>
      <c r="K135" s="198">
        <f>IF(SUMPRODUCT(Allocators!$E$27:$AU$27,Allocators!$E100:$AU100)&gt;1,1,0)</f>
        <v>0</v>
      </c>
      <c r="L135" s="198">
        <f>IF(SUMPRODUCT(Allocators!$E$28:$AU$28,Allocators!$E100:$AU100)&gt;1,1,0)</f>
        <v>1</v>
      </c>
      <c r="M135" s="25"/>
    </row>
    <row r="136" spans="1:13" outlineLevel="1" x14ac:dyDescent="0.2">
      <c r="A136" s="27"/>
      <c r="B136" s="48" t="s">
        <v>200</v>
      </c>
      <c r="C136" s="24" t="s">
        <v>151</v>
      </c>
      <c r="D136" s="24">
        <f>MAX($D$124:D135)+1</f>
        <v>13</v>
      </c>
      <c r="E136" s="198">
        <f>IF(SUMPRODUCT(Allocators!$E$21:$AU$21,Allocators!$E101:$AU101)&gt;1,1,0)</f>
        <v>1</v>
      </c>
      <c r="F136" s="198">
        <f>IF(SUMPRODUCT(Allocators!$E$22:$AU$22,Allocators!$E101:$AU101)&gt;1,1,0)</f>
        <v>1</v>
      </c>
      <c r="G136" s="198">
        <f>IF(SUMPRODUCT(Allocators!$E$23:$AU$23,Allocators!$E101:$AU101)&gt;1,1,0)</f>
        <v>1</v>
      </c>
      <c r="H136" s="198">
        <f>IF(SUMPRODUCT(Allocators!$E$24:$AU$24,Allocators!$E101:$AU101)&gt;1,1,0)</f>
        <v>1</v>
      </c>
      <c r="I136" s="198">
        <f>IF(SUMPRODUCT(Allocators!$E$25:$AU$25,Allocators!$E101:$AU101)&gt;1,1,0)</f>
        <v>1</v>
      </c>
      <c r="J136" s="198">
        <f>IF(SUMPRODUCT(Allocators!$E$26:$AU$26,Allocators!$E101:$AU101)&gt;1,1,0)</f>
        <v>0</v>
      </c>
      <c r="K136" s="198">
        <f>IF(SUMPRODUCT(Allocators!$E$27:$AU$27,Allocators!$E101:$AU101)&gt;1,1,0)</f>
        <v>0</v>
      </c>
      <c r="L136" s="198">
        <f>IF(SUMPRODUCT(Allocators!$E$28:$AU$28,Allocators!$E101:$AU101)&gt;1,1,0)</f>
        <v>1</v>
      </c>
      <c r="M136" s="25"/>
    </row>
    <row r="137" spans="1:13" outlineLevel="1" x14ac:dyDescent="0.2">
      <c r="A137" s="27"/>
      <c r="B137" s="48" t="s">
        <v>201</v>
      </c>
      <c r="C137" s="24" t="s">
        <v>151</v>
      </c>
      <c r="D137" s="24">
        <f>MAX($D$124:D136)+1</f>
        <v>14</v>
      </c>
      <c r="E137" s="198">
        <f>IF(SUMPRODUCT(Allocators!$E$21:$AU$21,Allocators!$E102:$AU102)&gt;1,1,0)</f>
        <v>1</v>
      </c>
      <c r="F137" s="198">
        <f>IF(SUMPRODUCT(Allocators!$E$22:$AU$22,Allocators!$E102:$AU102)&gt;1,1,0)</f>
        <v>1</v>
      </c>
      <c r="G137" s="198">
        <f>IF(SUMPRODUCT(Allocators!$E$23:$AU$23,Allocators!$E102:$AU102)&gt;1,1,0)</f>
        <v>1</v>
      </c>
      <c r="H137" s="198">
        <f>IF(SUMPRODUCT(Allocators!$E$24:$AU$24,Allocators!$E102:$AU102)&gt;1,1,0)</f>
        <v>1</v>
      </c>
      <c r="I137" s="198">
        <f>IF(SUMPRODUCT(Allocators!$E$25:$AU$25,Allocators!$E102:$AU102)&gt;1,1,0)</f>
        <v>1</v>
      </c>
      <c r="J137" s="198">
        <f>IF(SUMPRODUCT(Allocators!$E$26:$AU$26,Allocators!$E102:$AU102)&gt;1,1,0)</f>
        <v>0</v>
      </c>
      <c r="K137" s="198">
        <f>IF(SUMPRODUCT(Allocators!$E$27:$AU$27,Allocators!$E102:$AU102)&gt;1,1,0)</f>
        <v>0</v>
      </c>
      <c r="L137" s="198">
        <f>IF(SUMPRODUCT(Allocators!$E$28:$AU$28,Allocators!$E102:$AU102)&gt;1,1,0)</f>
        <v>1</v>
      </c>
      <c r="M137" s="25"/>
    </row>
    <row r="138" spans="1:13" outlineLevel="1" x14ac:dyDescent="0.2">
      <c r="A138" s="27"/>
      <c r="B138" s="48" t="s">
        <v>202</v>
      </c>
      <c r="C138" s="24" t="s">
        <v>151</v>
      </c>
      <c r="D138" s="24">
        <f>MAX($D$124:D137)+1</f>
        <v>15</v>
      </c>
      <c r="E138" s="198">
        <f>IF(SUMPRODUCT(Allocators!$E$21:$AU$21,Allocators!$E103:$AU103)&gt;1,1,0)</f>
        <v>1</v>
      </c>
      <c r="F138" s="198">
        <f>IF(SUMPRODUCT(Allocators!$E$22:$AU$22,Allocators!$E103:$AU103)&gt;1,1,0)</f>
        <v>1</v>
      </c>
      <c r="G138" s="198">
        <f>IF(SUMPRODUCT(Allocators!$E$23:$AU$23,Allocators!$E103:$AU103)&gt;1,1,0)</f>
        <v>1</v>
      </c>
      <c r="H138" s="198">
        <f>IF(SUMPRODUCT(Allocators!$E$24:$AU$24,Allocators!$E103:$AU103)&gt;1,1,0)</f>
        <v>1</v>
      </c>
      <c r="I138" s="198">
        <f>IF(SUMPRODUCT(Allocators!$E$25:$AU$25,Allocators!$E103:$AU103)&gt;1,1,0)</f>
        <v>1</v>
      </c>
      <c r="J138" s="198">
        <f>IF(SUMPRODUCT(Allocators!$E$26:$AU$26,Allocators!$E103:$AU103)&gt;1,1,0)</f>
        <v>0</v>
      </c>
      <c r="K138" s="198">
        <f>IF(SUMPRODUCT(Allocators!$E$27:$AU$27,Allocators!$E103:$AU103)&gt;1,1,0)</f>
        <v>0</v>
      </c>
      <c r="L138" s="198">
        <f>IF(SUMPRODUCT(Allocators!$E$28:$AU$28,Allocators!$E103:$AU103)&gt;1,1,0)</f>
        <v>1</v>
      </c>
      <c r="M138" s="25"/>
    </row>
    <row r="139" spans="1:13" outlineLevel="1" x14ac:dyDescent="0.2">
      <c r="A139" s="27"/>
      <c r="B139" s="48" t="s">
        <v>203</v>
      </c>
      <c r="C139" s="24" t="s">
        <v>151</v>
      </c>
      <c r="D139" s="24">
        <f>MAX($D$124:D138)+1</f>
        <v>16</v>
      </c>
      <c r="E139" s="198">
        <f>IF(SUMPRODUCT(Allocators!$E$21:$AU$21,Allocators!$E104:$AU104)&gt;1,1,0)</f>
        <v>0</v>
      </c>
      <c r="F139" s="198">
        <f>IF(SUMPRODUCT(Allocators!$E$22:$AU$22,Allocators!$E104:$AU104)&gt;1,1,0)</f>
        <v>0</v>
      </c>
      <c r="G139" s="198">
        <f>IF(SUMPRODUCT(Allocators!$E$23:$AU$23,Allocators!$E104:$AU104)&gt;1,1,0)</f>
        <v>0</v>
      </c>
      <c r="H139" s="198">
        <f>IF(SUMPRODUCT(Allocators!$E$24:$AU$24,Allocators!$E104:$AU104)&gt;1,1,0)</f>
        <v>0</v>
      </c>
      <c r="I139" s="198">
        <f>IF(SUMPRODUCT(Allocators!$E$25:$AU$25,Allocators!$E104:$AU104)&gt;1,1,0)</f>
        <v>0</v>
      </c>
      <c r="J139" s="198">
        <f>IF(SUMPRODUCT(Allocators!$E$26:$AU$26,Allocators!$E104:$AU104)&gt;1,1,0)</f>
        <v>1</v>
      </c>
      <c r="K139" s="198">
        <f>IF(SUMPRODUCT(Allocators!$E$27:$AU$27,Allocators!$E104:$AU104)&gt;1,1,0)</f>
        <v>1</v>
      </c>
      <c r="L139" s="198">
        <f>IF(SUMPRODUCT(Allocators!$E$28:$AU$28,Allocators!$E104:$AU104)&gt;1,1,0)</f>
        <v>0</v>
      </c>
      <c r="M139" s="25"/>
    </row>
    <row r="140" spans="1:13" outlineLevel="1" x14ac:dyDescent="0.2">
      <c r="A140" s="27"/>
      <c r="B140" s="48" t="s">
        <v>204</v>
      </c>
      <c r="C140" s="24" t="s">
        <v>151</v>
      </c>
      <c r="D140" s="24">
        <f>MAX($D$124:D139)+1</f>
        <v>17</v>
      </c>
      <c r="E140" s="198">
        <f>IF(SUMPRODUCT(Allocators!$E$21:$AU$21,Allocators!$E105:$AU105)&gt;1,1,0)</f>
        <v>1</v>
      </c>
      <c r="F140" s="198">
        <f>IF(SUMPRODUCT(Allocators!$E$22:$AU$22,Allocators!$E105:$AU105)&gt;1,1,0)</f>
        <v>1</v>
      </c>
      <c r="G140" s="198">
        <f>IF(SUMPRODUCT(Allocators!$E$23:$AU$23,Allocators!$E105:$AU105)&gt;1,1,0)</f>
        <v>1</v>
      </c>
      <c r="H140" s="198">
        <f>IF(SUMPRODUCT(Allocators!$E$24:$AU$24,Allocators!$E105:$AU105)&gt;1,1,0)</f>
        <v>1</v>
      </c>
      <c r="I140" s="198">
        <f>IF(SUMPRODUCT(Allocators!$E$25:$AU$25,Allocators!$E105:$AU105)&gt;1,1,0)</f>
        <v>1</v>
      </c>
      <c r="J140" s="198">
        <f>IF(SUMPRODUCT(Allocators!$E$26:$AU$26,Allocators!$E105:$AU105)&gt;1,1,0)</f>
        <v>0</v>
      </c>
      <c r="K140" s="198">
        <f>IF(SUMPRODUCT(Allocators!$E$27:$AU$27,Allocators!$E105:$AU105)&gt;1,1,0)</f>
        <v>0</v>
      </c>
      <c r="L140" s="198">
        <f>IF(SUMPRODUCT(Allocators!$E$28:$AU$28,Allocators!$E105:$AU105)&gt;1,1,0)</f>
        <v>1</v>
      </c>
      <c r="M140" s="25"/>
    </row>
    <row r="141" spans="1:13" outlineLevel="1" x14ac:dyDescent="0.2">
      <c r="A141" s="27"/>
      <c r="B141" s="48" t="s">
        <v>205</v>
      </c>
      <c r="C141" s="24" t="s">
        <v>151</v>
      </c>
      <c r="D141" s="24">
        <f>MAX($D$124:D140)+1</f>
        <v>18</v>
      </c>
      <c r="E141" s="198">
        <f>IF(SUMPRODUCT(Allocators!$E$21:$AU$21,Allocators!$E106:$AU106)&gt;1,1,0)</f>
        <v>1</v>
      </c>
      <c r="F141" s="198">
        <f>IF(SUMPRODUCT(Allocators!$E$22:$AU$22,Allocators!$E106:$AU106)&gt;1,1,0)</f>
        <v>1</v>
      </c>
      <c r="G141" s="198">
        <f>IF(SUMPRODUCT(Allocators!$E$23:$AU$23,Allocators!$E106:$AU106)&gt;1,1,0)</f>
        <v>1</v>
      </c>
      <c r="H141" s="198">
        <f>IF(SUMPRODUCT(Allocators!$E$24:$AU$24,Allocators!$E106:$AU106)&gt;1,1,0)</f>
        <v>1</v>
      </c>
      <c r="I141" s="198">
        <f>IF(SUMPRODUCT(Allocators!$E$25:$AU$25,Allocators!$E106:$AU106)&gt;1,1,0)</f>
        <v>1</v>
      </c>
      <c r="J141" s="198">
        <f>IF(SUMPRODUCT(Allocators!$E$26:$AU$26,Allocators!$E106:$AU106)&gt;1,1,0)</f>
        <v>0</v>
      </c>
      <c r="K141" s="198">
        <f>IF(SUMPRODUCT(Allocators!$E$27:$AU$27,Allocators!$E106:$AU106)&gt;1,1,0)</f>
        <v>0</v>
      </c>
      <c r="L141" s="198">
        <f>IF(SUMPRODUCT(Allocators!$E$28:$AU$28,Allocators!$E106:$AU106)&gt;1,1,0)</f>
        <v>1</v>
      </c>
      <c r="M141" s="25"/>
    </row>
    <row r="142" spans="1:13" outlineLevel="1" x14ac:dyDescent="0.2">
      <c r="A142" s="27"/>
      <c r="B142" s="48" t="s">
        <v>206</v>
      </c>
      <c r="C142" s="24" t="s">
        <v>151</v>
      </c>
      <c r="D142" s="24">
        <f>MAX($D$124:D141)+1</f>
        <v>19</v>
      </c>
      <c r="E142" s="198">
        <f>IF(SUMPRODUCT(Allocators!$E$21:$AU$21,Allocators!$E107:$AU107)&gt;1,1,0)</f>
        <v>1</v>
      </c>
      <c r="F142" s="198">
        <f>IF(SUMPRODUCT(Allocators!$E$22:$AU$22,Allocators!$E107:$AU107)&gt;1,1,0)</f>
        <v>1</v>
      </c>
      <c r="G142" s="198">
        <f>IF(SUMPRODUCT(Allocators!$E$23:$AU$23,Allocators!$E107:$AU107)&gt;1,1,0)</f>
        <v>1</v>
      </c>
      <c r="H142" s="198">
        <f>IF(SUMPRODUCT(Allocators!$E$24:$AU$24,Allocators!$E107:$AU107)&gt;1,1,0)</f>
        <v>1</v>
      </c>
      <c r="I142" s="198">
        <f>IF(SUMPRODUCT(Allocators!$E$25:$AU$25,Allocators!$E107:$AU107)&gt;1,1,0)</f>
        <v>1</v>
      </c>
      <c r="J142" s="198">
        <f>IF(SUMPRODUCT(Allocators!$E$26:$AU$26,Allocators!$E107:$AU107)&gt;1,1,0)</f>
        <v>1</v>
      </c>
      <c r="K142" s="198">
        <f>IF(SUMPRODUCT(Allocators!$E$27:$AU$27,Allocators!$E107:$AU107)&gt;1,1,0)</f>
        <v>1</v>
      </c>
      <c r="L142" s="198">
        <f>IF(SUMPRODUCT(Allocators!$E$28:$AU$28,Allocators!$E107:$AU107)&gt;1,1,0)</f>
        <v>1</v>
      </c>
      <c r="M142" s="25"/>
    </row>
    <row r="143" spans="1:13" outlineLevel="1" x14ac:dyDescent="0.2">
      <c r="A143" s="27"/>
      <c r="B143" s="48" t="s">
        <v>207</v>
      </c>
      <c r="C143" s="24" t="s">
        <v>151</v>
      </c>
      <c r="D143" s="24">
        <f>MAX($D$124:D142)+1</f>
        <v>20</v>
      </c>
      <c r="E143" s="198">
        <f>IF(SUMPRODUCT(Allocators!$E$21:$AU$21,Allocators!$E108:$AU108)&gt;1,1,0)</f>
        <v>0</v>
      </c>
      <c r="F143" s="198">
        <f>IF(SUMPRODUCT(Allocators!$E$22:$AU$22,Allocators!$E108:$AU108)&gt;1,1,0)</f>
        <v>0</v>
      </c>
      <c r="G143" s="198">
        <f>IF(SUMPRODUCT(Allocators!$E$23:$AU$23,Allocators!$E108:$AU108)&gt;1,1,0)</f>
        <v>0</v>
      </c>
      <c r="H143" s="198">
        <f>IF(SUMPRODUCT(Allocators!$E$24:$AU$24,Allocators!$E108:$AU108)&gt;1,1,0)</f>
        <v>0</v>
      </c>
      <c r="I143" s="198">
        <f>IF(SUMPRODUCT(Allocators!$E$25:$AU$25,Allocators!$E108:$AU108)&gt;1,1,0)</f>
        <v>0</v>
      </c>
      <c r="J143" s="198">
        <f>IF(SUMPRODUCT(Allocators!$E$26:$AU$26,Allocators!$E108:$AU108)&gt;1,1,0)</f>
        <v>0</v>
      </c>
      <c r="K143" s="198">
        <f>IF(SUMPRODUCT(Allocators!$E$27:$AU$27,Allocators!$E108:$AU108)&gt;1,1,0)</f>
        <v>0</v>
      </c>
      <c r="L143" s="198">
        <f>IF(SUMPRODUCT(Allocators!$E$28:$AU$28,Allocators!$E108:$AU108)&gt;1,1,0)</f>
        <v>0</v>
      </c>
      <c r="M143" s="25"/>
    </row>
    <row r="144" spans="1:13" outlineLevel="1" x14ac:dyDescent="0.2">
      <c r="A144" s="27"/>
      <c r="B144" s="48"/>
      <c r="C144" s="29"/>
      <c r="D144" s="25"/>
      <c r="E144" s="25"/>
      <c r="F144" s="25"/>
      <c r="G144" s="25"/>
      <c r="H144" s="25"/>
      <c r="I144" s="25"/>
      <c r="J144" s="25"/>
      <c r="K144" s="25"/>
      <c r="L144" s="25"/>
      <c r="M144" s="25"/>
    </row>
    <row r="145" spans="1:13" x14ac:dyDescent="0.2">
      <c r="A145" s="6">
        <f>MAX($A$1:A91)+subsection</f>
        <v>7.0399999999999991</v>
      </c>
      <c r="B145" s="6" t="s">
        <v>260</v>
      </c>
      <c r="C145" s="7"/>
      <c r="D145" s="8"/>
      <c r="E145" s="8"/>
      <c r="F145" s="8"/>
      <c r="G145" s="8"/>
      <c r="H145" s="8"/>
      <c r="I145" s="8"/>
      <c r="J145" s="8"/>
      <c r="K145" s="8"/>
      <c r="L145" s="8"/>
      <c r="M145" s="50"/>
    </row>
    <row r="146" spans="1:13" x14ac:dyDescent="0.2">
      <c r="A146" s="27"/>
      <c r="C146" s="29"/>
      <c r="D146" s="25"/>
      <c r="E146" s="25"/>
      <c r="F146" s="25"/>
      <c r="G146" s="25"/>
      <c r="H146" s="25"/>
      <c r="I146" s="25"/>
      <c r="J146" s="25"/>
      <c r="K146" s="25"/>
      <c r="L146" s="25"/>
      <c r="M146" s="25"/>
    </row>
    <row r="147" spans="1:13" outlineLevel="1" x14ac:dyDescent="0.2">
      <c r="A147" s="27"/>
      <c r="B147" s="49" t="s">
        <v>261</v>
      </c>
      <c r="C147" s="29"/>
      <c r="D147" s="25"/>
      <c r="E147" s="215" t="s">
        <v>319</v>
      </c>
      <c r="F147" s="214"/>
      <c r="G147" s="214"/>
      <c r="H147" s="214"/>
      <c r="I147" s="214"/>
      <c r="J147" s="214"/>
      <c r="K147" s="214"/>
      <c r="L147" s="214"/>
      <c r="M147" s="214"/>
    </row>
    <row r="148" spans="1:13" outlineLevel="1" x14ac:dyDescent="0.2">
      <c r="A148" s="27"/>
      <c r="B148" s="28"/>
      <c r="C148" s="29"/>
      <c r="D148" s="25"/>
      <c r="E148" s="215" t="s">
        <v>320</v>
      </c>
      <c r="F148" s="25"/>
      <c r="G148" s="25"/>
      <c r="H148" s="25"/>
      <c r="I148" s="25"/>
      <c r="J148" s="25"/>
      <c r="K148" s="25"/>
      <c r="L148" s="25"/>
      <c r="M148" s="25"/>
    </row>
    <row r="149" spans="1:13" outlineLevel="1" x14ac:dyDescent="0.2">
      <c r="A149" s="27"/>
      <c r="B149" s="47" t="s">
        <v>262</v>
      </c>
      <c r="C149" s="29"/>
      <c r="D149" s="25"/>
      <c r="E149" s="25"/>
      <c r="F149" s="25"/>
      <c r="G149" s="25"/>
      <c r="H149" s="25"/>
      <c r="I149" s="25"/>
      <c r="J149" s="25"/>
      <c r="K149" s="25"/>
      <c r="L149" s="25"/>
      <c r="M149" s="25"/>
    </row>
    <row r="150" spans="1:13" outlineLevel="1" x14ac:dyDescent="0.2">
      <c r="A150" s="27"/>
      <c r="B150" s="28"/>
      <c r="C150" s="29"/>
      <c r="D150" s="25"/>
      <c r="E150" s="25"/>
      <c r="F150" s="25"/>
      <c r="G150" s="25"/>
      <c r="H150" s="25"/>
      <c r="I150" s="25"/>
      <c r="J150" s="25"/>
      <c r="K150" s="25"/>
      <c r="L150" s="25"/>
      <c r="M150" s="25"/>
    </row>
    <row r="151" spans="1:13" outlineLevel="1" x14ac:dyDescent="0.2">
      <c r="A151" s="27"/>
      <c r="B151" s="48" t="s">
        <v>263</v>
      </c>
      <c r="C151" s="10" t="s">
        <v>55</v>
      </c>
      <c r="D151" s="25"/>
      <c r="E151" s="202">
        <v>2017</v>
      </c>
      <c r="F151" s="25"/>
      <c r="G151" s="25"/>
      <c r="H151" s="25"/>
      <c r="I151" s="25"/>
      <c r="J151" s="25"/>
      <c r="K151" s="25"/>
      <c r="L151" s="25"/>
      <c r="M151" s="25"/>
    </row>
    <row r="152" spans="1:13" outlineLevel="1" x14ac:dyDescent="0.2">
      <c r="A152" s="27"/>
      <c r="B152" s="48" t="s">
        <v>264</v>
      </c>
      <c r="C152" s="10" t="s">
        <v>222</v>
      </c>
      <c r="D152" s="25"/>
      <c r="E152" s="180">
        <f>INDEX(Revenue_by_Bundle,MATCH(E$8,Mapping!$E$8:$L$8,0),MATCH(Mapping!$E$151,Years,0))/SUM(INDEX(Revenue_by_Bundle,,MATCH(Mapping!$E$151,Years,0)))</f>
        <v>0.6038587657465152</v>
      </c>
      <c r="F152" s="180">
        <f>INDEX(Revenue_by_Bundle,MATCH(F$8,Mapping!$E$8:$L$8,0),MATCH(Mapping!$E$151,Revenue!$G$9:$BC$9,0))/SUM(INDEX(Revenue_by_Bundle,,MATCH(Mapping!$E$151,Revenue!$G$9:$BC$9,0)))</f>
        <v>3.5564068123398185E-2</v>
      </c>
      <c r="G152" s="180">
        <f>INDEX(Revenue_by_Bundle,MATCH(G$8,Mapping!$E$8:$L$8,0),MATCH(Mapping!$E$151,Revenue!$G$9:$BC$9,0))/SUM(INDEX(Revenue_by_Bundle,,MATCH(Mapping!$E$151,Revenue!$G$9:$BC$9,0)))</f>
        <v>7.3723916952533636E-2</v>
      </c>
      <c r="H152" s="180">
        <f>INDEX(Revenue_by_Bundle,MATCH(H$8,Mapping!$E$8:$L$8,0),MATCH(Mapping!$E$151,Revenue!$G$9:$BC$9,0))/SUM(INDEX(Revenue_by_Bundle,,MATCH(Mapping!$E$151,Revenue!$G$9:$BC$9,0)))</f>
        <v>4.4865341521811548E-2</v>
      </c>
      <c r="I152" s="180">
        <f>INDEX(Revenue_by_Bundle,MATCH(I$8,Mapping!$E$8:$L$8,0),MATCH(Mapping!$E$151,Revenue!$G$9:$BC$9,0))/SUM(INDEX(Revenue_by_Bundle,,MATCH(Mapping!$E$151,Revenue!$G$9:$BC$9,0)))</f>
        <v>5.1925659634061518E-2</v>
      </c>
      <c r="J152" s="180">
        <f>INDEX(Revenue_by_Bundle,MATCH(J$8,Mapping!$E$8:$L$8,0),MATCH(Mapping!$E$151,Revenue!$G$9:$BC$9,0))/SUM(INDEX(Revenue_by_Bundle,,MATCH(Mapping!$E$151,Revenue!$G$9:$BC$9,0)))</f>
        <v>9.4297745056049403E-2</v>
      </c>
      <c r="K152" s="180">
        <f>INDEX(Revenue_by_Bundle,MATCH(K$8,Mapping!$E$8:$L$8,0),MATCH(Mapping!$E$151,Revenue!$G$9:$BC$9,0))/SUM(INDEX(Revenue_by_Bundle,,MATCH(Mapping!$E$151,Revenue!$G$9:$BC$9,0)))</f>
        <v>6.6976474528005453E-2</v>
      </c>
      <c r="L152" s="180">
        <f>INDEX(Revenue_by_Bundle,MATCH(L$8,Mapping!$E$8:$L$8,0),MATCH(Mapping!$E$151,Revenue!$G$9:$BC$9,0))/SUM(INDEX(Revenue_by_Bundle,,MATCH(Mapping!$E$151,Revenue!$G$9:$BC$9,0)))</f>
        <v>2.8788028437625152E-2</v>
      </c>
      <c r="M152" s="111">
        <f>1*(SUM(E152:L152)&lt;&gt;1)</f>
        <v>0</v>
      </c>
    </row>
    <row r="153" spans="1:13" outlineLevel="1" x14ac:dyDescent="0.2">
      <c r="A153" s="27"/>
      <c r="B153" s="28"/>
      <c r="C153" s="29"/>
      <c r="D153" s="25"/>
      <c r="E153" s="25"/>
      <c r="F153" s="25"/>
      <c r="G153" s="25"/>
      <c r="H153" s="25"/>
      <c r="I153" s="25"/>
      <c r="J153" s="25"/>
      <c r="K153" s="25"/>
      <c r="L153" s="25"/>
      <c r="M153" s="25"/>
    </row>
    <row r="154" spans="1:13" outlineLevel="1" x14ac:dyDescent="0.2">
      <c r="A154" s="27"/>
      <c r="B154" s="47" t="s">
        <v>186</v>
      </c>
      <c r="C154" s="29"/>
      <c r="D154" s="25"/>
      <c r="E154" s="25"/>
      <c r="F154" s="25"/>
      <c r="G154" s="25"/>
      <c r="H154" s="25"/>
      <c r="I154" s="25"/>
      <c r="J154" s="25"/>
      <c r="K154" s="25"/>
      <c r="L154" s="25"/>
      <c r="M154" s="25"/>
    </row>
    <row r="155" spans="1:13" outlineLevel="1" x14ac:dyDescent="0.2">
      <c r="A155" s="27"/>
      <c r="B155" s="28"/>
      <c r="C155" s="29"/>
      <c r="D155" s="53" t="s">
        <v>187</v>
      </c>
      <c r="E155" s="25"/>
      <c r="F155" s="25"/>
      <c r="G155" s="25"/>
      <c r="H155" s="25"/>
      <c r="I155" s="25"/>
      <c r="J155" s="25"/>
      <c r="K155" s="25"/>
      <c r="L155" s="25"/>
      <c r="M155" s="25"/>
    </row>
    <row r="156" spans="1:13" outlineLevel="1" x14ac:dyDescent="0.2">
      <c r="A156" s="27"/>
      <c r="B156" s="48" t="s">
        <v>188</v>
      </c>
      <c r="C156" s="24" t="s">
        <v>151</v>
      </c>
      <c r="D156" s="74">
        <v>1</v>
      </c>
      <c r="E156" s="216">
        <f t="shared" ref="E156:L165" si="38">IFERROR(E124*E$152/SUMPRODUCT($E124:$L124,$E$152:$L$152),0)</f>
        <v>0</v>
      </c>
      <c r="F156" s="216">
        <f t="shared" si="38"/>
        <v>0</v>
      </c>
      <c r="G156" s="216">
        <f t="shared" si="38"/>
        <v>0</v>
      </c>
      <c r="H156" s="216">
        <f t="shared" si="38"/>
        <v>0</v>
      </c>
      <c r="I156" s="216">
        <f t="shared" si="38"/>
        <v>0</v>
      </c>
      <c r="J156" s="216">
        <f t="shared" si="38"/>
        <v>1</v>
      </c>
      <c r="K156" s="216">
        <f t="shared" si="38"/>
        <v>0</v>
      </c>
      <c r="L156" s="216">
        <f t="shared" si="38"/>
        <v>0</v>
      </c>
      <c r="M156" s="111">
        <f t="shared" ref="M156:M173" si="39">1*(SUM(E156:L156)&lt;&gt;1)</f>
        <v>0</v>
      </c>
    </row>
    <row r="157" spans="1:13" outlineLevel="1" x14ac:dyDescent="0.2">
      <c r="A157" s="27"/>
      <c r="B157" s="48" t="s">
        <v>189</v>
      </c>
      <c r="C157" s="24" t="s">
        <v>151</v>
      </c>
      <c r="D157" s="24">
        <f>MAX($D$156:D156)+1</f>
        <v>2</v>
      </c>
      <c r="E157" s="216">
        <f t="shared" si="38"/>
        <v>0</v>
      </c>
      <c r="F157" s="216">
        <f t="shared" si="38"/>
        <v>0</v>
      </c>
      <c r="G157" s="216">
        <f t="shared" si="38"/>
        <v>0</v>
      </c>
      <c r="H157" s="216">
        <f t="shared" si="38"/>
        <v>0</v>
      </c>
      <c r="I157" s="216">
        <f t="shared" si="38"/>
        <v>0</v>
      </c>
      <c r="J157" s="216">
        <f t="shared" si="38"/>
        <v>1</v>
      </c>
      <c r="K157" s="216">
        <f t="shared" si="38"/>
        <v>0</v>
      </c>
      <c r="L157" s="216">
        <f t="shared" si="38"/>
        <v>0</v>
      </c>
      <c r="M157" s="111">
        <f t="shared" si="39"/>
        <v>0</v>
      </c>
    </row>
    <row r="158" spans="1:13" outlineLevel="1" x14ac:dyDescent="0.2">
      <c r="A158" s="27"/>
      <c r="B158" s="48" t="s">
        <v>190</v>
      </c>
      <c r="C158" s="24" t="s">
        <v>151</v>
      </c>
      <c r="D158" s="24">
        <f>MAX($D$156:D157)+1</f>
        <v>3</v>
      </c>
      <c r="E158" s="216">
        <f t="shared" si="38"/>
        <v>0</v>
      </c>
      <c r="F158" s="216">
        <f t="shared" si="38"/>
        <v>0</v>
      </c>
      <c r="G158" s="216">
        <f t="shared" si="38"/>
        <v>0</v>
      </c>
      <c r="H158" s="216">
        <f t="shared" si="38"/>
        <v>0</v>
      </c>
      <c r="I158" s="216">
        <f t="shared" si="38"/>
        <v>0</v>
      </c>
      <c r="J158" s="216">
        <f t="shared" si="38"/>
        <v>0.58470439540339647</v>
      </c>
      <c r="K158" s="216">
        <f t="shared" si="38"/>
        <v>0.41529560459660347</v>
      </c>
      <c r="L158" s="216">
        <f t="shared" si="38"/>
        <v>0</v>
      </c>
      <c r="M158" s="111">
        <f t="shared" si="39"/>
        <v>0</v>
      </c>
    </row>
    <row r="159" spans="1:13" outlineLevel="1" x14ac:dyDescent="0.2">
      <c r="A159" s="27"/>
      <c r="B159" s="48" t="s">
        <v>191</v>
      </c>
      <c r="C159" s="24" t="s">
        <v>151</v>
      </c>
      <c r="D159" s="24">
        <f>MAX($D$156:D158)+1</f>
        <v>4</v>
      </c>
      <c r="E159" s="216">
        <f t="shared" si="38"/>
        <v>0</v>
      </c>
      <c r="F159" s="216">
        <f t="shared" si="38"/>
        <v>0</v>
      </c>
      <c r="G159" s="216">
        <f t="shared" si="38"/>
        <v>0</v>
      </c>
      <c r="H159" s="216">
        <f t="shared" si="38"/>
        <v>0</v>
      </c>
      <c r="I159" s="216">
        <f t="shared" si="38"/>
        <v>0</v>
      </c>
      <c r="J159" s="216">
        <f t="shared" si="38"/>
        <v>0.58470439540339647</v>
      </c>
      <c r="K159" s="216">
        <f t="shared" si="38"/>
        <v>0.41529560459660347</v>
      </c>
      <c r="L159" s="216">
        <f t="shared" si="38"/>
        <v>0</v>
      </c>
      <c r="M159" s="111">
        <f t="shared" si="39"/>
        <v>0</v>
      </c>
    </row>
    <row r="160" spans="1:13" outlineLevel="1" x14ac:dyDescent="0.2">
      <c r="A160" s="27"/>
      <c r="B160" s="48" t="s">
        <v>192</v>
      </c>
      <c r="C160" s="24" t="s">
        <v>151</v>
      </c>
      <c r="D160" s="24">
        <f>MAX($D$156:D159)+1</f>
        <v>5</v>
      </c>
      <c r="E160" s="216">
        <f t="shared" si="38"/>
        <v>0</v>
      </c>
      <c r="F160" s="216">
        <f t="shared" si="38"/>
        <v>0</v>
      </c>
      <c r="G160" s="216">
        <f t="shared" si="38"/>
        <v>0</v>
      </c>
      <c r="H160" s="216">
        <f t="shared" si="38"/>
        <v>0</v>
      </c>
      <c r="I160" s="216">
        <f t="shared" si="38"/>
        <v>0</v>
      </c>
      <c r="J160" s="216">
        <f t="shared" si="38"/>
        <v>0.58470439540339647</v>
      </c>
      <c r="K160" s="216">
        <f t="shared" si="38"/>
        <v>0.41529560459660347</v>
      </c>
      <c r="L160" s="216">
        <f t="shared" si="38"/>
        <v>0</v>
      </c>
      <c r="M160" s="111">
        <f t="shared" si="39"/>
        <v>0</v>
      </c>
    </row>
    <row r="161" spans="1:13" outlineLevel="1" x14ac:dyDescent="0.2">
      <c r="A161" s="27"/>
      <c r="B161" s="48" t="s">
        <v>193</v>
      </c>
      <c r="C161" s="24" t="s">
        <v>151</v>
      </c>
      <c r="D161" s="24">
        <f>MAX($D$156:D160)+1</f>
        <v>6</v>
      </c>
      <c r="E161" s="216">
        <f t="shared" si="38"/>
        <v>0</v>
      </c>
      <c r="F161" s="216">
        <f t="shared" si="38"/>
        <v>0</v>
      </c>
      <c r="G161" s="216">
        <f t="shared" si="38"/>
        <v>0</v>
      </c>
      <c r="H161" s="216">
        <f t="shared" si="38"/>
        <v>0</v>
      </c>
      <c r="I161" s="216">
        <f t="shared" si="38"/>
        <v>0</v>
      </c>
      <c r="J161" s="216">
        <f t="shared" si="38"/>
        <v>0.58470439540339647</v>
      </c>
      <c r="K161" s="216">
        <f t="shared" si="38"/>
        <v>0.41529560459660347</v>
      </c>
      <c r="L161" s="216">
        <f t="shared" si="38"/>
        <v>0</v>
      </c>
      <c r="M161" s="111">
        <f t="shared" si="39"/>
        <v>0</v>
      </c>
    </row>
    <row r="162" spans="1:13" outlineLevel="1" x14ac:dyDescent="0.2">
      <c r="A162" s="27"/>
      <c r="B162" s="48" t="s">
        <v>194</v>
      </c>
      <c r="C162" s="24" t="s">
        <v>151</v>
      </c>
      <c r="D162" s="24">
        <f>MAX($D$156:D161)+1</f>
        <v>7</v>
      </c>
      <c r="E162" s="216">
        <f t="shared" si="38"/>
        <v>0</v>
      </c>
      <c r="F162" s="216">
        <f t="shared" si="38"/>
        <v>0</v>
      </c>
      <c r="G162" s="216">
        <f t="shared" si="38"/>
        <v>0</v>
      </c>
      <c r="H162" s="216">
        <f t="shared" si="38"/>
        <v>0</v>
      </c>
      <c r="I162" s="216">
        <f t="shared" si="38"/>
        <v>0</v>
      </c>
      <c r="J162" s="216">
        <f t="shared" si="38"/>
        <v>0</v>
      </c>
      <c r="K162" s="216">
        <f t="shared" si="38"/>
        <v>0</v>
      </c>
      <c r="L162" s="216">
        <f t="shared" si="38"/>
        <v>1</v>
      </c>
      <c r="M162" s="111">
        <f t="shared" si="39"/>
        <v>0</v>
      </c>
    </row>
    <row r="163" spans="1:13" outlineLevel="1" x14ac:dyDescent="0.2">
      <c r="A163" s="27"/>
      <c r="B163" s="48" t="s">
        <v>195</v>
      </c>
      <c r="C163" s="24" t="s">
        <v>151</v>
      </c>
      <c r="D163" s="24">
        <f>MAX($D$156:D162)+1</f>
        <v>8</v>
      </c>
      <c r="E163" s="216">
        <f t="shared" si="38"/>
        <v>0</v>
      </c>
      <c r="F163" s="216">
        <f t="shared" si="38"/>
        <v>0</v>
      </c>
      <c r="G163" s="216">
        <f t="shared" si="38"/>
        <v>0</v>
      </c>
      <c r="H163" s="216">
        <f t="shared" si="38"/>
        <v>0</v>
      </c>
      <c r="I163" s="216">
        <f t="shared" si="38"/>
        <v>0</v>
      </c>
      <c r="J163" s="216">
        <f t="shared" si="38"/>
        <v>0</v>
      </c>
      <c r="K163" s="216">
        <f t="shared" si="38"/>
        <v>0</v>
      </c>
      <c r="L163" s="216">
        <f t="shared" si="38"/>
        <v>1</v>
      </c>
      <c r="M163" s="111">
        <f t="shared" si="39"/>
        <v>0</v>
      </c>
    </row>
    <row r="164" spans="1:13" outlineLevel="1" x14ac:dyDescent="0.2">
      <c r="A164" s="27"/>
      <c r="B164" s="48" t="s">
        <v>196</v>
      </c>
      <c r="C164" s="24" t="s">
        <v>151</v>
      </c>
      <c r="D164" s="24">
        <f>MAX($D$156:D163)+1</f>
        <v>9</v>
      </c>
      <c r="E164" s="216">
        <f t="shared" si="38"/>
        <v>0.71997162820850269</v>
      </c>
      <c r="F164" s="216">
        <f t="shared" si="38"/>
        <v>4.2402497876911652E-2</v>
      </c>
      <c r="G164" s="216">
        <f t="shared" si="38"/>
        <v>8.7899905635393835E-2</v>
      </c>
      <c r="H164" s="216">
        <f t="shared" si="38"/>
        <v>5.3492264777603112E-2</v>
      </c>
      <c r="I164" s="216">
        <f t="shared" si="38"/>
        <v>6.1910174751407157E-2</v>
      </c>
      <c r="J164" s="216">
        <f t="shared" si="38"/>
        <v>0</v>
      </c>
      <c r="K164" s="216">
        <f t="shared" si="38"/>
        <v>0</v>
      </c>
      <c r="L164" s="216">
        <f t="shared" si="38"/>
        <v>3.4323528750181548E-2</v>
      </c>
      <c r="M164" s="111">
        <f t="shared" si="39"/>
        <v>0</v>
      </c>
    </row>
    <row r="165" spans="1:13" outlineLevel="1" x14ac:dyDescent="0.2">
      <c r="A165" s="27"/>
      <c r="B165" s="48" t="s">
        <v>197</v>
      </c>
      <c r="C165" s="24" t="s">
        <v>151</v>
      </c>
      <c r="D165" s="24">
        <f>MAX($D$156:D164)+1</f>
        <v>10</v>
      </c>
      <c r="E165" s="216">
        <f t="shared" si="38"/>
        <v>0.71997162820850269</v>
      </c>
      <c r="F165" s="216">
        <f t="shared" si="38"/>
        <v>4.2402497876911652E-2</v>
      </c>
      <c r="G165" s="216">
        <f t="shared" si="38"/>
        <v>8.7899905635393835E-2</v>
      </c>
      <c r="H165" s="216">
        <f t="shared" si="38"/>
        <v>5.3492264777603112E-2</v>
      </c>
      <c r="I165" s="216">
        <f t="shared" si="38"/>
        <v>6.1910174751407157E-2</v>
      </c>
      <c r="J165" s="216">
        <f t="shared" si="38"/>
        <v>0</v>
      </c>
      <c r="K165" s="216">
        <f t="shared" si="38"/>
        <v>0</v>
      </c>
      <c r="L165" s="216">
        <f t="shared" si="38"/>
        <v>3.4323528750181548E-2</v>
      </c>
      <c r="M165" s="111">
        <f t="shared" si="39"/>
        <v>0</v>
      </c>
    </row>
    <row r="166" spans="1:13" outlineLevel="1" x14ac:dyDescent="0.2">
      <c r="A166" s="27"/>
      <c r="B166" s="48" t="s">
        <v>198</v>
      </c>
      <c r="C166" s="24" t="s">
        <v>151</v>
      </c>
      <c r="D166" s="24">
        <f>MAX($D$156:D165)+1</f>
        <v>11</v>
      </c>
      <c r="E166" s="216">
        <f t="shared" ref="E166:L175" si="40">IFERROR(E134*E$152/SUMPRODUCT($E134:$L134,$E$152:$L$152),0)</f>
        <v>0.6038587657465152</v>
      </c>
      <c r="F166" s="216">
        <f t="shared" si="40"/>
        <v>3.5564068123398185E-2</v>
      </c>
      <c r="G166" s="216">
        <f t="shared" si="40"/>
        <v>7.3723916952533636E-2</v>
      </c>
      <c r="H166" s="216">
        <f t="shared" si="40"/>
        <v>4.4865341521811548E-2</v>
      </c>
      <c r="I166" s="216">
        <f t="shared" si="40"/>
        <v>5.1925659634061518E-2</v>
      </c>
      <c r="J166" s="216">
        <f t="shared" si="40"/>
        <v>9.4297745056049403E-2</v>
      </c>
      <c r="K166" s="216">
        <f t="shared" si="40"/>
        <v>6.6976474528005453E-2</v>
      </c>
      <c r="L166" s="216">
        <f t="shared" si="40"/>
        <v>2.8788028437625152E-2</v>
      </c>
      <c r="M166" s="111">
        <f t="shared" si="39"/>
        <v>0</v>
      </c>
    </row>
    <row r="167" spans="1:13" outlineLevel="1" x14ac:dyDescent="0.2">
      <c r="A167" s="27"/>
      <c r="B167" s="48" t="s">
        <v>199</v>
      </c>
      <c r="C167" s="24" t="s">
        <v>151</v>
      </c>
      <c r="D167" s="24">
        <f>MAX($D$156:D166)+1</f>
        <v>12</v>
      </c>
      <c r="E167" s="216">
        <f t="shared" si="40"/>
        <v>0.71997162820850269</v>
      </c>
      <c r="F167" s="216">
        <f t="shared" si="40"/>
        <v>4.2402497876911652E-2</v>
      </c>
      <c r="G167" s="216">
        <f t="shared" si="40"/>
        <v>8.7899905635393835E-2</v>
      </c>
      <c r="H167" s="216">
        <f t="shared" si="40"/>
        <v>5.3492264777603112E-2</v>
      </c>
      <c r="I167" s="216">
        <f t="shared" si="40"/>
        <v>6.1910174751407157E-2</v>
      </c>
      <c r="J167" s="216">
        <f t="shared" si="40"/>
        <v>0</v>
      </c>
      <c r="K167" s="216">
        <f t="shared" si="40"/>
        <v>0</v>
      </c>
      <c r="L167" s="216">
        <f t="shared" si="40"/>
        <v>3.4323528750181548E-2</v>
      </c>
      <c r="M167" s="111">
        <f t="shared" si="39"/>
        <v>0</v>
      </c>
    </row>
    <row r="168" spans="1:13" outlineLevel="1" x14ac:dyDescent="0.2">
      <c r="A168" s="27"/>
      <c r="B168" s="48" t="s">
        <v>200</v>
      </c>
      <c r="C168" s="24" t="s">
        <v>151</v>
      </c>
      <c r="D168" s="24">
        <f>MAX($D$156:D167)+1</f>
        <v>13</v>
      </c>
      <c r="E168" s="216">
        <f t="shared" si="40"/>
        <v>0.71997162820850269</v>
      </c>
      <c r="F168" s="216">
        <f t="shared" si="40"/>
        <v>4.2402497876911652E-2</v>
      </c>
      <c r="G168" s="216">
        <f t="shared" si="40"/>
        <v>8.7899905635393835E-2</v>
      </c>
      <c r="H168" s="216">
        <f t="shared" si="40"/>
        <v>5.3492264777603112E-2</v>
      </c>
      <c r="I168" s="216">
        <f t="shared" si="40"/>
        <v>6.1910174751407157E-2</v>
      </c>
      <c r="J168" s="216">
        <f t="shared" si="40"/>
        <v>0</v>
      </c>
      <c r="K168" s="216">
        <f t="shared" si="40"/>
        <v>0</v>
      </c>
      <c r="L168" s="216">
        <f t="shared" si="40"/>
        <v>3.4323528750181548E-2</v>
      </c>
      <c r="M168" s="111">
        <f t="shared" si="39"/>
        <v>0</v>
      </c>
    </row>
    <row r="169" spans="1:13" outlineLevel="1" x14ac:dyDescent="0.2">
      <c r="A169" s="27"/>
      <c r="B169" s="48" t="s">
        <v>201</v>
      </c>
      <c r="C169" s="24" t="s">
        <v>151</v>
      </c>
      <c r="D169" s="24">
        <f>MAX($D$156:D168)+1</f>
        <v>14</v>
      </c>
      <c r="E169" s="216">
        <f t="shared" si="40"/>
        <v>0.71997162820850269</v>
      </c>
      <c r="F169" s="216">
        <f t="shared" si="40"/>
        <v>4.2402497876911652E-2</v>
      </c>
      <c r="G169" s="216">
        <f t="shared" si="40"/>
        <v>8.7899905635393835E-2</v>
      </c>
      <c r="H169" s="216">
        <f t="shared" si="40"/>
        <v>5.3492264777603112E-2</v>
      </c>
      <c r="I169" s="216">
        <f t="shared" si="40"/>
        <v>6.1910174751407157E-2</v>
      </c>
      <c r="J169" s="216">
        <f t="shared" si="40"/>
        <v>0</v>
      </c>
      <c r="K169" s="216">
        <f t="shared" si="40"/>
        <v>0</v>
      </c>
      <c r="L169" s="216">
        <f t="shared" si="40"/>
        <v>3.4323528750181548E-2</v>
      </c>
      <c r="M169" s="111">
        <f t="shared" si="39"/>
        <v>0</v>
      </c>
    </row>
    <row r="170" spans="1:13" outlineLevel="1" x14ac:dyDescent="0.2">
      <c r="A170" s="27"/>
      <c r="B170" s="48" t="s">
        <v>202</v>
      </c>
      <c r="C170" s="24" t="s">
        <v>151</v>
      </c>
      <c r="D170" s="24">
        <f>MAX($D$156:D169)+1</f>
        <v>15</v>
      </c>
      <c r="E170" s="216">
        <f t="shared" si="40"/>
        <v>0.71997162820850269</v>
      </c>
      <c r="F170" s="216">
        <f t="shared" si="40"/>
        <v>4.2402497876911652E-2</v>
      </c>
      <c r="G170" s="216">
        <f t="shared" si="40"/>
        <v>8.7899905635393835E-2</v>
      </c>
      <c r="H170" s="216">
        <f t="shared" si="40"/>
        <v>5.3492264777603112E-2</v>
      </c>
      <c r="I170" s="216">
        <f t="shared" si="40"/>
        <v>6.1910174751407157E-2</v>
      </c>
      <c r="J170" s="216">
        <f t="shared" si="40"/>
        <v>0</v>
      </c>
      <c r="K170" s="216">
        <f t="shared" si="40"/>
        <v>0</v>
      </c>
      <c r="L170" s="216">
        <f t="shared" si="40"/>
        <v>3.4323528750181548E-2</v>
      </c>
      <c r="M170" s="111">
        <f t="shared" si="39"/>
        <v>0</v>
      </c>
    </row>
    <row r="171" spans="1:13" outlineLevel="1" x14ac:dyDescent="0.2">
      <c r="A171" s="27"/>
      <c r="B171" s="48" t="s">
        <v>203</v>
      </c>
      <c r="C171" s="24" t="s">
        <v>151</v>
      </c>
      <c r="D171" s="24">
        <f>MAX($D$156:D170)+1</f>
        <v>16</v>
      </c>
      <c r="E171" s="216">
        <f t="shared" si="40"/>
        <v>0</v>
      </c>
      <c r="F171" s="216">
        <f t="shared" si="40"/>
        <v>0</v>
      </c>
      <c r="G171" s="216">
        <f t="shared" si="40"/>
        <v>0</v>
      </c>
      <c r="H171" s="216">
        <f t="shared" si="40"/>
        <v>0</v>
      </c>
      <c r="I171" s="216">
        <f t="shared" si="40"/>
        <v>0</v>
      </c>
      <c r="J171" s="216">
        <f t="shared" si="40"/>
        <v>0.58470439540339647</v>
      </c>
      <c r="K171" s="216">
        <f t="shared" si="40"/>
        <v>0.41529560459660347</v>
      </c>
      <c r="L171" s="216">
        <f t="shared" si="40"/>
        <v>0</v>
      </c>
      <c r="M171" s="111">
        <f t="shared" si="39"/>
        <v>0</v>
      </c>
    </row>
    <row r="172" spans="1:13" outlineLevel="1" x14ac:dyDescent="0.2">
      <c r="A172" s="27"/>
      <c r="B172" s="48" t="s">
        <v>204</v>
      </c>
      <c r="C172" s="24" t="s">
        <v>151</v>
      </c>
      <c r="D172" s="24">
        <f>MAX($D$156:D171)+1</f>
        <v>17</v>
      </c>
      <c r="E172" s="216">
        <f t="shared" si="40"/>
        <v>0.71997162820850269</v>
      </c>
      <c r="F172" s="216">
        <f t="shared" si="40"/>
        <v>4.2402497876911652E-2</v>
      </c>
      <c r="G172" s="216">
        <f t="shared" si="40"/>
        <v>8.7899905635393835E-2</v>
      </c>
      <c r="H172" s="216">
        <f t="shared" si="40"/>
        <v>5.3492264777603112E-2</v>
      </c>
      <c r="I172" s="216">
        <f t="shared" si="40"/>
        <v>6.1910174751407157E-2</v>
      </c>
      <c r="J172" s="216">
        <f t="shared" si="40"/>
        <v>0</v>
      </c>
      <c r="K172" s="216">
        <f t="shared" si="40"/>
        <v>0</v>
      </c>
      <c r="L172" s="216">
        <f t="shared" si="40"/>
        <v>3.4323528750181548E-2</v>
      </c>
      <c r="M172" s="111">
        <f t="shared" si="39"/>
        <v>0</v>
      </c>
    </row>
    <row r="173" spans="1:13" outlineLevel="1" x14ac:dyDescent="0.2">
      <c r="A173" s="27"/>
      <c r="B173" s="48" t="s">
        <v>205</v>
      </c>
      <c r="C173" s="24" t="s">
        <v>151</v>
      </c>
      <c r="D173" s="24">
        <f>MAX($D$156:D172)+1</f>
        <v>18</v>
      </c>
      <c r="E173" s="216">
        <f t="shared" si="40"/>
        <v>0.71997162820850269</v>
      </c>
      <c r="F173" s="216">
        <f t="shared" si="40"/>
        <v>4.2402497876911652E-2</v>
      </c>
      <c r="G173" s="216">
        <f t="shared" si="40"/>
        <v>8.7899905635393835E-2</v>
      </c>
      <c r="H173" s="216">
        <f t="shared" si="40"/>
        <v>5.3492264777603112E-2</v>
      </c>
      <c r="I173" s="216">
        <f t="shared" si="40"/>
        <v>6.1910174751407157E-2</v>
      </c>
      <c r="J173" s="216">
        <f t="shared" si="40"/>
        <v>0</v>
      </c>
      <c r="K173" s="216">
        <f t="shared" si="40"/>
        <v>0</v>
      </c>
      <c r="L173" s="216">
        <f t="shared" si="40"/>
        <v>3.4323528750181548E-2</v>
      </c>
      <c r="M173" s="111">
        <f t="shared" si="39"/>
        <v>0</v>
      </c>
    </row>
    <row r="174" spans="1:13" outlineLevel="1" x14ac:dyDescent="0.2">
      <c r="A174" s="27"/>
      <c r="B174" s="48" t="s">
        <v>206</v>
      </c>
      <c r="C174" s="24" t="s">
        <v>151</v>
      </c>
      <c r="D174" s="24">
        <f>MAX($D$156:D173)+1</f>
        <v>19</v>
      </c>
      <c r="E174" s="216">
        <f t="shared" si="40"/>
        <v>0.6038587657465152</v>
      </c>
      <c r="F174" s="216">
        <f t="shared" si="40"/>
        <v>3.5564068123398185E-2</v>
      </c>
      <c r="G174" s="216">
        <f t="shared" si="40"/>
        <v>7.3723916952533636E-2</v>
      </c>
      <c r="H174" s="216">
        <f t="shared" si="40"/>
        <v>4.4865341521811548E-2</v>
      </c>
      <c r="I174" s="216">
        <f t="shared" si="40"/>
        <v>5.1925659634061518E-2</v>
      </c>
      <c r="J174" s="216">
        <f t="shared" si="40"/>
        <v>9.4297745056049403E-2</v>
      </c>
      <c r="K174" s="216">
        <f t="shared" si="40"/>
        <v>6.6976474528005453E-2</v>
      </c>
      <c r="L174" s="216">
        <f t="shared" si="40"/>
        <v>2.8788028437625152E-2</v>
      </c>
      <c r="M174" s="111">
        <f>1*(SUM(E174:L174)&lt;&gt;1)</f>
        <v>0</v>
      </c>
    </row>
    <row r="175" spans="1:13" outlineLevel="1" x14ac:dyDescent="0.2">
      <c r="A175" s="27"/>
      <c r="B175" s="48" t="s">
        <v>207</v>
      </c>
      <c r="C175" s="24" t="s">
        <v>151</v>
      </c>
      <c r="D175" s="24">
        <f>MAX($D$156:D174)+1</f>
        <v>20</v>
      </c>
      <c r="E175" s="216">
        <f t="shared" si="40"/>
        <v>0</v>
      </c>
      <c r="F175" s="216">
        <f t="shared" si="40"/>
        <v>0</v>
      </c>
      <c r="G175" s="216">
        <f t="shared" si="40"/>
        <v>0</v>
      </c>
      <c r="H175" s="216">
        <f t="shared" si="40"/>
        <v>0</v>
      </c>
      <c r="I175" s="216">
        <f t="shared" si="40"/>
        <v>0</v>
      </c>
      <c r="J175" s="216">
        <f t="shared" si="40"/>
        <v>0</v>
      </c>
      <c r="K175" s="216">
        <f t="shared" si="40"/>
        <v>0</v>
      </c>
      <c r="L175" s="216">
        <f t="shared" si="40"/>
        <v>0</v>
      </c>
      <c r="M175" s="111"/>
    </row>
    <row r="176" spans="1:13" outlineLevel="1" x14ac:dyDescent="0.2">
      <c r="A176" s="27"/>
      <c r="B176" s="48"/>
      <c r="C176" s="29"/>
      <c r="D176" s="25"/>
      <c r="E176" s="25"/>
      <c r="F176" s="25"/>
      <c r="G176" s="25"/>
      <c r="H176" s="25"/>
      <c r="I176" s="25"/>
      <c r="J176" s="25"/>
      <c r="K176" s="25"/>
      <c r="L176" s="25"/>
      <c r="M176" s="25"/>
    </row>
    <row r="177" spans="1:13" outlineLevel="1" x14ac:dyDescent="0.2">
      <c r="A177" s="93">
        <f>SUM(E177:AZ177)</f>
        <v>0</v>
      </c>
      <c r="C177" s="1"/>
      <c r="D177" s="72" t="s">
        <v>218</v>
      </c>
      <c r="E177" s="111">
        <f t="array" ref="E177">IF(SUM(ISERROR(E156:E175))&gt;0,1,0)</f>
        <v>0</v>
      </c>
      <c r="F177" s="111">
        <f t="array" ref="F177">IF(SUM(ISERROR(F156:F175))&gt;0,1,0)</f>
        <v>0</v>
      </c>
      <c r="G177" s="111">
        <f t="array" ref="G177">IF(SUM(ISERROR(G156:G175))&gt;0,1,0)</f>
        <v>0</v>
      </c>
      <c r="H177" s="111">
        <f t="array" ref="H177">IF(SUM(ISERROR(H156:H175))&gt;0,1,0)</f>
        <v>0</v>
      </c>
      <c r="I177" s="111">
        <f t="array" ref="I177">IF(SUM(ISERROR(I156:I175))&gt;0,1,0)</f>
        <v>0</v>
      </c>
      <c r="J177" s="111">
        <f t="array" ref="J177">IF(SUM(ISERROR(J156:J175))&gt;0,1,0)</f>
        <v>0</v>
      </c>
      <c r="K177" s="111">
        <f t="array" ref="K177">IF(SUM(ISERROR(K156:K175))&gt;0,1,0)</f>
        <v>0</v>
      </c>
      <c r="L177" s="111">
        <f t="array" ref="L177">IF(SUM(ISERROR(L156:L175))&gt;0,1,0)</f>
        <v>0</v>
      </c>
      <c r="M177" s="111">
        <f>SUM(M152:M175)</f>
        <v>0</v>
      </c>
    </row>
    <row r="178" spans="1:13" outlineLevel="1" x14ac:dyDescent="0.2">
      <c r="A178" s="27"/>
      <c r="B178" s="28"/>
      <c r="C178" s="29"/>
      <c r="D178" s="25"/>
      <c r="E178" s="25"/>
      <c r="F178" s="25"/>
      <c r="G178" s="25"/>
      <c r="H178" s="25"/>
      <c r="I178" s="25"/>
      <c r="J178" s="25"/>
      <c r="K178" s="25"/>
      <c r="L178" s="25"/>
      <c r="M178" s="25"/>
    </row>
    <row r="179" spans="1:13" x14ac:dyDescent="0.2">
      <c r="A179" s="6">
        <f>MAX($A$1:A176)+subsection</f>
        <v>7.0499999999999989</v>
      </c>
      <c r="B179" s="6" t="s">
        <v>146</v>
      </c>
      <c r="C179" s="7"/>
      <c r="D179" s="8"/>
      <c r="E179" s="8"/>
      <c r="F179" s="8"/>
      <c r="G179" s="8"/>
      <c r="H179" s="8"/>
      <c r="I179" s="8"/>
      <c r="J179" s="8"/>
      <c r="K179" s="8"/>
      <c r="L179" s="8"/>
      <c r="M179" s="50"/>
    </row>
    <row r="180" spans="1:13" x14ac:dyDescent="0.2">
      <c r="A180" s="27"/>
      <c r="C180" s="29"/>
      <c r="D180" s="25"/>
      <c r="E180" s="25"/>
      <c r="F180" s="25"/>
      <c r="G180" s="25"/>
      <c r="H180" s="25"/>
      <c r="I180" s="25"/>
      <c r="J180" s="25"/>
      <c r="K180" s="25"/>
      <c r="L180" s="25"/>
      <c r="M180" s="25"/>
    </row>
    <row r="181" spans="1:13" hidden="1" outlineLevel="1" x14ac:dyDescent="0.2">
      <c r="A181" s="27"/>
      <c r="B181" s="49" t="s">
        <v>147</v>
      </c>
      <c r="C181" s="29"/>
      <c r="D181" s="25"/>
      <c r="E181" s="25"/>
      <c r="F181" s="25"/>
      <c r="G181" s="25"/>
      <c r="H181" s="25"/>
      <c r="I181" s="25"/>
      <c r="J181" s="25"/>
      <c r="K181" s="25"/>
      <c r="L181" s="25"/>
      <c r="M181" s="25"/>
    </row>
    <row r="182" spans="1:13" hidden="1" outlineLevel="1" x14ac:dyDescent="0.2">
      <c r="A182" s="27"/>
      <c r="B182" s="28"/>
      <c r="C182" s="29"/>
      <c r="D182" s="25"/>
      <c r="E182" s="25"/>
      <c r="F182" s="25"/>
      <c r="G182" s="25"/>
      <c r="H182" s="25"/>
      <c r="I182" s="25"/>
      <c r="J182" s="25"/>
      <c r="K182" s="25"/>
      <c r="L182" s="25"/>
      <c r="M182" s="25"/>
    </row>
    <row r="183" spans="1:13" hidden="1" outlineLevel="1" x14ac:dyDescent="0.2">
      <c r="B183" s="47" t="s">
        <v>243</v>
      </c>
      <c r="C183" s="24"/>
      <c r="D183" s="53" t="s">
        <v>145</v>
      </c>
      <c r="G183" s="26"/>
      <c r="H183" s="25"/>
      <c r="I183" s="25"/>
      <c r="J183" s="25"/>
      <c r="K183" s="25"/>
      <c r="L183" s="25"/>
      <c r="M183" s="25"/>
    </row>
    <row r="184" spans="1:13" hidden="1" outlineLevel="1" x14ac:dyDescent="0.2">
      <c r="B184" s="65" t="s">
        <v>244</v>
      </c>
      <c r="H184" s="25"/>
      <c r="I184" s="25"/>
      <c r="J184" s="25"/>
      <c r="K184" s="25"/>
      <c r="L184" s="25"/>
      <c r="M184" s="25"/>
    </row>
    <row r="185" spans="1:13" hidden="1" outlineLevel="1" x14ac:dyDescent="0.2">
      <c r="B185" s="52" t="s">
        <v>86</v>
      </c>
      <c r="H185" s="25"/>
      <c r="I185" s="25"/>
      <c r="J185" s="25"/>
      <c r="K185" s="25"/>
      <c r="L185" s="25"/>
      <c r="M185" s="25"/>
    </row>
    <row r="186" spans="1:13" hidden="1" outlineLevel="1" x14ac:dyDescent="0.2">
      <c r="B186" s="66" t="s">
        <v>104</v>
      </c>
      <c r="C186" s="10" t="s">
        <v>216</v>
      </c>
      <c r="D186" s="24">
        <v>1</v>
      </c>
      <c r="E186" s="183">
        <f>HLOOKUP($D186,Allocators!$E$14:$AU$28,E$10+ROWS(Allocators!$E$15:$E$21),FALSE)</f>
        <v>1</v>
      </c>
      <c r="F186" s="183">
        <f>HLOOKUP($D186,Allocators!$E$14:$AU$28,F$10+ROWS(Allocators!$E$15:$E$21),FALSE)</f>
        <v>0</v>
      </c>
      <c r="G186" s="183">
        <f>HLOOKUP($D186,Allocators!$E$14:$AU$28,G$10+ROWS(Allocators!$E$15:$E$21),FALSE)</f>
        <v>0</v>
      </c>
      <c r="H186" s="183">
        <f>HLOOKUP($D186,Allocators!$E$14:$AU$28,H$10+ROWS(Allocators!$E$15:$E$21),FALSE)</f>
        <v>0</v>
      </c>
      <c r="I186" s="183">
        <f>HLOOKUP($D186,Allocators!$E$14:$AU$28,I$10+ROWS(Allocators!$E$15:$E$21),FALSE)</f>
        <v>0</v>
      </c>
      <c r="J186" s="183">
        <f>HLOOKUP($D186,Allocators!$E$14:$AU$28,J$10+ROWS(Allocators!$E$15:$E$21),FALSE)</f>
        <v>0</v>
      </c>
      <c r="K186" s="183">
        <f>HLOOKUP($D186,Allocators!$E$14:$AU$28,K$10+ROWS(Allocators!$E$15:$E$21),FALSE)</f>
        <v>0</v>
      </c>
      <c r="L186" s="183">
        <f>HLOOKUP($D186,Allocators!$E$14:$AU$28,L$10+ROWS(Allocators!$E$15:$E$21),FALSE)</f>
        <v>0</v>
      </c>
      <c r="M186" s="25"/>
    </row>
    <row r="187" spans="1:13" hidden="1" outlineLevel="1" x14ac:dyDescent="0.2">
      <c r="B187" s="66" t="s">
        <v>105</v>
      </c>
      <c r="C187" s="10" t="s">
        <v>216</v>
      </c>
      <c r="D187" s="24">
        <v>2</v>
      </c>
      <c r="E187" s="183">
        <f>HLOOKUP($D187,Allocators!$E$14:$AU$28,E$10+ROWS(Allocators!$E$15:$E$21),FALSE)</f>
        <v>1</v>
      </c>
      <c r="F187" s="183">
        <f>HLOOKUP($D187,Allocators!$E$14:$AU$28,F$10+ROWS(Allocators!$E$15:$E$21),FALSE)</f>
        <v>0</v>
      </c>
      <c r="G187" s="183">
        <f>HLOOKUP($D187,Allocators!$E$14:$AU$28,G$10+ROWS(Allocators!$E$15:$E$21),FALSE)</f>
        <v>0</v>
      </c>
      <c r="H187" s="183">
        <f>HLOOKUP($D187,Allocators!$E$14:$AU$28,H$10+ROWS(Allocators!$E$15:$E$21),FALSE)</f>
        <v>0</v>
      </c>
      <c r="I187" s="183">
        <f>HLOOKUP($D187,Allocators!$E$14:$AU$28,I$10+ROWS(Allocators!$E$15:$E$21),FALSE)</f>
        <v>0</v>
      </c>
      <c r="J187" s="183">
        <f>HLOOKUP($D187,Allocators!$E$14:$AU$28,J$10+ROWS(Allocators!$E$15:$E$21),FALSE)</f>
        <v>0</v>
      </c>
      <c r="K187" s="183">
        <f>HLOOKUP($D187,Allocators!$E$14:$AU$28,K$10+ROWS(Allocators!$E$15:$E$21),FALSE)</f>
        <v>0</v>
      </c>
      <c r="L187" s="183">
        <f>HLOOKUP($D187,Allocators!$E$14:$AU$28,L$10+ROWS(Allocators!$E$15:$E$21),FALSE)</f>
        <v>0</v>
      </c>
      <c r="M187" s="25"/>
    </row>
    <row r="188" spans="1:13" hidden="1" outlineLevel="1" x14ac:dyDescent="0.2">
      <c r="B188" s="66" t="s">
        <v>106</v>
      </c>
      <c r="C188" s="10" t="s">
        <v>216</v>
      </c>
      <c r="D188" s="24">
        <v>3</v>
      </c>
      <c r="E188" s="183">
        <f>HLOOKUP($D188,Allocators!$E$14:$AU$28,E$10+ROWS(Allocators!$E$15:$E$21),FALSE)</f>
        <v>1</v>
      </c>
      <c r="F188" s="183">
        <f>HLOOKUP($D188,Allocators!$E$14:$AU$28,F$10+ROWS(Allocators!$E$15:$E$21),FALSE)</f>
        <v>0</v>
      </c>
      <c r="G188" s="183">
        <f>HLOOKUP($D188,Allocators!$E$14:$AU$28,G$10+ROWS(Allocators!$E$15:$E$21),FALSE)</f>
        <v>0</v>
      </c>
      <c r="H188" s="183">
        <f>HLOOKUP($D188,Allocators!$E$14:$AU$28,H$10+ROWS(Allocators!$E$15:$E$21),FALSE)</f>
        <v>0</v>
      </c>
      <c r="I188" s="183">
        <f>HLOOKUP($D188,Allocators!$E$14:$AU$28,I$10+ROWS(Allocators!$E$15:$E$21),FALSE)</f>
        <v>0</v>
      </c>
      <c r="J188" s="183">
        <f>HLOOKUP($D188,Allocators!$E$14:$AU$28,J$10+ROWS(Allocators!$E$15:$E$21),FALSE)</f>
        <v>0</v>
      </c>
      <c r="K188" s="183">
        <f>HLOOKUP($D188,Allocators!$E$14:$AU$28,K$10+ROWS(Allocators!$E$15:$E$21),FALSE)</f>
        <v>0</v>
      </c>
      <c r="L188" s="183">
        <f>HLOOKUP($D188,Allocators!$E$14:$AU$28,L$10+ROWS(Allocators!$E$15:$E$21),FALSE)</f>
        <v>0</v>
      </c>
      <c r="M188" s="25"/>
    </row>
    <row r="189" spans="1:13" hidden="1" outlineLevel="1" x14ac:dyDescent="0.2">
      <c r="B189" s="66" t="s">
        <v>107</v>
      </c>
      <c r="C189" s="10" t="s">
        <v>216</v>
      </c>
      <c r="D189" s="24">
        <v>4</v>
      </c>
      <c r="E189" s="183">
        <f>HLOOKUP($D189,Allocators!$E$14:$AU$28,E$10+ROWS(Allocators!$E$15:$E$21),FALSE)</f>
        <v>1</v>
      </c>
      <c r="F189" s="183">
        <f>HLOOKUP($D189,Allocators!$E$14:$AU$28,F$10+ROWS(Allocators!$E$15:$E$21),FALSE)</f>
        <v>0</v>
      </c>
      <c r="G189" s="183">
        <f>HLOOKUP($D189,Allocators!$E$14:$AU$28,G$10+ROWS(Allocators!$E$15:$E$21),FALSE)</f>
        <v>0</v>
      </c>
      <c r="H189" s="183">
        <f>HLOOKUP($D189,Allocators!$E$14:$AU$28,H$10+ROWS(Allocators!$E$15:$E$21),FALSE)</f>
        <v>0</v>
      </c>
      <c r="I189" s="183">
        <f>HLOOKUP($D189,Allocators!$E$14:$AU$28,I$10+ROWS(Allocators!$E$15:$E$21),FALSE)</f>
        <v>0</v>
      </c>
      <c r="J189" s="183">
        <f>HLOOKUP($D189,Allocators!$E$14:$AU$28,J$10+ROWS(Allocators!$E$15:$E$21),FALSE)</f>
        <v>0</v>
      </c>
      <c r="K189" s="183">
        <f>HLOOKUP($D189,Allocators!$E$14:$AU$28,K$10+ROWS(Allocators!$E$15:$E$21),FALSE)</f>
        <v>0</v>
      </c>
      <c r="L189" s="183">
        <f>HLOOKUP($D189,Allocators!$E$14:$AU$28,L$10+ROWS(Allocators!$E$15:$E$21),FALSE)</f>
        <v>0</v>
      </c>
      <c r="M189" s="25"/>
    </row>
    <row r="190" spans="1:13" hidden="1" outlineLevel="1" x14ac:dyDescent="0.2">
      <c r="B190" s="66" t="s">
        <v>108</v>
      </c>
      <c r="C190" s="10" t="s">
        <v>216</v>
      </c>
      <c r="D190" s="24">
        <v>5</v>
      </c>
      <c r="E190" s="183">
        <f>HLOOKUP($D190,Allocators!$E$14:$AU$28,E$10+ROWS(Allocators!$E$15:$E$21),FALSE)</f>
        <v>1</v>
      </c>
      <c r="F190" s="183">
        <f>HLOOKUP($D190,Allocators!$E$14:$AU$28,F$10+ROWS(Allocators!$E$15:$E$21),FALSE)</f>
        <v>0</v>
      </c>
      <c r="G190" s="183">
        <f>HLOOKUP($D190,Allocators!$E$14:$AU$28,G$10+ROWS(Allocators!$E$15:$E$21),FALSE)</f>
        <v>0</v>
      </c>
      <c r="H190" s="183">
        <f>HLOOKUP($D190,Allocators!$E$14:$AU$28,H$10+ROWS(Allocators!$E$15:$E$21),FALSE)</f>
        <v>0</v>
      </c>
      <c r="I190" s="183">
        <f>HLOOKUP($D190,Allocators!$E$14:$AU$28,I$10+ROWS(Allocators!$E$15:$E$21),FALSE)</f>
        <v>0</v>
      </c>
      <c r="J190" s="183">
        <f>HLOOKUP($D190,Allocators!$E$14:$AU$28,J$10+ROWS(Allocators!$E$15:$E$21),FALSE)</f>
        <v>0</v>
      </c>
      <c r="K190" s="183">
        <f>HLOOKUP($D190,Allocators!$E$14:$AU$28,K$10+ROWS(Allocators!$E$15:$E$21),FALSE)</f>
        <v>0</v>
      </c>
      <c r="L190" s="183">
        <f>HLOOKUP($D190,Allocators!$E$14:$AU$28,L$10+ROWS(Allocators!$E$15:$E$21),FALSE)</f>
        <v>0</v>
      </c>
      <c r="M190" s="25"/>
    </row>
    <row r="191" spans="1:13" hidden="1" outlineLevel="1" x14ac:dyDescent="0.2">
      <c r="B191" s="52" t="s">
        <v>87</v>
      </c>
      <c r="C191" s="10" t="s">
        <v>216</v>
      </c>
      <c r="D191" s="24">
        <v>6</v>
      </c>
      <c r="E191" s="183">
        <f>HLOOKUP($D191,Allocators!$E$14:$AU$28,E$10+ROWS(Allocators!$E$15:$E$21),FALSE)</f>
        <v>0</v>
      </c>
      <c r="F191" s="183">
        <f>HLOOKUP($D191,Allocators!$E$14:$AU$28,F$10+ROWS(Allocators!$E$15:$E$21),FALSE)</f>
        <v>1</v>
      </c>
      <c r="G191" s="183">
        <f>HLOOKUP($D191,Allocators!$E$14:$AU$28,G$10+ROWS(Allocators!$E$15:$E$21),FALSE)</f>
        <v>0</v>
      </c>
      <c r="H191" s="183">
        <f>HLOOKUP($D191,Allocators!$E$14:$AU$28,H$10+ROWS(Allocators!$E$15:$E$21),FALSE)</f>
        <v>0</v>
      </c>
      <c r="I191" s="183">
        <f>HLOOKUP($D191,Allocators!$E$14:$AU$28,I$10+ROWS(Allocators!$E$15:$E$21),FALSE)</f>
        <v>0</v>
      </c>
      <c r="J191" s="183">
        <f>HLOOKUP($D191,Allocators!$E$14:$AU$28,J$10+ROWS(Allocators!$E$15:$E$21),FALSE)</f>
        <v>0</v>
      </c>
      <c r="K191" s="183">
        <f>HLOOKUP($D191,Allocators!$E$14:$AU$28,K$10+ROWS(Allocators!$E$15:$E$21),FALSE)</f>
        <v>0</v>
      </c>
      <c r="L191" s="183">
        <f>HLOOKUP($D191,Allocators!$E$14:$AU$28,L$10+ROWS(Allocators!$E$15:$E$21),FALSE)</f>
        <v>0</v>
      </c>
      <c r="M191" s="25"/>
    </row>
    <row r="192" spans="1:13" hidden="1" outlineLevel="1" x14ac:dyDescent="0.2">
      <c r="B192" s="52" t="s">
        <v>88</v>
      </c>
      <c r="C192" s="10" t="s">
        <v>216</v>
      </c>
      <c r="D192" s="24">
        <v>7</v>
      </c>
      <c r="E192" s="183">
        <f>HLOOKUP($D192,Allocators!$E$14:$AU$28,E$10+ROWS(Allocators!$E$15:$E$21),FALSE)</f>
        <v>0</v>
      </c>
      <c r="F192" s="183">
        <f>HLOOKUP($D192,Allocators!$E$14:$AU$28,F$10+ROWS(Allocators!$E$15:$E$21),FALSE)</f>
        <v>0</v>
      </c>
      <c r="G192" s="183">
        <f>HLOOKUP($D192,Allocators!$E$14:$AU$28,G$10+ROWS(Allocators!$E$15:$E$21),FALSE)</f>
        <v>0</v>
      </c>
      <c r="H192" s="183">
        <f>HLOOKUP($D192,Allocators!$E$14:$AU$28,H$10+ROWS(Allocators!$E$15:$E$21),FALSE)</f>
        <v>0</v>
      </c>
      <c r="I192" s="183">
        <f>HLOOKUP($D192,Allocators!$E$14:$AU$28,I$10+ROWS(Allocators!$E$15:$E$21),FALSE)</f>
        <v>0</v>
      </c>
      <c r="J192" s="183">
        <f>HLOOKUP($D192,Allocators!$E$14:$AU$28,J$10+ROWS(Allocators!$E$15:$E$21),FALSE)</f>
        <v>0</v>
      </c>
      <c r="K192" s="183">
        <f>HLOOKUP($D192,Allocators!$E$14:$AU$28,K$10+ROWS(Allocators!$E$15:$E$21),FALSE)</f>
        <v>0</v>
      </c>
      <c r="L192" s="183">
        <f>HLOOKUP($D192,Allocators!$E$14:$AU$28,L$10+ROWS(Allocators!$E$15:$E$21),FALSE)</f>
        <v>1</v>
      </c>
      <c r="M192" s="25"/>
    </row>
    <row r="193" spans="2:13" hidden="1" outlineLevel="1" x14ac:dyDescent="0.2">
      <c r="B193" s="52" t="s">
        <v>89</v>
      </c>
      <c r="C193" s="10" t="s">
        <v>216</v>
      </c>
      <c r="D193" s="24">
        <v>8</v>
      </c>
      <c r="E193" s="183">
        <f>HLOOKUP($D193,Allocators!$E$14:$AU$28,E$10+ROWS(Allocators!$E$15:$E$21),FALSE)</f>
        <v>0</v>
      </c>
      <c r="F193" s="183">
        <f>HLOOKUP($D193,Allocators!$E$14:$AU$28,F$10+ROWS(Allocators!$E$15:$E$21),FALSE)</f>
        <v>0</v>
      </c>
      <c r="G193" s="183">
        <f>HLOOKUP($D193,Allocators!$E$14:$AU$28,G$10+ROWS(Allocators!$E$15:$E$21),FALSE)</f>
        <v>1</v>
      </c>
      <c r="H193" s="183">
        <f>HLOOKUP($D193,Allocators!$E$14:$AU$28,H$10+ROWS(Allocators!$E$15:$E$21),FALSE)</f>
        <v>0</v>
      </c>
      <c r="I193" s="183">
        <f>HLOOKUP($D193,Allocators!$E$14:$AU$28,I$10+ROWS(Allocators!$E$15:$E$21),FALSE)</f>
        <v>0</v>
      </c>
      <c r="J193" s="183">
        <f>HLOOKUP($D193,Allocators!$E$14:$AU$28,J$10+ROWS(Allocators!$E$15:$E$21),FALSE)</f>
        <v>0</v>
      </c>
      <c r="K193" s="183">
        <f>HLOOKUP($D193,Allocators!$E$14:$AU$28,K$10+ROWS(Allocators!$E$15:$E$21),FALSE)</f>
        <v>0</v>
      </c>
      <c r="L193" s="183">
        <f>HLOOKUP($D193,Allocators!$E$14:$AU$28,L$10+ROWS(Allocators!$E$15:$E$21),FALSE)</f>
        <v>0</v>
      </c>
      <c r="M193" s="25"/>
    </row>
    <row r="194" spans="2:13" hidden="1" outlineLevel="1" x14ac:dyDescent="0.2">
      <c r="B194" s="52" t="s">
        <v>90</v>
      </c>
      <c r="C194" s="10" t="s">
        <v>216</v>
      </c>
      <c r="D194" s="24">
        <v>9</v>
      </c>
      <c r="E194" s="183">
        <f>HLOOKUP($D194,Allocators!$E$14:$AU$28,E$10+ROWS(Allocators!$E$15:$E$21),FALSE)</f>
        <v>0</v>
      </c>
      <c r="F194" s="183">
        <f>HLOOKUP($D194,Allocators!$E$14:$AU$28,F$10+ROWS(Allocators!$E$15:$E$21),FALSE)</f>
        <v>0</v>
      </c>
      <c r="G194" s="183">
        <f>HLOOKUP($D194,Allocators!$E$14:$AU$28,G$10+ROWS(Allocators!$E$15:$E$21),FALSE)</f>
        <v>0</v>
      </c>
      <c r="H194" s="183">
        <f>HLOOKUP($D194,Allocators!$E$14:$AU$28,H$10+ROWS(Allocators!$E$15:$E$21),FALSE)</f>
        <v>1</v>
      </c>
      <c r="I194" s="183">
        <f>HLOOKUP($D194,Allocators!$E$14:$AU$28,I$10+ROWS(Allocators!$E$15:$E$21),FALSE)</f>
        <v>0</v>
      </c>
      <c r="J194" s="183">
        <f>HLOOKUP($D194,Allocators!$E$14:$AU$28,J$10+ROWS(Allocators!$E$15:$E$21),FALSE)</f>
        <v>0</v>
      </c>
      <c r="K194" s="183">
        <f>HLOOKUP($D194,Allocators!$E$14:$AU$28,K$10+ROWS(Allocators!$E$15:$E$21),FALSE)</f>
        <v>0</v>
      </c>
      <c r="L194" s="183">
        <f>HLOOKUP($D194,Allocators!$E$14:$AU$28,L$10+ROWS(Allocators!$E$15:$E$21),FALSE)</f>
        <v>0</v>
      </c>
      <c r="M194" s="25"/>
    </row>
    <row r="195" spans="2:13" hidden="1" outlineLevel="1" x14ac:dyDescent="0.2">
      <c r="B195" s="52" t="s">
        <v>91</v>
      </c>
      <c r="M195" s="25"/>
    </row>
    <row r="196" spans="2:13" hidden="1" outlineLevel="1" x14ac:dyDescent="0.2">
      <c r="B196" s="66" t="s">
        <v>109</v>
      </c>
      <c r="C196" s="10" t="s">
        <v>216</v>
      </c>
      <c r="D196" s="24">
        <v>10</v>
      </c>
      <c r="E196" s="183">
        <f>HLOOKUP($D196,Allocators!$E$14:$AU$28,E$10+ROWS(Allocators!$E$15:$E$21),FALSE)</f>
        <v>0</v>
      </c>
      <c r="F196" s="183">
        <f>HLOOKUP($D196,Allocators!$E$14:$AU$28,F$10+ROWS(Allocators!$E$15:$E$21),FALSE)</f>
        <v>0</v>
      </c>
      <c r="G196" s="183">
        <f>HLOOKUP($D196,Allocators!$E$14:$AU$28,G$10+ROWS(Allocators!$E$15:$E$21),FALSE)</f>
        <v>0</v>
      </c>
      <c r="H196" s="183">
        <f>HLOOKUP($D196,Allocators!$E$14:$AU$28,H$10+ROWS(Allocators!$E$15:$E$21),FALSE)</f>
        <v>0</v>
      </c>
      <c r="I196" s="183">
        <f>HLOOKUP($D196,Allocators!$E$14:$AU$28,I$10+ROWS(Allocators!$E$15:$E$21),FALSE)</f>
        <v>1</v>
      </c>
      <c r="J196" s="183">
        <f>HLOOKUP($D196,Allocators!$E$14:$AU$28,J$10+ROWS(Allocators!$E$15:$E$21),FALSE)</f>
        <v>0</v>
      </c>
      <c r="K196" s="183">
        <f>HLOOKUP($D196,Allocators!$E$14:$AU$28,K$10+ROWS(Allocators!$E$15:$E$21),FALSE)</f>
        <v>0</v>
      </c>
      <c r="L196" s="183">
        <f>HLOOKUP($D196,Allocators!$E$14:$AU$28,L$10+ROWS(Allocators!$E$15:$E$21),FALSE)</f>
        <v>0</v>
      </c>
      <c r="M196" s="25"/>
    </row>
    <row r="197" spans="2:13" hidden="1" outlineLevel="1" x14ac:dyDescent="0.2">
      <c r="B197" s="66" t="s">
        <v>110</v>
      </c>
      <c r="C197" s="10" t="s">
        <v>216</v>
      </c>
      <c r="D197" s="24">
        <v>11</v>
      </c>
      <c r="E197" s="183">
        <f>HLOOKUP($D197,Allocators!$E$14:$AU$28,E$10+ROWS(Allocators!$E$15:$E$21),FALSE)</f>
        <v>0</v>
      </c>
      <c r="F197" s="183">
        <f>HLOOKUP($D197,Allocators!$E$14:$AU$28,F$10+ROWS(Allocators!$E$15:$E$21),FALSE)</f>
        <v>0</v>
      </c>
      <c r="G197" s="183">
        <f>HLOOKUP($D197,Allocators!$E$14:$AU$28,G$10+ROWS(Allocators!$E$15:$E$21),FALSE)</f>
        <v>0</v>
      </c>
      <c r="H197" s="183">
        <f>HLOOKUP($D197,Allocators!$E$14:$AU$28,H$10+ROWS(Allocators!$E$15:$E$21),FALSE)</f>
        <v>0</v>
      </c>
      <c r="I197" s="183">
        <f>HLOOKUP($D197,Allocators!$E$14:$AU$28,I$10+ROWS(Allocators!$E$15:$E$21),FALSE)</f>
        <v>1</v>
      </c>
      <c r="J197" s="183">
        <f>HLOOKUP($D197,Allocators!$E$14:$AU$28,J$10+ROWS(Allocators!$E$15:$E$21),FALSE)</f>
        <v>0</v>
      </c>
      <c r="K197" s="183">
        <f>HLOOKUP($D197,Allocators!$E$14:$AU$28,K$10+ROWS(Allocators!$E$15:$E$21),FALSE)</f>
        <v>0</v>
      </c>
      <c r="L197" s="183">
        <f>HLOOKUP($D197,Allocators!$E$14:$AU$28,L$10+ROWS(Allocators!$E$15:$E$21),FALSE)</f>
        <v>0</v>
      </c>
      <c r="M197" s="25"/>
    </row>
    <row r="198" spans="2:13" hidden="1" outlineLevel="1" x14ac:dyDescent="0.2">
      <c r="B198" s="52" t="s">
        <v>92</v>
      </c>
      <c r="M198" s="25"/>
    </row>
    <row r="199" spans="2:13" hidden="1" outlineLevel="1" x14ac:dyDescent="0.2">
      <c r="B199" s="66" t="s">
        <v>104</v>
      </c>
      <c r="C199" s="10" t="s">
        <v>216</v>
      </c>
      <c r="D199" s="24">
        <v>12</v>
      </c>
      <c r="E199" s="183">
        <f>HLOOKUP($D199,Allocators!$E$14:$AU$28,E$10+ROWS(Allocators!$E$15:$E$21),FALSE)</f>
        <v>1</v>
      </c>
      <c r="F199" s="183">
        <f>HLOOKUP($D199,Allocators!$E$14:$AU$28,F$10+ROWS(Allocators!$E$15:$E$21),FALSE)</f>
        <v>1</v>
      </c>
      <c r="G199" s="183">
        <f>HLOOKUP($D199,Allocators!$E$14:$AU$28,G$10+ROWS(Allocators!$E$15:$E$21),FALSE)</f>
        <v>1</v>
      </c>
      <c r="H199" s="183">
        <f>HLOOKUP($D199,Allocators!$E$14:$AU$28,H$10+ROWS(Allocators!$E$15:$E$21),FALSE)</f>
        <v>1</v>
      </c>
      <c r="I199" s="183">
        <f>HLOOKUP($D199,Allocators!$E$14:$AU$28,I$10+ROWS(Allocators!$E$15:$E$21),FALSE)</f>
        <v>1</v>
      </c>
      <c r="J199" s="183">
        <f>HLOOKUP($D199,Allocators!$E$14:$AU$28,J$10+ROWS(Allocators!$E$15:$E$21),FALSE)</f>
        <v>0</v>
      </c>
      <c r="K199" s="183">
        <f>HLOOKUP($D199,Allocators!$E$14:$AU$28,K$10+ROWS(Allocators!$E$15:$E$21),FALSE)</f>
        <v>0</v>
      </c>
      <c r="L199" s="183">
        <f>HLOOKUP($D199,Allocators!$E$14:$AU$28,L$10+ROWS(Allocators!$E$15:$E$21),FALSE)</f>
        <v>0</v>
      </c>
      <c r="M199" s="25"/>
    </row>
    <row r="200" spans="2:13" hidden="1" outlineLevel="1" x14ac:dyDescent="0.2">
      <c r="B200" s="66" t="s">
        <v>105</v>
      </c>
      <c r="C200" s="10" t="s">
        <v>216</v>
      </c>
      <c r="D200" s="24">
        <v>13</v>
      </c>
      <c r="E200" s="183">
        <f>HLOOKUP($D200,Allocators!$E$14:$AU$28,E$10+ROWS(Allocators!$E$15:$E$21),FALSE)</f>
        <v>1</v>
      </c>
      <c r="F200" s="183">
        <f>HLOOKUP($D200,Allocators!$E$14:$AU$28,F$10+ROWS(Allocators!$E$15:$E$21),FALSE)</f>
        <v>1</v>
      </c>
      <c r="G200" s="183">
        <f>HLOOKUP($D200,Allocators!$E$14:$AU$28,G$10+ROWS(Allocators!$E$15:$E$21),FALSE)</f>
        <v>1</v>
      </c>
      <c r="H200" s="183">
        <f>HLOOKUP($D200,Allocators!$E$14:$AU$28,H$10+ROWS(Allocators!$E$15:$E$21),FALSE)</f>
        <v>1</v>
      </c>
      <c r="I200" s="183">
        <f>HLOOKUP($D200,Allocators!$E$14:$AU$28,I$10+ROWS(Allocators!$E$15:$E$21),FALSE)</f>
        <v>1</v>
      </c>
      <c r="J200" s="183">
        <f>HLOOKUP($D200,Allocators!$E$14:$AU$28,J$10+ROWS(Allocators!$E$15:$E$21),FALSE)</f>
        <v>0</v>
      </c>
      <c r="K200" s="183">
        <f>HLOOKUP($D200,Allocators!$E$14:$AU$28,K$10+ROWS(Allocators!$E$15:$E$21),FALSE)</f>
        <v>0</v>
      </c>
      <c r="L200" s="183">
        <f>HLOOKUP($D200,Allocators!$E$14:$AU$28,L$10+ROWS(Allocators!$E$15:$E$21),FALSE)</f>
        <v>0</v>
      </c>
      <c r="M200" s="25"/>
    </row>
    <row r="201" spans="2:13" hidden="1" outlineLevel="1" x14ac:dyDescent="0.2">
      <c r="B201" s="66" t="s">
        <v>111</v>
      </c>
      <c r="C201" s="10" t="s">
        <v>216</v>
      </c>
      <c r="D201" s="24">
        <v>14</v>
      </c>
      <c r="E201" s="183">
        <f>HLOOKUP($D201,Allocators!$E$14:$AU$28,E$10+ROWS(Allocators!$E$15:$E$21),FALSE)</f>
        <v>1</v>
      </c>
      <c r="F201" s="183">
        <f>HLOOKUP($D201,Allocators!$E$14:$AU$28,F$10+ROWS(Allocators!$E$15:$E$21),FALSE)</f>
        <v>1</v>
      </c>
      <c r="G201" s="183">
        <f>HLOOKUP($D201,Allocators!$E$14:$AU$28,G$10+ROWS(Allocators!$E$15:$E$21),FALSE)</f>
        <v>1</v>
      </c>
      <c r="H201" s="183">
        <f>HLOOKUP($D201,Allocators!$E$14:$AU$28,H$10+ROWS(Allocators!$E$15:$E$21),FALSE)</f>
        <v>1</v>
      </c>
      <c r="I201" s="183">
        <f>HLOOKUP($D201,Allocators!$E$14:$AU$28,I$10+ROWS(Allocators!$E$15:$E$21),FALSE)</f>
        <v>1</v>
      </c>
      <c r="J201" s="183">
        <f>HLOOKUP($D201,Allocators!$E$14:$AU$28,J$10+ROWS(Allocators!$E$15:$E$21),FALSE)</f>
        <v>0</v>
      </c>
      <c r="K201" s="183">
        <f>HLOOKUP($D201,Allocators!$E$14:$AU$28,K$10+ROWS(Allocators!$E$15:$E$21),FALSE)</f>
        <v>0</v>
      </c>
      <c r="L201" s="183">
        <f>HLOOKUP($D201,Allocators!$E$14:$AU$28,L$10+ROWS(Allocators!$E$15:$E$21),FALSE)</f>
        <v>0</v>
      </c>
      <c r="M201" s="25"/>
    </row>
    <row r="202" spans="2:13" hidden="1" outlineLevel="1" x14ac:dyDescent="0.2">
      <c r="B202" s="65" t="s">
        <v>79</v>
      </c>
      <c r="M202" s="25"/>
    </row>
    <row r="203" spans="2:13" hidden="1" outlineLevel="1" x14ac:dyDescent="0.2">
      <c r="B203" s="52" t="s">
        <v>93</v>
      </c>
      <c r="M203" s="25"/>
    </row>
    <row r="204" spans="2:13" hidden="1" outlineLevel="1" x14ac:dyDescent="0.2">
      <c r="B204" s="66" t="s">
        <v>112</v>
      </c>
      <c r="C204" s="10" t="s">
        <v>216</v>
      </c>
      <c r="D204" s="24">
        <v>15</v>
      </c>
      <c r="E204" s="183">
        <f>HLOOKUP($D204,Allocators!$E$14:$AU$28,E$10+ROWS(Allocators!$E$15:$E$21),FALSE)</f>
        <v>0</v>
      </c>
      <c r="F204" s="183">
        <f>HLOOKUP($D204,Allocators!$E$14:$AU$28,F$10+ROWS(Allocators!$E$15:$E$21),FALSE)</f>
        <v>0</v>
      </c>
      <c r="G204" s="183">
        <f>HLOOKUP($D204,Allocators!$E$14:$AU$28,G$10+ROWS(Allocators!$E$15:$E$21),FALSE)</f>
        <v>0</v>
      </c>
      <c r="H204" s="183">
        <f>HLOOKUP($D204,Allocators!$E$14:$AU$28,H$10+ROWS(Allocators!$E$15:$E$21),FALSE)</f>
        <v>0</v>
      </c>
      <c r="I204" s="183">
        <f>HLOOKUP($D204,Allocators!$E$14:$AU$28,I$10+ROWS(Allocators!$E$15:$E$21),FALSE)</f>
        <v>0</v>
      </c>
      <c r="J204" s="183">
        <f>HLOOKUP($D204,Allocators!$E$14:$AU$28,J$10+ROWS(Allocators!$E$15:$E$21),FALSE)</f>
        <v>1</v>
      </c>
      <c r="K204" s="183">
        <f>HLOOKUP($D204,Allocators!$E$14:$AU$28,K$10+ROWS(Allocators!$E$15:$E$21),FALSE)</f>
        <v>0</v>
      </c>
      <c r="L204" s="183">
        <f>HLOOKUP($D204,Allocators!$E$14:$AU$28,L$10+ROWS(Allocators!$E$15:$E$21),FALSE)</f>
        <v>0</v>
      </c>
      <c r="M204" s="25"/>
    </row>
    <row r="205" spans="2:13" hidden="1" outlineLevel="1" x14ac:dyDescent="0.2">
      <c r="B205" s="66" t="s">
        <v>113</v>
      </c>
      <c r="C205" s="10" t="s">
        <v>216</v>
      </c>
      <c r="D205" s="24">
        <v>16</v>
      </c>
      <c r="E205" s="183">
        <f>HLOOKUP($D205,Allocators!$E$14:$AU$28,E$10+ROWS(Allocators!$E$15:$E$21),FALSE)</f>
        <v>0</v>
      </c>
      <c r="F205" s="183">
        <f>HLOOKUP($D205,Allocators!$E$14:$AU$28,F$10+ROWS(Allocators!$E$15:$E$21),FALSE)</f>
        <v>0</v>
      </c>
      <c r="G205" s="183">
        <f>HLOOKUP($D205,Allocators!$E$14:$AU$28,G$10+ROWS(Allocators!$E$15:$E$21),FALSE)</f>
        <v>0</v>
      </c>
      <c r="H205" s="183">
        <f>HLOOKUP($D205,Allocators!$E$14:$AU$28,H$10+ROWS(Allocators!$E$15:$E$21),FALSE)</f>
        <v>0</v>
      </c>
      <c r="I205" s="183">
        <f>HLOOKUP($D205,Allocators!$E$14:$AU$28,I$10+ROWS(Allocators!$E$15:$E$21),FALSE)</f>
        <v>0</v>
      </c>
      <c r="J205" s="183">
        <f>HLOOKUP($D205,Allocators!$E$14:$AU$28,J$10+ROWS(Allocators!$E$15:$E$21),FALSE)</f>
        <v>0</v>
      </c>
      <c r="K205" s="183">
        <f>HLOOKUP($D205,Allocators!$E$14:$AU$28,K$10+ROWS(Allocators!$E$15:$E$21),FALSE)</f>
        <v>1</v>
      </c>
      <c r="L205" s="183">
        <f>HLOOKUP($D205,Allocators!$E$14:$AU$28,L$10+ROWS(Allocators!$E$15:$E$21),FALSE)</f>
        <v>0</v>
      </c>
      <c r="M205" s="25"/>
    </row>
    <row r="206" spans="2:13" hidden="1" outlineLevel="1" x14ac:dyDescent="0.2">
      <c r="B206" s="52" t="s">
        <v>94</v>
      </c>
      <c r="M206" s="25"/>
    </row>
    <row r="207" spans="2:13" hidden="1" outlineLevel="1" x14ac:dyDescent="0.2">
      <c r="B207" s="66" t="s">
        <v>114</v>
      </c>
      <c r="C207" s="10" t="s">
        <v>216</v>
      </c>
      <c r="D207" s="24">
        <v>17</v>
      </c>
      <c r="E207" s="183">
        <f>HLOOKUP($D207,Allocators!$E$14:$AU$28,E$10+ROWS(Allocators!$E$15:$E$21),FALSE)</f>
        <v>0</v>
      </c>
      <c r="F207" s="183">
        <f>HLOOKUP($D207,Allocators!$E$14:$AU$28,F$10+ROWS(Allocators!$E$15:$E$21),FALSE)</f>
        <v>0</v>
      </c>
      <c r="G207" s="183">
        <f>HLOOKUP($D207,Allocators!$E$14:$AU$28,G$10+ROWS(Allocators!$E$15:$E$21),FALSE)</f>
        <v>0</v>
      </c>
      <c r="H207" s="183">
        <f>HLOOKUP($D207,Allocators!$E$14:$AU$28,H$10+ROWS(Allocators!$E$15:$E$21),FALSE)</f>
        <v>0</v>
      </c>
      <c r="I207" s="183">
        <f>HLOOKUP($D207,Allocators!$E$14:$AU$28,I$10+ROWS(Allocators!$E$15:$E$21),FALSE)</f>
        <v>0</v>
      </c>
      <c r="J207" s="183">
        <f>HLOOKUP($D207,Allocators!$E$14:$AU$28,J$10+ROWS(Allocators!$E$15:$E$21),FALSE)</f>
        <v>1</v>
      </c>
      <c r="K207" s="183">
        <f>HLOOKUP($D207,Allocators!$E$14:$AU$28,K$10+ROWS(Allocators!$E$15:$E$21),FALSE)</f>
        <v>0</v>
      </c>
      <c r="L207" s="183">
        <f>HLOOKUP($D207,Allocators!$E$14:$AU$28,L$10+ROWS(Allocators!$E$15:$E$21),FALSE)</f>
        <v>0</v>
      </c>
      <c r="M207" s="25"/>
    </row>
    <row r="208" spans="2:13" hidden="1" outlineLevel="1" x14ac:dyDescent="0.2">
      <c r="B208" s="66" t="s">
        <v>115</v>
      </c>
      <c r="C208" s="10" t="s">
        <v>216</v>
      </c>
      <c r="D208" s="24">
        <v>18</v>
      </c>
      <c r="E208" s="183">
        <f>HLOOKUP($D208,Allocators!$E$14:$AU$28,E$10+ROWS(Allocators!$E$15:$E$21),FALSE)</f>
        <v>0</v>
      </c>
      <c r="F208" s="183">
        <f>HLOOKUP($D208,Allocators!$E$14:$AU$28,F$10+ROWS(Allocators!$E$15:$E$21),FALSE)</f>
        <v>0</v>
      </c>
      <c r="G208" s="183">
        <f>HLOOKUP($D208,Allocators!$E$14:$AU$28,G$10+ROWS(Allocators!$E$15:$E$21),FALSE)</f>
        <v>0</v>
      </c>
      <c r="H208" s="183">
        <f>HLOOKUP($D208,Allocators!$E$14:$AU$28,H$10+ROWS(Allocators!$E$15:$E$21),FALSE)</f>
        <v>0</v>
      </c>
      <c r="I208" s="183">
        <f>HLOOKUP($D208,Allocators!$E$14:$AU$28,I$10+ROWS(Allocators!$E$15:$E$21),FALSE)</f>
        <v>0</v>
      </c>
      <c r="J208" s="183">
        <f>HLOOKUP($D208,Allocators!$E$14:$AU$28,J$10+ROWS(Allocators!$E$15:$E$21),FALSE)</f>
        <v>0</v>
      </c>
      <c r="K208" s="183">
        <f>HLOOKUP($D208,Allocators!$E$14:$AU$28,K$10+ROWS(Allocators!$E$15:$E$21),FALSE)</f>
        <v>1</v>
      </c>
      <c r="L208" s="183">
        <f>HLOOKUP($D208,Allocators!$E$14:$AU$28,L$10+ROWS(Allocators!$E$15:$E$21),FALSE)</f>
        <v>0</v>
      </c>
      <c r="M208" s="25"/>
    </row>
    <row r="209" spans="2:13" hidden="1" outlineLevel="1" x14ac:dyDescent="0.2">
      <c r="B209" s="52" t="s">
        <v>95</v>
      </c>
      <c r="E209" s="73"/>
      <c r="F209" s="73"/>
      <c r="G209" s="73"/>
      <c r="H209" s="73"/>
      <c r="I209" s="73"/>
      <c r="J209" s="73"/>
      <c r="K209" s="73"/>
      <c r="L209" s="73"/>
      <c r="M209" s="25"/>
    </row>
    <row r="210" spans="2:13" hidden="1" outlineLevel="1" x14ac:dyDescent="0.2">
      <c r="B210" s="52" t="s">
        <v>116</v>
      </c>
      <c r="C210" s="10" t="s">
        <v>216</v>
      </c>
      <c r="D210" s="24">
        <v>19</v>
      </c>
      <c r="E210" s="183">
        <f>HLOOKUP($D210,Allocators!$E$14:$AU$28,E$10+ROWS(Allocators!$E$15:$E$21),FALSE)</f>
        <v>0</v>
      </c>
      <c r="F210" s="183">
        <f>HLOOKUP($D210,Allocators!$E$14:$AU$28,F$10+ROWS(Allocators!$E$15:$E$21),FALSE)</f>
        <v>0</v>
      </c>
      <c r="G210" s="183">
        <f>HLOOKUP($D210,Allocators!$E$14:$AU$28,G$10+ROWS(Allocators!$E$15:$E$21),FALSE)</f>
        <v>0</v>
      </c>
      <c r="H210" s="183">
        <f>HLOOKUP($D210,Allocators!$E$14:$AU$28,H$10+ROWS(Allocators!$E$15:$E$21),FALSE)</f>
        <v>0</v>
      </c>
      <c r="I210" s="183">
        <f>HLOOKUP($D210,Allocators!$E$14:$AU$28,I$10+ROWS(Allocators!$E$15:$E$21),FALSE)</f>
        <v>0</v>
      </c>
      <c r="J210" s="183">
        <f>HLOOKUP($D210,Allocators!$E$14:$AU$28,J$10+ROWS(Allocators!$E$15:$E$21),FALSE)</f>
        <v>1</v>
      </c>
      <c r="K210" s="183">
        <f>HLOOKUP($D210,Allocators!$E$14:$AU$28,K$10+ROWS(Allocators!$E$15:$E$21),FALSE)</f>
        <v>0</v>
      </c>
      <c r="L210" s="183">
        <f>HLOOKUP($D210,Allocators!$E$14:$AU$28,L$10+ROWS(Allocators!$E$15:$E$21),FALSE)</f>
        <v>0</v>
      </c>
      <c r="M210" s="25"/>
    </row>
    <row r="211" spans="2:13" hidden="1" outlineLevel="1" x14ac:dyDescent="0.2">
      <c r="B211" s="52" t="s">
        <v>117</v>
      </c>
      <c r="C211" s="10" t="s">
        <v>216</v>
      </c>
      <c r="D211" s="24">
        <v>20</v>
      </c>
      <c r="E211" s="183">
        <f>HLOOKUP($D211,Allocators!$E$14:$AU$28,E$10+ROWS(Allocators!$E$15:$E$21),FALSE)</f>
        <v>0</v>
      </c>
      <c r="F211" s="183">
        <f>HLOOKUP($D211,Allocators!$E$14:$AU$28,F$10+ROWS(Allocators!$E$15:$E$21),FALSE)</f>
        <v>0</v>
      </c>
      <c r="G211" s="183">
        <f>HLOOKUP($D211,Allocators!$E$14:$AU$28,G$10+ROWS(Allocators!$E$15:$E$21),FALSE)</f>
        <v>0</v>
      </c>
      <c r="H211" s="183">
        <f>HLOOKUP($D211,Allocators!$E$14:$AU$28,H$10+ROWS(Allocators!$E$15:$E$21),FALSE)</f>
        <v>0</v>
      </c>
      <c r="I211" s="183">
        <f>HLOOKUP($D211,Allocators!$E$14:$AU$28,I$10+ROWS(Allocators!$E$15:$E$21),FALSE)</f>
        <v>0</v>
      </c>
      <c r="J211" s="183">
        <f>HLOOKUP($D211,Allocators!$E$14:$AU$28,J$10+ROWS(Allocators!$E$15:$E$21),FALSE)</f>
        <v>1</v>
      </c>
      <c r="K211" s="183">
        <f>HLOOKUP($D211,Allocators!$E$14:$AU$28,K$10+ROWS(Allocators!$E$15:$E$21),FALSE)</f>
        <v>0</v>
      </c>
      <c r="L211" s="183">
        <f>HLOOKUP($D211,Allocators!$E$14:$AU$28,L$10+ROWS(Allocators!$E$15:$E$21),FALSE)</f>
        <v>0</v>
      </c>
      <c r="M211" s="25"/>
    </row>
    <row r="212" spans="2:13" hidden="1" outlineLevel="1" x14ac:dyDescent="0.2">
      <c r="B212" s="52" t="s">
        <v>118</v>
      </c>
      <c r="C212" s="10" t="s">
        <v>216</v>
      </c>
      <c r="D212" s="24">
        <v>21</v>
      </c>
      <c r="E212" s="183">
        <f>HLOOKUP($D212,Allocators!$E$14:$AU$28,E$10+ROWS(Allocators!$E$15:$E$21),FALSE)</f>
        <v>0</v>
      </c>
      <c r="F212" s="183">
        <f>HLOOKUP($D212,Allocators!$E$14:$AU$28,F$10+ROWS(Allocators!$E$15:$E$21),FALSE)</f>
        <v>0</v>
      </c>
      <c r="G212" s="183">
        <f>HLOOKUP($D212,Allocators!$E$14:$AU$28,G$10+ROWS(Allocators!$E$15:$E$21),FALSE)</f>
        <v>0</v>
      </c>
      <c r="H212" s="183">
        <f>HLOOKUP($D212,Allocators!$E$14:$AU$28,H$10+ROWS(Allocators!$E$15:$E$21),FALSE)</f>
        <v>0</v>
      </c>
      <c r="I212" s="183">
        <f>HLOOKUP($D212,Allocators!$E$14:$AU$28,I$10+ROWS(Allocators!$E$15:$E$21),FALSE)</f>
        <v>0</v>
      </c>
      <c r="J212" s="183">
        <f>HLOOKUP($D212,Allocators!$E$14:$AU$28,J$10+ROWS(Allocators!$E$15:$E$21),FALSE)</f>
        <v>1</v>
      </c>
      <c r="K212" s="183">
        <f>HLOOKUP($D212,Allocators!$E$14:$AU$28,K$10+ROWS(Allocators!$E$15:$E$21),FALSE)</f>
        <v>0</v>
      </c>
      <c r="L212" s="183">
        <f>HLOOKUP($D212,Allocators!$E$14:$AU$28,L$10+ROWS(Allocators!$E$15:$E$21),FALSE)</f>
        <v>0</v>
      </c>
      <c r="M212" s="25"/>
    </row>
    <row r="213" spans="2:13" hidden="1" outlineLevel="1" x14ac:dyDescent="0.2">
      <c r="B213" s="52" t="s">
        <v>119</v>
      </c>
      <c r="C213" s="10" t="s">
        <v>216</v>
      </c>
      <c r="D213" s="24">
        <v>22</v>
      </c>
      <c r="E213" s="183">
        <f>HLOOKUP($D213,Allocators!$E$14:$AU$28,E$10+ROWS(Allocators!$E$15:$E$21),FALSE)</f>
        <v>0</v>
      </c>
      <c r="F213" s="183">
        <f>HLOOKUP($D213,Allocators!$E$14:$AU$28,F$10+ROWS(Allocators!$E$15:$E$21),FALSE)</f>
        <v>0</v>
      </c>
      <c r="G213" s="183">
        <f>HLOOKUP($D213,Allocators!$E$14:$AU$28,G$10+ROWS(Allocators!$E$15:$E$21),FALSE)</f>
        <v>0</v>
      </c>
      <c r="H213" s="183">
        <f>HLOOKUP($D213,Allocators!$E$14:$AU$28,H$10+ROWS(Allocators!$E$15:$E$21),FALSE)</f>
        <v>0</v>
      </c>
      <c r="I213" s="183">
        <f>HLOOKUP($D213,Allocators!$E$14:$AU$28,I$10+ROWS(Allocators!$E$15:$E$21),FALSE)</f>
        <v>0</v>
      </c>
      <c r="J213" s="183">
        <f>HLOOKUP($D213,Allocators!$E$14:$AU$28,J$10+ROWS(Allocators!$E$15:$E$21),FALSE)</f>
        <v>0</v>
      </c>
      <c r="K213" s="183">
        <f>HLOOKUP($D213,Allocators!$E$14:$AU$28,K$10+ROWS(Allocators!$E$15:$E$21),FALSE)</f>
        <v>1</v>
      </c>
      <c r="L213" s="183">
        <f>HLOOKUP($D213,Allocators!$E$14:$AU$28,L$10+ROWS(Allocators!$E$15:$E$21),FALSE)</f>
        <v>0</v>
      </c>
      <c r="M213" s="25"/>
    </row>
    <row r="214" spans="2:13" hidden="1" outlineLevel="1" x14ac:dyDescent="0.2">
      <c r="B214" s="65" t="s">
        <v>80</v>
      </c>
      <c r="M214" s="25"/>
    </row>
    <row r="215" spans="2:13" hidden="1" outlineLevel="1" x14ac:dyDescent="0.2">
      <c r="B215" s="52" t="s">
        <v>96</v>
      </c>
      <c r="M215" s="25"/>
    </row>
    <row r="216" spans="2:13" hidden="1" outlineLevel="1" x14ac:dyDescent="0.2">
      <c r="B216" s="66" t="s">
        <v>120</v>
      </c>
      <c r="M216" s="25"/>
    </row>
    <row r="217" spans="2:13" hidden="1" outlineLevel="1" x14ac:dyDescent="0.2">
      <c r="B217" s="67" t="s">
        <v>131</v>
      </c>
      <c r="C217" s="10" t="s">
        <v>216</v>
      </c>
      <c r="D217" s="24">
        <v>23</v>
      </c>
      <c r="E217" s="183">
        <f>HLOOKUP($D217,Allocators!$E$14:$AU$28,E$10+ROWS(Allocators!$E$15:$E$21),FALSE)</f>
        <v>0</v>
      </c>
      <c r="F217" s="183">
        <f>HLOOKUP($D217,Allocators!$E$14:$AU$28,F$10+ROWS(Allocators!$E$15:$E$21),FALSE)</f>
        <v>0</v>
      </c>
      <c r="G217" s="183">
        <f>HLOOKUP($D217,Allocators!$E$14:$AU$28,G$10+ROWS(Allocators!$E$15:$E$21),FALSE)</f>
        <v>0</v>
      </c>
      <c r="H217" s="183">
        <f>HLOOKUP($D217,Allocators!$E$14:$AU$28,H$10+ROWS(Allocators!$E$15:$E$21),FALSE)</f>
        <v>0</v>
      </c>
      <c r="I217" s="183">
        <f>HLOOKUP($D217,Allocators!$E$14:$AU$28,I$10+ROWS(Allocators!$E$15:$E$21),FALSE)</f>
        <v>0</v>
      </c>
      <c r="J217" s="183">
        <f>HLOOKUP($D217,Allocators!$E$14:$AU$28,J$10+ROWS(Allocators!$E$15:$E$21),FALSE)</f>
        <v>0</v>
      </c>
      <c r="K217" s="183">
        <f>HLOOKUP($D217,Allocators!$E$14:$AU$28,K$10+ROWS(Allocators!$E$15:$E$21),FALSE)</f>
        <v>0</v>
      </c>
      <c r="L217" s="183">
        <f>HLOOKUP($D217,Allocators!$E$14:$AU$28,L$10+ROWS(Allocators!$E$15:$E$21),FALSE)</f>
        <v>1</v>
      </c>
      <c r="M217" s="25"/>
    </row>
    <row r="218" spans="2:13" hidden="1" outlineLevel="1" x14ac:dyDescent="0.2">
      <c r="B218" s="67" t="s">
        <v>132</v>
      </c>
      <c r="C218" s="10" t="s">
        <v>216</v>
      </c>
      <c r="D218" s="24">
        <v>24</v>
      </c>
      <c r="E218" s="183">
        <f>HLOOKUP($D218,Allocators!$E$14:$AU$28,E$10+ROWS(Allocators!$E$15:$E$21),FALSE)</f>
        <v>0</v>
      </c>
      <c r="F218" s="183">
        <f>HLOOKUP($D218,Allocators!$E$14:$AU$28,F$10+ROWS(Allocators!$E$15:$E$21),FALSE)</f>
        <v>0</v>
      </c>
      <c r="G218" s="183">
        <f>HLOOKUP($D218,Allocators!$E$14:$AU$28,G$10+ROWS(Allocators!$E$15:$E$21),FALSE)</f>
        <v>0</v>
      </c>
      <c r="H218" s="183">
        <f>HLOOKUP($D218,Allocators!$E$14:$AU$28,H$10+ROWS(Allocators!$E$15:$E$21),FALSE)</f>
        <v>0</v>
      </c>
      <c r="I218" s="183">
        <f>HLOOKUP($D218,Allocators!$E$14:$AU$28,I$10+ROWS(Allocators!$E$15:$E$21),FALSE)</f>
        <v>0</v>
      </c>
      <c r="J218" s="183">
        <f>HLOOKUP($D218,Allocators!$E$14:$AU$28,J$10+ROWS(Allocators!$E$15:$E$21),FALSE)</f>
        <v>0</v>
      </c>
      <c r="K218" s="183">
        <f>HLOOKUP($D218,Allocators!$E$14:$AU$28,K$10+ROWS(Allocators!$E$15:$E$21),FALSE)</f>
        <v>0</v>
      </c>
      <c r="L218" s="183">
        <f>HLOOKUP($D218,Allocators!$E$14:$AU$28,L$10+ROWS(Allocators!$E$15:$E$21),FALSE)</f>
        <v>1</v>
      </c>
      <c r="M218" s="25"/>
    </row>
    <row r="219" spans="2:13" hidden="1" outlineLevel="1" x14ac:dyDescent="0.2">
      <c r="B219" s="67" t="s">
        <v>133</v>
      </c>
      <c r="C219" s="10" t="s">
        <v>216</v>
      </c>
      <c r="D219" s="24">
        <v>25</v>
      </c>
      <c r="E219" s="183">
        <f>HLOOKUP($D219,Allocators!$E$14:$AU$28,E$10+ROWS(Allocators!$E$15:$E$21),FALSE)</f>
        <v>0</v>
      </c>
      <c r="F219" s="183">
        <f>HLOOKUP($D219,Allocators!$E$14:$AU$28,F$10+ROWS(Allocators!$E$15:$E$21),FALSE)</f>
        <v>0</v>
      </c>
      <c r="G219" s="183">
        <f>HLOOKUP($D219,Allocators!$E$14:$AU$28,G$10+ROWS(Allocators!$E$15:$E$21),FALSE)</f>
        <v>0</v>
      </c>
      <c r="H219" s="183">
        <f>HLOOKUP($D219,Allocators!$E$14:$AU$28,H$10+ROWS(Allocators!$E$15:$E$21),FALSE)</f>
        <v>0</v>
      </c>
      <c r="I219" s="183">
        <f>HLOOKUP($D219,Allocators!$E$14:$AU$28,I$10+ROWS(Allocators!$E$15:$E$21),FALSE)</f>
        <v>0</v>
      </c>
      <c r="J219" s="183">
        <f>HLOOKUP($D219,Allocators!$E$14:$AU$28,J$10+ROWS(Allocators!$E$15:$E$21),FALSE)</f>
        <v>0</v>
      </c>
      <c r="K219" s="183">
        <f>HLOOKUP($D219,Allocators!$E$14:$AU$28,K$10+ROWS(Allocators!$E$15:$E$21),FALSE)</f>
        <v>0</v>
      </c>
      <c r="L219" s="183">
        <f>HLOOKUP($D219,Allocators!$E$14:$AU$28,L$10+ROWS(Allocators!$E$15:$E$21),FALSE)</f>
        <v>1</v>
      </c>
      <c r="M219" s="25"/>
    </row>
    <row r="220" spans="2:13" hidden="1" outlineLevel="1" x14ac:dyDescent="0.2">
      <c r="B220" s="66" t="s">
        <v>121</v>
      </c>
      <c r="C220" s="10" t="s">
        <v>216</v>
      </c>
      <c r="D220" s="24">
        <v>26</v>
      </c>
      <c r="E220" s="183">
        <f>HLOOKUP($D220,Allocators!$E$14:$AU$28,E$10+ROWS(Allocators!$E$15:$E$21),FALSE)</f>
        <v>0</v>
      </c>
      <c r="F220" s="183">
        <f>HLOOKUP($D220,Allocators!$E$14:$AU$28,F$10+ROWS(Allocators!$E$15:$E$21),FALSE)</f>
        <v>0</v>
      </c>
      <c r="G220" s="183">
        <f>HLOOKUP($D220,Allocators!$E$14:$AU$28,G$10+ROWS(Allocators!$E$15:$E$21),FALSE)</f>
        <v>0</v>
      </c>
      <c r="H220" s="183">
        <f>HLOOKUP($D220,Allocators!$E$14:$AU$28,H$10+ROWS(Allocators!$E$15:$E$21),FALSE)</f>
        <v>0</v>
      </c>
      <c r="I220" s="183">
        <f>HLOOKUP($D220,Allocators!$E$14:$AU$28,I$10+ROWS(Allocators!$E$15:$E$21),FALSE)</f>
        <v>0</v>
      </c>
      <c r="J220" s="183">
        <f>HLOOKUP($D220,Allocators!$E$14:$AU$28,J$10+ROWS(Allocators!$E$15:$E$21),FALSE)</f>
        <v>0</v>
      </c>
      <c r="K220" s="183">
        <f>HLOOKUP($D220,Allocators!$E$14:$AU$28,K$10+ROWS(Allocators!$E$15:$E$21),FALSE)</f>
        <v>0</v>
      </c>
      <c r="L220" s="183">
        <f>HLOOKUP($D220,Allocators!$E$14:$AU$28,L$10+ROWS(Allocators!$E$15:$E$21),FALSE)</f>
        <v>1</v>
      </c>
      <c r="M220" s="25"/>
    </row>
    <row r="221" spans="2:13" hidden="1" outlineLevel="1" x14ac:dyDescent="0.2">
      <c r="B221" s="52" t="s">
        <v>97</v>
      </c>
      <c r="M221" s="25"/>
    </row>
    <row r="222" spans="2:13" hidden="1" outlineLevel="1" x14ac:dyDescent="0.2">
      <c r="B222" s="66" t="s">
        <v>122</v>
      </c>
      <c r="C222" s="10" t="s">
        <v>216</v>
      </c>
      <c r="D222" s="24">
        <v>27</v>
      </c>
      <c r="E222" s="183">
        <f>HLOOKUP($D222,Allocators!$E$14:$AU$28,E$10+ROWS(Allocators!$E$15:$E$21),FALSE)</f>
        <v>0</v>
      </c>
      <c r="F222" s="183">
        <f>HLOOKUP($D222,Allocators!$E$14:$AU$28,F$10+ROWS(Allocators!$E$15:$E$21),FALSE)</f>
        <v>0</v>
      </c>
      <c r="G222" s="183">
        <f>HLOOKUP($D222,Allocators!$E$14:$AU$28,G$10+ROWS(Allocators!$E$15:$E$21),FALSE)</f>
        <v>0</v>
      </c>
      <c r="H222" s="183">
        <f>HLOOKUP($D222,Allocators!$E$14:$AU$28,H$10+ROWS(Allocators!$E$15:$E$21),FALSE)</f>
        <v>0</v>
      </c>
      <c r="I222" s="183">
        <f>HLOOKUP($D222,Allocators!$E$14:$AU$28,I$10+ROWS(Allocators!$E$15:$E$21),FALSE)</f>
        <v>0</v>
      </c>
      <c r="J222" s="183">
        <f>HLOOKUP($D222,Allocators!$E$14:$AU$28,J$10+ROWS(Allocators!$E$15:$E$21),FALSE)</f>
        <v>0</v>
      </c>
      <c r="K222" s="183">
        <f>HLOOKUP($D222,Allocators!$E$14:$AU$28,K$10+ROWS(Allocators!$E$15:$E$21),FALSE)</f>
        <v>0</v>
      </c>
      <c r="L222" s="183">
        <f>HLOOKUP($D222,Allocators!$E$14:$AU$28,L$10+ROWS(Allocators!$E$15:$E$21),FALSE)</f>
        <v>1</v>
      </c>
      <c r="M222" s="25"/>
    </row>
    <row r="223" spans="2:13" hidden="1" outlineLevel="1" x14ac:dyDescent="0.2">
      <c r="B223" s="52" t="s">
        <v>98</v>
      </c>
      <c r="M223" s="25"/>
    </row>
    <row r="224" spans="2:13" hidden="1" outlineLevel="1" x14ac:dyDescent="0.2">
      <c r="B224" s="66" t="s">
        <v>123</v>
      </c>
      <c r="C224" s="10" t="s">
        <v>216</v>
      </c>
      <c r="D224" s="24">
        <v>28</v>
      </c>
      <c r="E224" s="183">
        <f>HLOOKUP($D224,Allocators!$E$14:$AU$28,E$10+ROWS(Allocators!$E$15:$E$21),FALSE)</f>
        <v>0</v>
      </c>
      <c r="F224" s="183">
        <f>HLOOKUP($D224,Allocators!$E$14:$AU$28,F$10+ROWS(Allocators!$E$15:$E$21),FALSE)</f>
        <v>0</v>
      </c>
      <c r="G224" s="183">
        <f>HLOOKUP($D224,Allocators!$E$14:$AU$28,G$10+ROWS(Allocators!$E$15:$E$21),FALSE)</f>
        <v>0</v>
      </c>
      <c r="H224" s="183">
        <f>HLOOKUP($D224,Allocators!$E$14:$AU$28,H$10+ROWS(Allocators!$E$15:$E$21),FALSE)</f>
        <v>0</v>
      </c>
      <c r="I224" s="183">
        <f>HLOOKUP($D224,Allocators!$E$14:$AU$28,I$10+ROWS(Allocators!$E$15:$E$21),FALSE)</f>
        <v>0</v>
      </c>
      <c r="J224" s="183">
        <f>HLOOKUP($D224,Allocators!$E$14:$AU$28,J$10+ROWS(Allocators!$E$15:$E$21),FALSE)</f>
        <v>0</v>
      </c>
      <c r="K224" s="183">
        <f>HLOOKUP($D224,Allocators!$E$14:$AU$28,K$10+ROWS(Allocators!$E$15:$E$21),FALSE)</f>
        <v>0</v>
      </c>
      <c r="L224" s="183">
        <f>HLOOKUP($D224,Allocators!$E$14:$AU$28,L$10+ROWS(Allocators!$E$15:$E$21),FALSE)</f>
        <v>1</v>
      </c>
      <c r="M224" s="25"/>
    </row>
    <row r="225" spans="2:13" hidden="1" outlineLevel="1" x14ac:dyDescent="0.2">
      <c r="B225" s="66" t="s">
        <v>124</v>
      </c>
      <c r="C225" s="10" t="s">
        <v>216</v>
      </c>
      <c r="D225" s="24">
        <v>29</v>
      </c>
      <c r="E225" s="183">
        <f>HLOOKUP($D225,Allocators!$E$14:$AU$28,E$10+ROWS(Allocators!$E$15:$E$21),FALSE)</f>
        <v>0</v>
      </c>
      <c r="F225" s="183">
        <f>HLOOKUP($D225,Allocators!$E$14:$AU$28,F$10+ROWS(Allocators!$E$15:$E$21),FALSE)</f>
        <v>0</v>
      </c>
      <c r="G225" s="183">
        <f>HLOOKUP($D225,Allocators!$E$14:$AU$28,G$10+ROWS(Allocators!$E$15:$E$21),FALSE)</f>
        <v>0</v>
      </c>
      <c r="H225" s="183">
        <f>HLOOKUP($D225,Allocators!$E$14:$AU$28,H$10+ROWS(Allocators!$E$15:$E$21),FALSE)</f>
        <v>0</v>
      </c>
      <c r="I225" s="183">
        <f>HLOOKUP($D225,Allocators!$E$14:$AU$28,I$10+ROWS(Allocators!$E$15:$E$21),FALSE)</f>
        <v>0</v>
      </c>
      <c r="J225" s="183">
        <f>HLOOKUP($D225,Allocators!$E$14:$AU$28,J$10+ROWS(Allocators!$E$15:$E$21),FALSE)</f>
        <v>0</v>
      </c>
      <c r="K225" s="183">
        <f>HLOOKUP($D225,Allocators!$E$14:$AU$28,K$10+ROWS(Allocators!$E$15:$E$21),FALSE)</f>
        <v>0</v>
      </c>
      <c r="L225" s="183">
        <f>HLOOKUP($D225,Allocators!$E$14:$AU$28,L$10+ROWS(Allocators!$E$15:$E$21),FALSE)</f>
        <v>1</v>
      </c>
      <c r="M225" s="25"/>
    </row>
    <row r="226" spans="2:13" hidden="1" outlineLevel="1" x14ac:dyDescent="0.2">
      <c r="B226" s="52" t="s">
        <v>99</v>
      </c>
      <c r="M226" s="25"/>
    </row>
    <row r="227" spans="2:13" hidden="1" outlineLevel="1" x14ac:dyDescent="0.2">
      <c r="B227" s="66" t="s">
        <v>125</v>
      </c>
      <c r="C227" s="10" t="s">
        <v>216</v>
      </c>
      <c r="D227" s="24">
        <v>30</v>
      </c>
      <c r="E227" s="183">
        <f>HLOOKUP($D227,Allocators!$E$14:$AU$28,E$10+ROWS(Allocators!$E$15:$E$21),FALSE)</f>
        <v>0</v>
      </c>
      <c r="F227" s="183">
        <f>HLOOKUP($D227,Allocators!$E$14:$AU$28,F$10+ROWS(Allocators!$E$15:$E$21),FALSE)</f>
        <v>0</v>
      </c>
      <c r="G227" s="183">
        <f>HLOOKUP($D227,Allocators!$E$14:$AU$28,G$10+ROWS(Allocators!$E$15:$E$21),FALSE)</f>
        <v>0</v>
      </c>
      <c r="H227" s="183">
        <f>HLOOKUP($D227,Allocators!$E$14:$AU$28,H$10+ROWS(Allocators!$E$15:$E$21),FALSE)</f>
        <v>0</v>
      </c>
      <c r="I227" s="183">
        <f>HLOOKUP($D227,Allocators!$E$14:$AU$28,I$10+ROWS(Allocators!$E$15:$E$21),FALSE)</f>
        <v>0</v>
      </c>
      <c r="J227" s="183">
        <f>HLOOKUP($D227,Allocators!$E$14:$AU$28,J$10+ROWS(Allocators!$E$15:$E$21),FALSE)</f>
        <v>0</v>
      </c>
      <c r="K227" s="183">
        <f>HLOOKUP($D227,Allocators!$E$14:$AU$28,K$10+ROWS(Allocators!$E$15:$E$21),FALSE)</f>
        <v>0</v>
      </c>
      <c r="L227" s="183">
        <f>HLOOKUP($D227,Allocators!$E$14:$AU$28,L$10+ROWS(Allocators!$E$15:$E$21),FALSE)</f>
        <v>1</v>
      </c>
      <c r="M227" s="25"/>
    </row>
    <row r="228" spans="2:13" hidden="1" outlineLevel="1" x14ac:dyDescent="0.2">
      <c r="B228" s="66" t="s">
        <v>126</v>
      </c>
      <c r="C228" s="10" t="s">
        <v>216</v>
      </c>
      <c r="D228" s="24">
        <v>31</v>
      </c>
      <c r="E228" s="183">
        <f>HLOOKUP($D228,Allocators!$E$14:$AU$28,E$10+ROWS(Allocators!$E$15:$E$21),FALSE)</f>
        <v>0</v>
      </c>
      <c r="F228" s="183">
        <f>HLOOKUP($D228,Allocators!$E$14:$AU$28,F$10+ROWS(Allocators!$E$15:$E$21),FALSE)</f>
        <v>0</v>
      </c>
      <c r="G228" s="183">
        <f>HLOOKUP($D228,Allocators!$E$14:$AU$28,G$10+ROWS(Allocators!$E$15:$E$21),FALSE)</f>
        <v>0</v>
      </c>
      <c r="H228" s="183">
        <f>HLOOKUP($D228,Allocators!$E$14:$AU$28,H$10+ROWS(Allocators!$E$15:$E$21),FALSE)</f>
        <v>0</v>
      </c>
      <c r="I228" s="183">
        <f>HLOOKUP($D228,Allocators!$E$14:$AU$28,I$10+ROWS(Allocators!$E$15:$E$21),FALSE)</f>
        <v>0</v>
      </c>
      <c r="J228" s="183">
        <f>HLOOKUP($D228,Allocators!$E$14:$AU$28,J$10+ROWS(Allocators!$E$15:$E$21),FALSE)</f>
        <v>0</v>
      </c>
      <c r="K228" s="183">
        <f>HLOOKUP($D228,Allocators!$E$14:$AU$28,K$10+ROWS(Allocators!$E$15:$E$21),FALSE)</f>
        <v>0</v>
      </c>
      <c r="L228" s="183">
        <f>HLOOKUP($D228,Allocators!$E$14:$AU$28,L$10+ROWS(Allocators!$E$15:$E$21),FALSE)</f>
        <v>1</v>
      </c>
      <c r="M228" s="25"/>
    </row>
    <row r="229" spans="2:13" hidden="1" outlineLevel="1" x14ac:dyDescent="0.2">
      <c r="B229" s="66" t="s">
        <v>245</v>
      </c>
      <c r="C229" s="10" t="s">
        <v>216</v>
      </c>
      <c r="D229" s="24">
        <v>32</v>
      </c>
      <c r="E229" s="183">
        <f>HLOOKUP($D229,Allocators!$E$14:$AU$28,E$10+ROWS(Allocators!$E$15:$E$21),FALSE)</f>
        <v>0</v>
      </c>
      <c r="F229" s="183">
        <f>HLOOKUP($D229,Allocators!$E$14:$AU$28,F$10+ROWS(Allocators!$E$15:$E$21),FALSE)</f>
        <v>0</v>
      </c>
      <c r="G229" s="183">
        <f>HLOOKUP($D229,Allocators!$E$14:$AU$28,G$10+ROWS(Allocators!$E$15:$E$21),FALSE)</f>
        <v>0</v>
      </c>
      <c r="H229" s="183">
        <f>HLOOKUP($D229,Allocators!$E$14:$AU$28,H$10+ROWS(Allocators!$E$15:$E$21),FALSE)</f>
        <v>0</v>
      </c>
      <c r="I229" s="183">
        <f>HLOOKUP($D229,Allocators!$E$14:$AU$28,I$10+ROWS(Allocators!$E$15:$E$21),FALSE)</f>
        <v>0</v>
      </c>
      <c r="J229" s="183">
        <f>HLOOKUP($D229,Allocators!$E$14:$AU$28,J$10+ROWS(Allocators!$E$15:$E$21),FALSE)</f>
        <v>0</v>
      </c>
      <c r="K229" s="183">
        <f>HLOOKUP($D229,Allocators!$E$14:$AU$28,K$10+ROWS(Allocators!$E$15:$E$21),FALSE)</f>
        <v>0</v>
      </c>
      <c r="L229" s="183">
        <f>HLOOKUP($D229,Allocators!$E$14:$AU$28,L$10+ROWS(Allocators!$E$15:$E$21),FALSE)</f>
        <v>1</v>
      </c>
      <c r="M229" s="25"/>
    </row>
    <row r="230" spans="2:13" hidden="1" outlineLevel="1" x14ac:dyDescent="0.2">
      <c r="B230" s="65" t="s">
        <v>81</v>
      </c>
      <c r="M230" s="25"/>
    </row>
    <row r="231" spans="2:13" hidden="1" outlineLevel="1" x14ac:dyDescent="0.2">
      <c r="B231" s="52" t="s">
        <v>100</v>
      </c>
      <c r="M231" s="25"/>
    </row>
    <row r="232" spans="2:13" hidden="1" outlineLevel="1" x14ac:dyDescent="0.2">
      <c r="B232" s="66" t="s">
        <v>128</v>
      </c>
      <c r="C232" s="10" t="s">
        <v>216</v>
      </c>
      <c r="D232" s="24">
        <v>33</v>
      </c>
      <c r="E232" s="183">
        <f>HLOOKUP($D232,Allocators!$E$14:$AU$28,E$10+ROWS(Allocators!$E$15:$E$21),FALSE)</f>
        <v>0</v>
      </c>
      <c r="F232" s="183">
        <f>HLOOKUP($D232,Allocators!$E$14:$AU$28,F$10+ROWS(Allocators!$E$15:$E$21),FALSE)</f>
        <v>0</v>
      </c>
      <c r="G232" s="183">
        <f>HLOOKUP($D232,Allocators!$E$14:$AU$28,G$10+ROWS(Allocators!$E$15:$E$21),FALSE)</f>
        <v>0</v>
      </c>
      <c r="H232" s="183">
        <f>HLOOKUP($D232,Allocators!$E$14:$AU$28,H$10+ROWS(Allocators!$E$15:$E$21),FALSE)</f>
        <v>0</v>
      </c>
      <c r="I232" s="183">
        <f>HLOOKUP($D232,Allocators!$E$14:$AU$28,I$10+ROWS(Allocators!$E$15:$E$21),FALSE)</f>
        <v>0</v>
      </c>
      <c r="J232" s="183">
        <f>HLOOKUP($D232,Allocators!$E$14:$AU$28,J$10+ROWS(Allocators!$E$15:$E$21),FALSE)</f>
        <v>0</v>
      </c>
      <c r="K232" s="183">
        <f>HLOOKUP($D232,Allocators!$E$14:$AU$28,K$10+ROWS(Allocators!$E$15:$E$21),FALSE)</f>
        <v>0</v>
      </c>
      <c r="L232" s="183">
        <f>HLOOKUP($D232,Allocators!$E$14:$AU$28,L$10+ROWS(Allocators!$E$15:$E$21),FALSE)</f>
        <v>1</v>
      </c>
      <c r="M232" s="25"/>
    </row>
    <row r="233" spans="2:13" hidden="1" outlineLevel="1" x14ac:dyDescent="0.2">
      <c r="B233" s="52" t="s">
        <v>101</v>
      </c>
      <c r="M233" s="25"/>
    </row>
    <row r="234" spans="2:13" hidden="1" outlineLevel="1" x14ac:dyDescent="0.2">
      <c r="B234" s="66" t="s">
        <v>101</v>
      </c>
      <c r="C234" s="10" t="s">
        <v>216</v>
      </c>
      <c r="D234" s="24">
        <v>34</v>
      </c>
      <c r="E234" s="183">
        <f>HLOOKUP($D234,Allocators!$E$14:$AU$28,E$10+ROWS(Allocators!$E$15:$E$21),FALSE)</f>
        <v>0</v>
      </c>
      <c r="F234" s="183">
        <f>HLOOKUP($D234,Allocators!$E$14:$AU$28,F$10+ROWS(Allocators!$E$15:$E$21),FALSE)</f>
        <v>0</v>
      </c>
      <c r="G234" s="183">
        <f>HLOOKUP($D234,Allocators!$E$14:$AU$28,G$10+ROWS(Allocators!$E$15:$E$21),FALSE)</f>
        <v>0</v>
      </c>
      <c r="H234" s="183">
        <f>HLOOKUP($D234,Allocators!$E$14:$AU$28,H$10+ROWS(Allocators!$E$15:$E$21),FALSE)</f>
        <v>0</v>
      </c>
      <c r="I234" s="183">
        <f>HLOOKUP($D234,Allocators!$E$14:$AU$28,I$10+ROWS(Allocators!$E$15:$E$21),FALSE)</f>
        <v>0</v>
      </c>
      <c r="J234" s="183">
        <f>HLOOKUP($D234,Allocators!$E$14:$AU$28,J$10+ROWS(Allocators!$E$15:$E$21),FALSE)</f>
        <v>0</v>
      </c>
      <c r="K234" s="183">
        <f>HLOOKUP($D234,Allocators!$E$14:$AU$28,K$10+ROWS(Allocators!$E$15:$E$21),FALSE)</f>
        <v>0</v>
      </c>
      <c r="L234" s="183">
        <f>HLOOKUP($D234,Allocators!$E$14:$AU$28,L$10+ROWS(Allocators!$E$15:$E$21),FALSE)</f>
        <v>1</v>
      </c>
      <c r="M234" s="25"/>
    </row>
    <row r="235" spans="2:13" hidden="1" outlineLevel="1" x14ac:dyDescent="0.2">
      <c r="B235" s="52" t="s">
        <v>102</v>
      </c>
      <c r="M235" s="25"/>
    </row>
    <row r="236" spans="2:13" hidden="1" outlineLevel="1" x14ac:dyDescent="0.2">
      <c r="B236" s="66" t="s">
        <v>129</v>
      </c>
      <c r="C236" s="10" t="s">
        <v>216</v>
      </c>
      <c r="D236" s="24">
        <v>35</v>
      </c>
      <c r="E236" s="183">
        <f>HLOOKUP($D236,Allocators!$E$14:$AU$28,E$10+ROWS(Allocators!$E$15:$E$21),FALSE)</f>
        <v>0</v>
      </c>
      <c r="F236" s="183">
        <f>HLOOKUP($D236,Allocators!$E$14:$AU$28,F$10+ROWS(Allocators!$E$15:$E$21),FALSE)</f>
        <v>0</v>
      </c>
      <c r="G236" s="183">
        <f>HLOOKUP($D236,Allocators!$E$14:$AU$28,G$10+ROWS(Allocators!$E$15:$E$21),FALSE)</f>
        <v>0</v>
      </c>
      <c r="H236" s="183">
        <f>HLOOKUP($D236,Allocators!$E$14:$AU$28,H$10+ROWS(Allocators!$E$15:$E$21),FALSE)</f>
        <v>0</v>
      </c>
      <c r="I236" s="183">
        <f>HLOOKUP($D236,Allocators!$E$14:$AU$28,I$10+ROWS(Allocators!$E$15:$E$21),FALSE)</f>
        <v>0</v>
      </c>
      <c r="J236" s="183">
        <f>HLOOKUP($D236,Allocators!$E$14:$AU$28,J$10+ROWS(Allocators!$E$15:$E$21),FALSE)</f>
        <v>0</v>
      </c>
      <c r="K236" s="183">
        <f>HLOOKUP($D236,Allocators!$E$14:$AU$28,K$10+ROWS(Allocators!$E$15:$E$21),FALSE)</f>
        <v>0</v>
      </c>
      <c r="L236" s="183">
        <f>HLOOKUP($D236,Allocators!$E$14:$AU$28,L$10+ROWS(Allocators!$E$15:$E$21),FALSE)</f>
        <v>1</v>
      </c>
      <c r="M236" s="25"/>
    </row>
    <row r="237" spans="2:13" hidden="1" outlineLevel="1" x14ac:dyDescent="0.2">
      <c r="B237" s="66" t="s">
        <v>130</v>
      </c>
      <c r="C237" s="10" t="s">
        <v>216</v>
      </c>
      <c r="D237" s="24">
        <v>36</v>
      </c>
      <c r="E237" s="183">
        <f>HLOOKUP($D237,Allocators!$E$14:$AU$28,E$10+ROWS(Allocators!$E$15:$E$21),FALSE)</f>
        <v>0</v>
      </c>
      <c r="F237" s="183">
        <f>HLOOKUP($D237,Allocators!$E$14:$AU$28,F$10+ROWS(Allocators!$E$15:$E$21),FALSE)</f>
        <v>0</v>
      </c>
      <c r="G237" s="183">
        <f>HLOOKUP($D237,Allocators!$E$14:$AU$28,G$10+ROWS(Allocators!$E$15:$E$21),FALSE)</f>
        <v>0</v>
      </c>
      <c r="H237" s="183">
        <f>HLOOKUP($D237,Allocators!$E$14:$AU$28,H$10+ROWS(Allocators!$E$15:$E$21),FALSE)</f>
        <v>0</v>
      </c>
      <c r="I237" s="183">
        <f>HLOOKUP($D237,Allocators!$E$14:$AU$28,I$10+ROWS(Allocators!$E$15:$E$21),FALSE)</f>
        <v>0</v>
      </c>
      <c r="J237" s="183">
        <f>HLOOKUP($D237,Allocators!$E$14:$AU$28,J$10+ROWS(Allocators!$E$15:$E$21),FALSE)</f>
        <v>0</v>
      </c>
      <c r="K237" s="183">
        <f>HLOOKUP($D237,Allocators!$E$14:$AU$28,K$10+ROWS(Allocators!$E$15:$E$21),FALSE)</f>
        <v>0</v>
      </c>
      <c r="L237" s="183">
        <f>HLOOKUP($D237,Allocators!$E$14:$AU$28,L$10+ROWS(Allocators!$E$15:$E$21),FALSE)</f>
        <v>1</v>
      </c>
      <c r="M237" s="25"/>
    </row>
    <row r="238" spans="2:13" hidden="1" outlineLevel="1" x14ac:dyDescent="0.2">
      <c r="B238" s="52" t="s">
        <v>111</v>
      </c>
      <c r="C238" s="10" t="s">
        <v>216</v>
      </c>
      <c r="D238" s="24">
        <v>37</v>
      </c>
      <c r="E238" s="183">
        <f>HLOOKUP($D238,Allocators!$E$14:$AU$28,E$10+ROWS(Allocators!$E$15:$E$21),FALSE)</f>
        <v>0</v>
      </c>
      <c r="F238" s="183">
        <f>HLOOKUP($D238,Allocators!$E$14:$AU$28,F$10+ROWS(Allocators!$E$15:$E$21),FALSE)</f>
        <v>0</v>
      </c>
      <c r="G238" s="183">
        <f>HLOOKUP($D238,Allocators!$E$14:$AU$28,G$10+ROWS(Allocators!$E$15:$E$21),FALSE)</f>
        <v>0</v>
      </c>
      <c r="H238" s="183">
        <f>HLOOKUP($D238,Allocators!$E$14:$AU$28,H$10+ROWS(Allocators!$E$15:$E$21),FALSE)</f>
        <v>0</v>
      </c>
      <c r="I238" s="183">
        <f>HLOOKUP($D238,Allocators!$E$14:$AU$28,I$10+ROWS(Allocators!$E$15:$E$21),FALSE)</f>
        <v>0</v>
      </c>
      <c r="J238" s="183">
        <f>HLOOKUP($D238,Allocators!$E$14:$AU$28,J$10+ROWS(Allocators!$E$15:$E$21),FALSE)</f>
        <v>0</v>
      </c>
      <c r="K238" s="183">
        <f>HLOOKUP($D238,Allocators!$E$14:$AU$28,K$10+ROWS(Allocators!$E$15:$E$21),FALSE)</f>
        <v>0</v>
      </c>
      <c r="L238" s="183">
        <f>HLOOKUP($D238,Allocators!$E$14:$AU$28,L$10+ROWS(Allocators!$E$15:$E$21),FALSE)</f>
        <v>1</v>
      </c>
      <c r="M238" s="25"/>
    </row>
    <row r="239" spans="2:13" hidden="1" outlineLevel="1" x14ac:dyDescent="0.2">
      <c r="B239" s="65" t="s">
        <v>246</v>
      </c>
      <c r="D239" s="24"/>
      <c r="E239" s="73"/>
      <c r="F239" s="73"/>
      <c r="G239" s="73"/>
      <c r="H239" s="73"/>
      <c r="I239" s="73"/>
      <c r="J239" s="73"/>
      <c r="K239" s="73"/>
      <c r="L239" s="73"/>
      <c r="M239" s="25"/>
    </row>
    <row r="240" spans="2:13" hidden="1" outlineLevel="1" x14ac:dyDescent="0.2">
      <c r="B240" s="121" t="s">
        <v>247</v>
      </c>
      <c r="C240" s="10" t="s">
        <v>216</v>
      </c>
      <c r="D240" s="24">
        <v>38</v>
      </c>
      <c r="E240" s="183">
        <f>HLOOKUP($D240,Allocators!$E$14:$AU$28,E$10+ROWS(Allocators!$E$15:$E$21),FALSE)</f>
        <v>0</v>
      </c>
      <c r="F240" s="183">
        <f>HLOOKUP($D240,Allocators!$E$14:$AU$28,F$10+ROWS(Allocators!$E$15:$E$21),FALSE)</f>
        <v>0</v>
      </c>
      <c r="G240" s="183">
        <f>HLOOKUP($D240,Allocators!$E$14:$AU$28,G$10+ROWS(Allocators!$E$15:$E$21),FALSE)</f>
        <v>0</v>
      </c>
      <c r="H240" s="183">
        <f>HLOOKUP($D240,Allocators!$E$14:$AU$28,H$10+ROWS(Allocators!$E$15:$E$21),FALSE)</f>
        <v>0</v>
      </c>
      <c r="I240" s="183">
        <f>HLOOKUP($D240,Allocators!$E$14:$AU$28,I$10+ROWS(Allocators!$E$15:$E$21),FALSE)</f>
        <v>0</v>
      </c>
      <c r="J240" s="183">
        <f>HLOOKUP($D240,Allocators!$E$14:$AU$28,J$10+ROWS(Allocators!$E$15:$E$21),FALSE)</f>
        <v>0</v>
      </c>
      <c r="K240" s="183">
        <f>HLOOKUP($D240,Allocators!$E$14:$AU$28,K$10+ROWS(Allocators!$E$15:$E$21),FALSE)</f>
        <v>0</v>
      </c>
      <c r="L240" s="183">
        <f>HLOOKUP($D240,Allocators!$E$14:$AU$28,L$10+ROWS(Allocators!$E$15:$E$21),FALSE)</f>
        <v>1</v>
      </c>
      <c r="M240" s="25"/>
    </row>
    <row r="241" spans="1:13" hidden="1" outlineLevel="1" x14ac:dyDescent="0.2">
      <c r="B241" s="121" t="s">
        <v>248</v>
      </c>
      <c r="C241" s="10" t="s">
        <v>216</v>
      </c>
      <c r="D241" s="24">
        <v>39</v>
      </c>
      <c r="E241" s="183">
        <f>HLOOKUP($D241,Allocators!$E$14:$AU$28,E$10+ROWS(Allocators!$E$15:$E$21),FALSE)</f>
        <v>0</v>
      </c>
      <c r="F241" s="183">
        <f>HLOOKUP($D241,Allocators!$E$14:$AU$28,F$10+ROWS(Allocators!$E$15:$E$21),FALSE)</f>
        <v>0</v>
      </c>
      <c r="G241" s="183">
        <f>HLOOKUP($D241,Allocators!$E$14:$AU$28,G$10+ROWS(Allocators!$E$15:$E$21),FALSE)</f>
        <v>0</v>
      </c>
      <c r="H241" s="183">
        <f>HLOOKUP($D241,Allocators!$E$14:$AU$28,H$10+ROWS(Allocators!$E$15:$E$21),FALSE)</f>
        <v>0</v>
      </c>
      <c r="I241" s="183">
        <f>HLOOKUP($D241,Allocators!$E$14:$AU$28,I$10+ROWS(Allocators!$E$15:$E$21),FALSE)</f>
        <v>0</v>
      </c>
      <c r="J241" s="183">
        <f>HLOOKUP($D241,Allocators!$E$14:$AU$28,J$10+ROWS(Allocators!$E$15:$E$21),FALSE)</f>
        <v>0</v>
      </c>
      <c r="K241" s="183">
        <f>HLOOKUP($D241,Allocators!$E$14:$AU$28,K$10+ROWS(Allocators!$E$15:$E$21),FALSE)</f>
        <v>0</v>
      </c>
      <c r="L241" s="183">
        <f>HLOOKUP($D241,Allocators!$E$14:$AU$28,L$10+ROWS(Allocators!$E$15:$E$21),FALSE)</f>
        <v>1</v>
      </c>
      <c r="M241" s="25"/>
    </row>
    <row r="242" spans="1:13" hidden="1" outlineLevel="1" x14ac:dyDescent="0.2">
      <c r="B242" s="121" t="s">
        <v>249</v>
      </c>
      <c r="C242" s="10" t="s">
        <v>216</v>
      </c>
      <c r="D242" s="24">
        <v>40</v>
      </c>
      <c r="E242" s="183">
        <f>HLOOKUP($D242,Allocators!$E$14:$AU$28,E$10+ROWS(Allocators!$E$15:$E$21),FALSE)</f>
        <v>0</v>
      </c>
      <c r="F242" s="183">
        <f>HLOOKUP($D242,Allocators!$E$14:$AU$28,F$10+ROWS(Allocators!$E$15:$E$21),FALSE)</f>
        <v>0</v>
      </c>
      <c r="G242" s="183">
        <f>HLOOKUP($D242,Allocators!$E$14:$AU$28,G$10+ROWS(Allocators!$E$15:$E$21),FALSE)</f>
        <v>0</v>
      </c>
      <c r="H242" s="183">
        <f>HLOOKUP($D242,Allocators!$E$14:$AU$28,H$10+ROWS(Allocators!$E$15:$E$21),FALSE)</f>
        <v>0</v>
      </c>
      <c r="I242" s="183">
        <f>HLOOKUP($D242,Allocators!$E$14:$AU$28,I$10+ROWS(Allocators!$E$15:$E$21),FALSE)</f>
        <v>0</v>
      </c>
      <c r="J242" s="183">
        <f>HLOOKUP($D242,Allocators!$E$14:$AU$28,J$10+ROWS(Allocators!$E$15:$E$21),FALSE)</f>
        <v>0</v>
      </c>
      <c r="K242" s="183">
        <f>HLOOKUP($D242,Allocators!$E$14:$AU$28,K$10+ROWS(Allocators!$E$15:$E$21),FALSE)</f>
        <v>0</v>
      </c>
      <c r="L242" s="183">
        <f>HLOOKUP($D242,Allocators!$E$14:$AU$28,L$10+ROWS(Allocators!$E$15:$E$21),FALSE)</f>
        <v>1</v>
      </c>
      <c r="M242" s="25"/>
    </row>
    <row r="243" spans="1:13" hidden="1" outlineLevel="1" x14ac:dyDescent="0.2">
      <c r="B243" s="121" t="s">
        <v>250</v>
      </c>
      <c r="C243" s="10" t="s">
        <v>216</v>
      </c>
      <c r="D243" s="24">
        <v>41</v>
      </c>
      <c r="E243" s="183">
        <f>HLOOKUP($D243,Allocators!$E$14:$AU$28,E$10+ROWS(Allocators!$E$15:$E$21),FALSE)</f>
        <v>0</v>
      </c>
      <c r="F243" s="183">
        <f>HLOOKUP($D243,Allocators!$E$14:$AU$28,F$10+ROWS(Allocators!$E$15:$E$21),FALSE)</f>
        <v>0</v>
      </c>
      <c r="G243" s="183">
        <f>HLOOKUP($D243,Allocators!$E$14:$AU$28,G$10+ROWS(Allocators!$E$15:$E$21),FALSE)</f>
        <v>0</v>
      </c>
      <c r="H243" s="183">
        <f>HLOOKUP($D243,Allocators!$E$14:$AU$28,H$10+ROWS(Allocators!$E$15:$E$21),FALSE)</f>
        <v>0</v>
      </c>
      <c r="I243" s="183">
        <f>HLOOKUP($D243,Allocators!$E$14:$AU$28,I$10+ROWS(Allocators!$E$15:$E$21),FALSE)</f>
        <v>0</v>
      </c>
      <c r="J243" s="183">
        <f>HLOOKUP($D243,Allocators!$E$14:$AU$28,J$10+ROWS(Allocators!$E$15:$E$21),FALSE)</f>
        <v>0</v>
      </c>
      <c r="K243" s="183">
        <f>HLOOKUP($D243,Allocators!$E$14:$AU$28,K$10+ROWS(Allocators!$E$15:$E$21),FALSE)</f>
        <v>0</v>
      </c>
      <c r="L243" s="183">
        <f>HLOOKUP($D243,Allocators!$E$14:$AU$28,L$10+ROWS(Allocators!$E$15:$E$21),FALSE)</f>
        <v>1</v>
      </c>
      <c r="M243" s="25"/>
    </row>
    <row r="244" spans="1:13" hidden="1" outlineLevel="1" x14ac:dyDescent="0.2">
      <c r="B244" s="121" t="s">
        <v>251</v>
      </c>
      <c r="C244" s="10" t="s">
        <v>216</v>
      </c>
      <c r="D244" s="24">
        <v>42</v>
      </c>
      <c r="E244" s="183">
        <f>HLOOKUP($D244,Allocators!$E$14:$AU$28,E$10+ROWS(Allocators!$E$15:$E$21),FALSE)</f>
        <v>0</v>
      </c>
      <c r="F244" s="183">
        <f>HLOOKUP($D244,Allocators!$E$14:$AU$28,F$10+ROWS(Allocators!$E$15:$E$21),FALSE)</f>
        <v>0</v>
      </c>
      <c r="G244" s="183">
        <f>HLOOKUP($D244,Allocators!$E$14:$AU$28,G$10+ROWS(Allocators!$E$15:$E$21),FALSE)</f>
        <v>0</v>
      </c>
      <c r="H244" s="183">
        <f>HLOOKUP($D244,Allocators!$E$14:$AU$28,H$10+ROWS(Allocators!$E$15:$E$21),FALSE)</f>
        <v>0</v>
      </c>
      <c r="I244" s="183">
        <f>HLOOKUP($D244,Allocators!$E$14:$AU$28,I$10+ROWS(Allocators!$E$15:$E$21),FALSE)</f>
        <v>0</v>
      </c>
      <c r="J244" s="183">
        <f>HLOOKUP($D244,Allocators!$E$14:$AU$28,J$10+ROWS(Allocators!$E$15:$E$21),FALSE)</f>
        <v>0</v>
      </c>
      <c r="K244" s="183">
        <f>HLOOKUP($D244,Allocators!$E$14:$AU$28,K$10+ROWS(Allocators!$E$15:$E$21),FALSE)</f>
        <v>0</v>
      </c>
      <c r="L244" s="183">
        <f>HLOOKUP($D244,Allocators!$E$14:$AU$28,L$10+ROWS(Allocators!$E$15:$E$21),FALSE)</f>
        <v>1</v>
      </c>
      <c r="M244" s="25"/>
    </row>
    <row r="245" spans="1:13" hidden="1" outlineLevel="1" x14ac:dyDescent="0.2">
      <c r="B245" s="48"/>
      <c r="M245" s="25"/>
    </row>
    <row r="246" spans="1:13" hidden="1" outlineLevel="1" x14ac:dyDescent="0.2">
      <c r="A246" s="93">
        <f>SUM(E246:AZ246)</f>
        <v>0</v>
      </c>
      <c r="C246" s="1"/>
      <c r="D246" s="72" t="s">
        <v>218</v>
      </c>
      <c r="E246" s="111">
        <f t="array" ref="E246">IF(SUM(ISERROR(E186:E244))&gt;0,1,0)</f>
        <v>0</v>
      </c>
      <c r="F246" s="111">
        <f t="array" ref="F246">IF(SUM(ISERROR(F186:F244))&gt;0,1,0)</f>
        <v>0</v>
      </c>
      <c r="G246" s="111">
        <f t="array" ref="G246">IF(SUM(ISERROR(G186:G244))&gt;0,1,0)</f>
        <v>0</v>
      </c>
      <c r="H246" s="111">
        <f t="array" ref="H246">IF(SUM(ISERROR(H186:H244))&gt;0,1,0)</f>
        <v>0</v>
      </c>
      <c r="I246" s="111">
        <f t="array" ref="I246">IF(SUM(ISERROR(I186:I244))&gt;0,1,0)</f>
        <v>0</v>
      </c>
      <c r="J246" s="111">
        <f t="array" ref="J246">IF(SUM(ISERROR(J186:J244))&gt;0,1,0)</f>
        <v>0</v>
      </c>
      <c r="K246" s="111">
        <f t="array" ref="K246">IF(SUM(ISERROR(K186:K244))&gt;0,1,0)</f>
        <v>0</v>
      </c>
      <c r="L246" s="111">
        <f t="array" ref="L246">IF(SUM(ISERROR(L186:L244))&gt;0,1,0)</f>
        <v>0</v>
      </c>
      <c r="M246" s="25"/>
    </row>
    <row r="247" spans="1:13" hidden="1" outlineLevel="1" x14ac:dyDescent="0.2">
      <c r="A247" s="27"/>
      <c r="B247" s="28"/>
      <c r="C247" s="29"/>
      <c r="D247" s="25"/>
      <c r="E247" s="25"/>
      <c r="F247" s="25"/>
      <c r="G247" s="25"/>
      <c r="H247" s="25"/>
      <c r="I247" s="25"/>
      <c r="J247" s="25"/>
      <c r="K247" s="25"/>
      <c r="L247" s="25"/>
      <c r="M247" s="25"/>
    </row>
    <row r="248" spans="1:13" collapsed="1" x14ac:dyDescent="0.2">
      <c r="A248" s="30" t="s">
        <v>23</v>
      </c>
      <c r="B248" s="31"/>
      <c r="C248" s="32"/>
      <c r="D248" s="31"/>
      <c r="E248" s="31"/>
      <c r="F248" s="31"/>
      <c r="G248" s="31"/>
      <c r="H248" s="31"/>
      <c r="I248" s="31"/>
      <c r="J248" s="31"/>
      <c r="K248" s="31"/>
      <c r="L248" s="31"/>
      <c r="M248" s="31"/>
    </row>
  </sheetData>
  <sheetProtection formatCells="0" formatColumns="0" formatRows="0" insertColumns="0" insertRows="0" insertHyperlinks="0" deleteColumns="0" deleteRows="0" sort="0" autoFilter="0" pivotTables="0"/>
  <dataConsolidate/>
  <conditionalFormatting sqref="B3">
    <cfRule type="expression" dxfId="210" priority="26">
      <formula>$B$3="The model contains one or more errors"</formula>
    </cfRule>
  </conditionalFormatting>
  <conditionalFormatting sqref="E246">
    <cfRule type="expression" dxfId="209" priority="17">
      <formula>#REF!=0</formula>
    </cfRule>
  </conditionalFormatting>
  <conditionalFormatting sqref="F246:L246">
    <cfRule type="expression" dxfId="208" priority="10">
      <formula>#REF!=0</formula>
    </cfRule>
  </conditionalFormatting>
  <conditionalFormatting sqref="E177">
    <cfRule type="expression" dxfId="207" priority="8">
      <formula>#REF!=0</formula>
    </cfRule>
  </conditionalFormatting>
  <conditionalFormatting sqref="M152">
    <cfRule type="expression" dxfId="206" priority="1">
      <formula>#REF!=0</formula>
    </cfRule>
  </conditionalFormatting>
  <conditionalFormatting sqref="F177:L177">
    <cfRule type="expression" dxfId="205" priority="6">
      <formula>#REF!=0</formula>
    </cfRule>
  </conditionalFormatting>
  <conditionalFormatting sqref="M177">
    <cfRule type="expression" dxfId="204" priority="5">
      <formula>#REF!=0</formula>
    </cfRule>
  </conditionalFormatting>
  <conditionalFormatting sqref="M175">
    <cfRule type="expression" dxfId="203" priority="4">
      <formula>#REF!=0</formula>
    </cfRule>
  </conditionalFormatting>
  <conditionalFormatting sqref="M174">
    <cfRule type="expression" dxfId="202" priority="3">
      <formula>#REF!=0</formula>
    </cfRule>
  </conditionalFormatting>
  <conditionalFormatting sqref="M156:M173">
    <cfRule type="expression" dxfId="201" priority="2">
      <formula>#REF!=0</formula>
    </cfRule>
  </conditionalFormatting>
  <dataValidations count="1">
    <dataValidation type="list" allowBlank="1" showInputMessage="1" showErrorMessage="1" sqref="E151" xr:uid="{00000000-0002-0000-0700-000000000000}">
      <formula1>Years</formula1>
    </dataValidation>
  </dataValidations>
  <hyperlinks>
    <hyperlink ref="B5" location="Contents!A1" display="[To Contents]" xr:uid="{00000000-0004-0000-0700-000000000000}"/>
  </hyperlinks>
  <pageMargins left="0.39370078740157483" right="0.39370078740157483" top="0.39370078740157483" bottom="0.39370078740157483" header="0.39370078740157483" footer="0.39370078740157483"/>
  <pageSetup paperSize="8" scale="10"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6" id="{EA8B4886-21E6-4E1F-85A0-FD50A7BBF2B5}">
            <xm:f>'Cost Allocation Model'!E$14=0</xm:f>
            <x14:dxf>
              <font>
                <color theme="0"/>
              </font>
            </x14:dxf>
          </x14:cfRule>
          <xm:sqref>E239:L239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4F81BD"/>
    <pageSetUpPr fitToPage="1"/>
  </sheetPr>
  <dimension ref="A1:BI161"/>
  <sheetViews>
    <sheetView showGridLines="0" zoomScaleNormal="100" zoomScaleSheetLayoutView="100" zoomScalePageLayoutView="90" workbookViewId="0">
      <pane xSplit="3" ySplit="15" topLeftCell="D16" activePane="bottomRight" state="frozen"/>
      <selection activeCell="F29" sqref="F29"/>
      <selection pane="topRight" activeCell="F29" sqref="F29"/>
      <selection pane="bottomLeft" activeCell="F29" sqref="F29"/>
      <selection pane="bottomRight" activeCell="F29" sqref="F29"/>
    </sheetView>
  </sheetViews>
  <sheetFormatPr defaultColWidth="0" defaultRowHeight="12.75" outlineLevelRow="1" x14ac:dyDescent="0.2"/>
  <cols>
    <col min="1" max="1" width="5.7109375" style="1" customWidth="1"/>
    <col min="2" max="2" width="67.7109375" style="1" customWidth="1"/>
    <col min="3" max="3" width="13.7109375" style="10" customWidth="1"/>
    <col min="4" max="4" width="12.7109375" style="1" customWidth="1"/>
    <col min="5" max="56" width="9" style="1" customWidth="1"/>
    <col min="57" max="57" width="2.42578125" style="1" customWidth="1"/>
    <col min="58" max="61" width="0" style="1" hidden="1" customWidth="1"/>
    <col min="62" max="16384" width="9.140625" style="1" hidden="1"/>
  </cols>
  <sheetData>
    <row r="1" spans="1:57" s="2" customFormat="1" ht="18.75" x14ac:dyDescent="0.3">
      <c r="A1" s="96" t="str">
        <f>Model_Name</f>
        <v>Efficient Cost Bounds Model</v>
      </c>
      <c r="B1" s="97"/>
      <c r="C1" s="98"/>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row>
    <row r="2" spans="1:57" s="3" customFormat="1" x14ac:dyDescent="0.2">
      <c r="A2" s="100">
        <f>MATCH(B2,Contents!$D$8:$D$21,0)</f>
        <v>8</v>
      </c>
      <c r="B2" s="101" t="str">
        <f>PROPER(MID(CELL("filename", A1), FIND("]", CELL("filename", A1))+1, 100))</f>
        <v>Capital Base</v>
      </c>
      <c r="C2" s="95"/>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row>
    <row r="3" spans="1:57" s="3" customFormat="1" x14ac:dyDescent="0.2">
      <c r="A3" s="125">
        <f>SUM(A7:A15,A17:A20,A22:A48,A50:A76,A78:A104,A106:A132,A134:A160)</f>
        <v>0</v>
      </c>
      <c r="B3" s="126" t="str">
        <f>Error_Message</f>
        <v>No errors identified</v>
      </c>
      <c r="C3" s="95"/>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row>
    <row r="4" spans="1:57" s="3" customFormat="1" x14ac:dyDescent="0.2">
      <c r="A4" s="103"/>
      <c r="B4" s="104"/>
      <c r="C4" s="95"/>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row>
    <row r="5" spans="1:57" x14ac:dyDescent="0.2">
      <c r="A5" s="4"/>
      <c r="B5" s="44" t="s">
        <v>24</v>
      </c>
      <c r="C5" s="5"/>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row>
    <row r="6" spans="1:57" x14ac:dyDescent="0.2">
      <c r="A6" s="6">
        <f>MAX($A$1:A5)+subsection</f>
        <v>8.01</v>
      </c>
      <c r="B6" s="6" t="s">
        <v>208</v>
      </c>
      <c r="C6" s="7"/>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row>
    <row r="7" spans="1:57" x14ac:dyDescent="0.2">
      <c r="A7" s="9"/>
      <c r="C7" s="13"/>
      <c r="D7" s="45"/>
    </row>
    <row r="8" spans="1:57" ht="15.75" customHeight="1" x14ac:dyDescent="0.2">
      <c r="A8" s="9"/>
      <c r="C8" s="13"/>
      <c r="D8" s="45"/>
      <c r="E8" s="75"/>
      <c r="F8" s="90" t="str">
        <f t="shared" ref="F8:BD8" si="0">IF(F13=1,"Actual","Forecast")</f>
        <v>Actual</v>
      </c>
      <c r="G8" s="90" t="str">
        <f t="shared" si="0"/>
        <v>Actual</v>
      </c>
      <c r="H8" s="90" t="str">
        <f t="shared" si="0"/>
        <v>Actual</v>
      </c>
      <c r="I8" s="90" t="str">
        <f t="shared" si="0"/>
        <v>Actual</v>
      </c>
      <c r="J8" s="90" t="str">
        <f t="shared" si="0"/>
        <v>Actual</v>
      </c>
      <c r="K8" s="90" t="str">
        <f t="shared" si="0"/>
        <v>Forecast</v>
      </c>
      <c r="L8" s="90" t="str">
        <f t="shared" si="0"/>
        <v>Forecast</v>
      </c>
      <c r="M8" s="90" t="str">
        <f t="shared" si="0"/>
        <v>Forecast</v>
      </c>
      <c r="N8" s="90" t="str">
        <f t="shared" si="0"/>
        <v>Forecast</v>
      </c>
      <c r="O8" s="90" t="str">
        <f t="shared" si="0"/>
        <v>Forecast</v>
      </c>
      <c r="P8" s="90" t="str">
        <f t="shared" si="0"/>
        <v>Forecast</v>
      </c>
      <c r="Q8" s="90" t="str">
        <f t="shared" si="0"/>
        <v>Forecast</v>
      </c>
      <c r="R8" s="90" t="str">
        <f t="shared" si="0"/>
        <v>Forecast</v>
      </c>
      <c r="S8" s="90" t="str">
        <f t="shared" si="0"/>
        <v>Forecast</v>
      </c>
      <c r="T8" s="90" t="str">
        <f t="shared" si="0"/>
        <v>Forecast</v>
      </c>
      <c r="U8" s="90" t="str">
        <f t="shared" si="0"/>
        <v>Forecast</v>
      </c>
      <c r="V8" s="90" t="str">
        <f t="shared" si="0"/>
        <v>Forecast</v>
      </c>
      <c r="W8" s="90" t="str">
        <f t="shared" si="0"/>
        <v>Forecast</v>
      </c>
      <c r="X8" s="90" t="str">
        <f t="shared" si="0"/>
        <v>Forecast</v>
      </c>
      <c r="Y8" s="90" t="str">
        <f t="shared" si="0"/>
        <v>Forecast</v>
      </c>
      <c r="Z8" s="90" t="str">
        <f t="shared" si="0"/>
        <v>Forecast</v>
      </c>
      <c r="AA8" s="90" t="str">
        <f t="shared" si="0"/>
        <v>Forecast</v>
      </c>
      <c r="AB8" s="90" t="str">
        <f t="shared" si="0"/>
        <v>Forecast</v>
      </c>
      <c r="AC8" s="90" t="str">
        <f t="shared" si="0"/>
        <v>Forecast</v>
      </c>
      <c r="AD8" s="90" t="str">
        <f t="shared" si="0"/>
        <v>Forecast</v>
      </c>
      <c r="AE8" s="90" t="str">
        <f t="shared" si="0"/>
        <v>Forecast</v>
      </c>
      <c r="AF8" s="90" t="str">
        <f t="shared" si="0"/>
        <v>Forecast</v>
      </c>
      <c r="AG8" s="90" t="str">
        <f t="shared" si="0"/>
        <v>Forecast</v>
      </c>
      <c r="AH8" s="90" t="str">
        <f t="shared" si="0"/>
        <v>Forecast</v>
      </c>
      <c r="AI8" s="90" t="str">
        <f t="shared" si="0"/>
        <v>Forecast</v>
      </c>
      <c r="AJ8" s="90" t="str">
        <f t="shared" si="0"/>
        <v>Forecast</v>
      </c>
      <c r="AK8" s="90" t="str">
        <f t="shared" si="0"/>
        <v>Forecast</v>
      </c>
      <c r="AL8" s="90" t="str">
        <f t="shared" si="0"/>
        <v>Forecast</v>
      </c>
      <c r="AM8" s="90" t="str">
        <f t="shared" si="0"/>
        <v>Forecast</v>
      </c>
      <c r="AN8" s="90" t="str">
        <f t="shared" si="0"/>
        <v>Forecast</v>
      </c>
      <c r="AO8" s="90" t="str">
        <f t="shared" si="0"/>
        <v>Forecast</v>
      </c>
      <c r="AP8" s="90" t="str">
        <f t="shared" si="0"/>
        <v>Forecast</v>
      </c>
      <c r="AQ8" s="90" t="str">
        <f t="shared" si="0"/>
        <v>Forecast</v>
      </c>
      <c r="AR8" s="90" t="str">
        <f t="shared" si="0"/>
        <v>Forecast</v>
      </c>
      <c r="AS8" s="90" t="str">
        <f t="shared" si="0"/>
        <v>Forecast</v>
      </c>
      <c r="AT8" s="90" t="str">
        <f t="shared" si="0"/>
        <v>Forecast</v>
      </c>
      <c r="AU8" s="90" t="str">
        <f t="shared" si="0"/>
        <v>Forecast</v>
      </c>
      <c r="AV8" s="90" t="str">
        <f t="shared" si="0"/>
        <v>Forecast</v>
      </c>
      <c r="AW8" s="90" t="str">
        <f t="shared" si="0"/>
        <v>Forecast</v>
      </c>
      <c r="AX8" s="90" t="str">
        <f t="shared" si="0"/>
        <v>Forecast</v>
      </c>
      <c r="AY8" s="90" t="str">
        <f t="shared" si="0"/>
        <v>Forecast</v>
      </c>
      <c r="AZ8" s="90" t="str">
        <f t="shared" si="0"/>
        <v>Forecast</v>
      </c>
      <c r="BA8" s="90" t="str">
        <f t="shared" si="0"/>
        <v>Forecast</v>
      </c>
      <c r="BB8" s="90" t="str">
        <f t="shared" si="0"/>
        <v>Forecast</v>
      </c>
      <c r="BC8" s="90" t="str">
        <f t="shared" si="0"/>
        <v>Forecast</v>
      </c>
      <c r="BD8" s="90" t="str">
        <f t="shared" si="0"/>
        <v>Forecast</v>
      </c>
    </row>
    <row r="9" spans="1:57" s="18" customFormat="1" ht="28.5" customHeight="1" x14ac:dyDescent="0.2">
      <c r="A9" s="15"/>
      <c r="B9" s="54" t="s">
        <v>209</v>
      </c>
      <c r="C9" s="16"/>
      <c r="D9" s="17"/>
      <c r="E9" s="55">
        <f>Base_Year</f>
        <v>2015</v>
      </c>
      <c r="F9" s="56">
        <f>E9+1</f>
        <v>2016</v>
      </c>
      <c r="G9" s="56">
        <f>F9+1</f>
        <v>2017</v>
      </c>
      <c r="H9" s="56">
        <f>G9+1</f>
        <v>2018</v>
      </c>
      <c r="I9" s="56">
        <f>H9+1</f>
        <v>2019</v>
      </c>
      <c r="J9" s="56">
        <f t="shared" ref="J9:AN9" si="1">I9+1</f>
        <v>2020</v>
      </c>
      <c r="K9" s="56">
        <f t="shared" si="1"/>
        <v>2021</v>
      </c>
      <c r="L9" s="56">
        <f t="shared" si="1"/>
        <v>2022</v>
      </c>
      <c r="M9" s="56">
        <f t="shared" si="1"/>
        <v>2023</v>
      </c>
      <c r="N9" s="56">
        <f t="shared" si="1"/>
        <v>2024</v>
      </c>
      <c r="O9" s="56">
        <f t="shared" si="1"/>
        <v>2025</v>
      </c>
      <c r="P9" s="56">
        <f t="shared" si="1"/>
        <v>2026</v>
      </c>
      <c r="Q9" s="56">
        <f t="shared" si="1"/>
        <v>2027</v>
      </c>
      <c r="R9" s="56">
        <f t="shared" si="1"/>
        <v>2028</v>
      </c>
      <c r="S9" s="56">
        <f t="shared" si="1"/>
        <v>2029</v>
      </c>
      <c r="T9" s="56">
        <f t="shared" si="1"/>
        <v>2030</v>
      </c>
      <c r="U9" s="56">
        <f t="shared" si="1"/>
        <v>2031</v>
      </c>
      <c r="V9" s="56">
        <f t="shared" si="1"/>
        <v>2032</v>
      </c>
      <c r="W9" s="56">
        <f t="shared" si="1"/>
        <v>2033</v>
      </c>
      <c r="X9" s="56">
        <f t="shared" si="1"/>
        <v>2034</v>
      </c>
      <c r="Y9" s="56">
        <f t="shared" si="1"/>
        <v>2035</v>
      </c>
      <c r="Z9" s="56">
        <f t="shared" si="1"/>
        <v>2036</v>
      </c>
      <c r="AA9" s="56">
        <f t="shared" si="1"/>
        <v>2037</v>
      </c>
      <c r="AB9" s="56">
        <f t="shared" si="1"/>
        <v>2038</v>
      </c>
      <c r="AC9" s="56">
        <f t="shared" si="1"/>
        <v>2039</v>
      </c>
      <c r="AD9" s="56">
        <f t="shared" si="1"/>
        <v>2040</v>
      </c>
      <c r="AE9" s="56">
        <f t="shared" si="1"/>
        <v>2041</v>
      </c>
      <c r="AF9" s="56">
        <f t="shared" si="1"/>
        <v>2042</v>
      </c>
      <c r="AG9" s="56">
        <f t="shared" si="1"/>
        <v>2043</v>
      </c>
      <c r="AH9" s="56">
        <f t="shared" si="1"/>
        <v>2044</v>
      </c>
      <c r="AI9" s="56">
        <f t="shared" si="1"/>
        <v>2045</v>
      </c>
      <c r="AJ9" s="56">
        <f t="shared" si="1"/>
        <v>2046</v>
      </c>
      <c r="AK9" s="56">
        <f t="shared" si="1"/>
        <v>2047</v>
      </c>
      <c r="AL9" s="56">
        <f t="shared" si="1"/>
        <v>2048</v>
      </c>
      <c r="AM9" s="56">
        <f t="shared" si="1"/>
        <v>2049</v>
      </c>
      <c r="AN9" s="56">
        <f t="shared" si="1"/>
        <v>2050</v>
      </c>
      <c r="AO9" s="56">
        <f>AN9+1</f>
        <v>2051</v>
      </c>
      <c r="AP9" s="56">
        <f>AO9+1</f>
        <v>2052</v>
      </c>
      <c r="AQ9" s="56">
        <f>AP9+1</f>
        <v>2053</v>
      </c>
      <c r="AR9" s="56">
        <f t="shared" ref="AR9:BC9" si="2">AQ9+1</f>
        <v>2054</v>
      </c>
      <c r="AS9" s="56">
        <f t="shared" si="2"/>
        <v>2055</v>
      </c>
      <c r="AT9" s="56">
        <f t="shared" si="2"/>
        <v>2056</v>
      </c>
      <c r="AU9" s="56">
        <f t="shared" si="2"/>
        <v>2057</v>
      </c>
      <c r="AV9" s="56">
        <f t="shared" si="2"/>
        <v>2058</v>
      </c>
      <c r="AW9" s="56">
        <f t="shared" si="2"/>
        <v>2059</v>
      </c>
      <c r="AX9" s="56">
        <f t="shared" si="2"/>
        <v>2060</v>
      </c>
      <c r="AY9" s="56">
        <f t="shared" si="2"/>
        <v>2061</v>
      </c>
      <c r="AZ9" s="56">
        <f t="shared" si="2"/>
        <v>2062</v>
      </c>
      <c r="BA9" s="56">
        <f t="shared" si="2"/>
        <v>2063</v>
      </c>
      <c r="BB9" s="56">
        <f t="shared" si="2"/>
        <v>2064</v>
      </c>
      <c r="BC9" s="56">
        <f t="shared" si="2"/>
        <v>2065</v>
      </c>
      <c r="BD9" s="56">
        <f>BC9+1</f>
        <v>2066</v>
      </c>
      <c r="BE9" s="14"/>
    </row>
    <row r="10" spans="1:57" s="18" customFormat="1" ht="14.25" hidden="1" customHeight="1" outlineLevel="1" x14ac:dyDescent="0.2">
      <c r="A10" s="15"/>
      <c r="B10" s="54" t="s">
        <v>56</v>
      </c>
      <c r="C10" s="19"/>
      <c r="D10" s="20"/>
      <c r="E10" s="57">
        <f>Base_Year_Start_Date</f>
        <v>41821</v>
      </c>
      <c r="F10" s="58">
        <f>E11+1</f>
        <v>42186</v>
      </c>
      <c r="G10" s="58">
        <f>F11+1</f>
        <v>42552</v>
      </c>
      <c r="H10" s="58">
        <f>G11+1</f>
        <v>42917</v>
      </c>
      <c r="I10" s="58">
        <f>H11+1</f>
        <v>43282</v>
      </c>
      <c r="J10" s="58">
        <f t="shared" ref="J10:BD10" si="3">I11+1</f>
        <v>43647</v>
      </c>
      <c r="K10" s="58">
        <f t="shared" si="3"/>
        <v>44013</v>
      </c>
      <c r="L10" s="58">
        <f t="shared" si="3"/>
        <v>44378</v>
      </c>
      <c r="M10" s="58">
        <f t="shared" si="3"/>
        <v>44743</v>
      </c>
      <c r="N10" s="58">
        <f t="shared" si="3"/>
        <v>45108</v>
      </c>
      <c r="O10" s="58">
        <f t="shared" si="3"/>
        <v>45474</v>
      </c>
      <c r="P10" s="58">
        <f t="shared" si="3"/>
        <v>45839</v>
      </c>
      <c r="Q10" s="58">
        <f t="shared" si="3"/>
        <v>46204</v>
      </c>
      <c r="R10" s="58">
        <f t="shared" si="3"/>
        <v>46569</v>
      </c>
      <c r="S10" s="58">
        <f t="shared" si="3"/>
        <v>46935</v>
      </c>
      <c r="T10" s="58">
        <f t="shared" si="3"/>
        <v>47300</v>
      </c>
      <c r="U10" s="58">
        <f t="shared" si="3"/>
        <v>47665</v>
      </c>
      <c r="V10" s="58">
        <f t="shared" si="3"/>
        <v>48030</v>
      </c>
      <c r="W10" s="58">
        <f t="shared" si="3"/>
        <v>48396</v>
      </c>
      <c r="X10" s="58">
        <f t="shared" si="3"/>
        <v>48761</v>
      </c>
      <c r="Y10" s="58">
        <f t="shared" si="3"/>
        <v>49126</v>
      </c>
      <c r="Z10" s="58">
        <f t="shared" si="3"/>
        <v>49491</v>
      </c>
      <c r="AA10" s="58">
        <f t="shared" si="3"/>
        <v>49857</v>
      </c>
      <c r="AB10" s="58">
        <f t="shared" si="3"/>
        <v>50222</v>
      </c>
      <c r="AC10" s="58">
        <f t="shared" si="3"/>
        <v>50587</v>
      </c>
      <c r="AD10" s="58">
        <f t="shared" si="3"/>
        <v>50952</v>
      </c>
      <c r="AE10" s="58">
        <f t="shared" si="3"/>
        <v>51318</v>
      </c>
      <c r="AF10" s="58">
        <f t="shared" si="3"/>
        <v>51683</v>
      </c>
      <c r="AG10" s="58">
        <f t="shared" si="3"/>
        <v>52048</v>
      </c>
      <c r="AH10" s="58">
        <f t="shared" si="3"/>
        <v>52413</v>
      </c>
      <c r="AI10" s="58">
        <f t="shared" si="3"/>
        <v>52779</v>
      </c>
      <c r="AJ10" s="58">
        <f t="shared" si="3"/>
        <v>53144</v>
      </c>
      <c r="AK10" s="58">
        <f t="shared" si="3"/>
        <v>53509</v>
      </c>
      <c r="AL10" s="58">
        <f t="shared" si="3"/>
        <v>53874</v>
      </c>
      <c r="AM10" s="58">
        <f t="shared" si="3"/>
        <v>54240</v>
      </c>
      <c r="AN10" s="58">
        <f t="shared" si="3"/>
        <v>54605</v>
      </c>
      <c r="AO10" s="58">
        <f t="shared" si="3"/>
        <v>54970</v>
      </c>
      <c r="AP10" s="58">
        <f t="shared" si="3"/>
        <v>55335</v>
      </c>
      <c r="AQ10" s="58">
        <f t="shared" si="3"/>
        <v>55701</v>
      </c>
      <c r="AR10" s="58">
        <f t="shared" si="3"/>
        <v>56066</v>
      </c>
      <c r="AS10" s="58">
        <f t="shared" si="3"/>
        <v>56431</v>
      </c>
      <c r="AT10" s="58">
        <f t="shared" si="3"/>
        <v>56796</v>
      </c>
      <c r="AU10" s="58">
        <f t="shared" si="3"/>
        <v>57162</v>
      </c>
      <c r="AV10" s="58">
        <f t="shared" si="3"/>
        <v>57527</v>
      </c>
      <c r="AW10" s="58">
        <f t="shared" si="3"/>
        <v>57892</v>
      </c>
      <c r="AX10" s="58">
        <f t="shared" si="3"/>
        <v>58257</v>
      </c>
      <c r="AY10" s="58">
        <f t="shared" si="3"/>
        <v>58623</v>
      </c>
      <c r="AZ10" s="58">
        <f t="shared" si="3"/>
        <v>58988</v>
      </c>
      <c r="BA10" s="58">
        <f t="shared" si="3"/>
        <v>59353</v>
      </c>
      <c r="BB10" s="58">
        <f t="shared" si="3"/>
        <v>59718</v>
      </c>
      <c r="BC10" s="58">
        <f t="shared" si="3"/>
        <v>60084</v>
      </c>
      <c r="BD10" s="58">
        <f t="shared" si="3"/>
        <v>60449</v>
      </c>
    </row>
    <row r="11" spans="1:57" hidden="1" outlineLevel="1" x14ac:dyDescent="0.2">
      <c r="A11" s="21"/>
      <c r="B11" s="54" t="s">
        <v>58</v>
      </c>
      <c r="E11" s="57">
        <f>Base_Year_End_Date</f>
        <v>42185</v>
      </c>
      <c r="F11" s="58">
        <f>EOMONTH(E11,12)</f>
        <v>42551</v>
      </c>
      <c r="G11" s="58">
        <f>EOMONTH(F11,12)</f>
        <v>42916</v>
      </c>
      <c r="H11" s="58">
        <f>EOMONTH(G11,12)</f>
        <v>43281</v>
      </c>
      <c r="I11" s="58">
        <f>EOMONTH(H11,12)</f>
        <v>43646</v>
      </c>
      <c r="J11" s="58">
        <f t="shared" ref="J11:AN11" si="4">EOMONTH(I11,12)</f>
        <v>44012</v>
      </c>
      <c r="K11" s="58">
        <f t="shared" si="4"/>
        <v>44377</v>
      </c>
      <c r="L11" s="58">
        <f t="shared" si="4"/>
        <v>44742</v>
      </c>
      <c r="M11" s="58">
        <f t="shared" si="4"/>
        <v>45107</v>
      </c>
      <c r="N11" s="58">
        <f t="shared" si="4"/>
        <v>45473</v>
      </c>
      <c r="O11" s="58">
        <f t="shared" si="4"/>
        <v>45838</v>
      </c>
      <c r="P11" s="58">
        <f t="shared" si="4"/>
        <v>46203</v>
      </c>
      <c r="Q11" s="58">
        <f t="shared" si="4"/>
        <v>46568</v>
      </c>
      <c r="R11" s="58">
        <f t="shared" si="4"/>
        <v>46934</v>
      </c>
      <c r="S11" s="58">
        <f t="shared" si="4"/>
        <v>47299</v>
      </c>
      <c r="T11" s="58">
        <f t="shared" si="4"/>
        <v>47664</v>
      </c>
      <c r="U11" s="58">
        <f t="shared" si="4"/>
        <v>48029</v>
      </c>
      <c r="V11" s="58">
        <f t="shared" si="4"/>
        <v>48395</v>
      </c>
      <c r="W11" s="58">
        <f t="shared" si="4"/>
        <v>48760</v>
      </c>
      <c r="X11" s="58">
        <f t="shared" si="4"/>
        <v>49125</v>
      </c>
      <c r="Y11" s="58">
        <f t="shared" si="4"/>
        <v>49490</v>
      </c>
      <c r="Z11" s="58">
        <f t="shared" si="4"/>
        <v>49856</v>
      </c>
      <c r="AA11" s="58">
        <f t="shared" si="4"/>
        <v>50221</v>
      </c>
      <c r="AB11" s="58">
        <f t="shared" si="4"/>
        <v>50586</v>
      </c>
      <c r="AC11" s="58">
        <f t="shared" si="4"/>
        <v>50951</v>
      </c>
      <c r="AD11" s="58">
        <f t="shared" si="4"/>
        <v>51317</v>
      </c>
      <c r="AE11" s="58">
        <f t="shared" si="4"/>
        <v>51682</v>
      </c>
      <c r="AF11" s="58">
        <f t="shared" si="4"/>
        <v>52047</v>
      </c>
      <c r="AG11" s="58">
        <f t="shared" si="4"/>
        <v>52412</v>
      </c>
      <c r="AH11" s="58">
        <f t="shared" si="4"/>
        <v>52778</v>
      </c>
      <c r="AI11" s="58">
        <f t="shared" si="4"/>
        <v>53143</v>
      </c>
      <c r="AJ11" s="58">
        <f t="shared" si="4"/>
        <v>53508</v>
      </c>
      <c r="AK11" s="58">
        <f t="shared" si="4"/>
        <v>53873</v>
      </c>
      <c r="AL11" s="58">
        <f t="shared" si="4"/>
        <v>54239</v>
      </c>
      <c r="AM11" s="58">
        <f t="shared" si="4"/>
        <v>54604</v>
      </c>
      <c r="AN11" s="58">
        <f t="shared" si="4"/>
        <v>54969</v>
      </c>
      <c r="AO11" s="58">
        <f>EOMONTH(AN11,12)</f>
        <v>55334</v>
      </c>
      <c r="AP11" s="58">
        <f>EOMONTH(AO11,12)</f>
        <v>55700</v>
      </c>
      <c r="AQ11" s="58">
        <f>EOMONTH(AP11,12)</f>
        <v>56065</v>
      </c>
      <c r="AR11" s="58">
        <f t="shared" ref="AR11:BC11" si="5">EOMONTH(AQ11,12)</f>
        <v>56430</v>
      </c>
      <c r="AS11" s="58">
        <f t="shared" si="5"/>
        <v>56795</v>
      </c>
      <c r="AT11" s="58">
        <f t="shared" si="5"/>
        <v>57161</v>
      </c>
      <c r="AU11" s="58">
        <f t="shared" si="5"/>
        <v>57526</v>
      </c>
      <c r="AV11" s="58">
        <f t="shared" si="5"/>
        <v>57891</v>
      </c>
      <c r="AW11" s="58">
        <f t="shared" si="5"/>
        <v>58256</v>
      </c>
      <c r="AX11" s="58">
        <f t="shared" si="5"/>
        <v>58622</v>
      </c>
      <c r="AY11" s="58">
        <f t="shared" si="5"/>
        <v>58987</v>
      </c>
      <c r="AZ11" s="58">
        <f t="shared" si="5"/>
        <v>59352</v>
      </c>
      <c r="BA11" s="58">
        <f t="shared" si="5"/>
        <v>59717</v>
      </c>
      <c r="BB11" s="58">
        <f t="shared" si="5"/>
        <v>60083</v>
      </c>
      <c r="BC11" s="58">
        <f t="shared" si="5"/>
        <v>60448</v>
      </c>
      <c r="BD11" s="58">
        <f>EOMONTH(BC11,12)</f>
        <v>60813</v>
      </c>
      <c r="BE11" s="18"/>
    </row>
    <row r="12" spans="1:57" hidden="1" outlineLevel="1" x14ac:dyDescent="0.2">
      <c r="B12" s="54" t="s">
        <v>210</v>
      </c>
      <c r="E12" s="59">
        <v>0</v>
      </c>
      <c r="F12" s="59">
        <v>0</v>
      </c>
      <c r="G12" s="60">
        <f>F12+1</f>
        <v>1</v>
      </c>
      <c r="H12" s="60">
        <f>G12+1</f>
        <v>2</v>
      </c>
      <c r="I12" s="60">
        <f>H12+1</f>
        <v>3</v>
      </c>
      <c r="J12" s="60">
        <f t="shared" ref="J12:AN12" si="6">I12+1</f>
        <v>4</v>
      </c>
      <c r="K12" s="60">
        <f t="shared" si="6"/>
        <v>5</v>
      </c>
      <c r="L12" s="60">
        <f t="shared" si="6"/>
        <v>6</v>
      </c>
      <c r="M12" s="60">
        <f t="shared" si="6"/>
        <v>7</v>
      </c>
      <c r="N12" s="60">
        <f t="shared" si="6"/>
        <v>8</v>
      </c>
      <c r="O12" s="60">
        <f t="shared" si="6"/>
        <v>9</v>
      </c>
      <c r="P12" s="60">
        <f t="shared" si="6"/>
        <v>10</v>
      </c>
      <c r="Q12" s="60">
        <f t="shared" si="6"/>
        <v>11</v>
      </c>
      <c r="R12" s="60">
        <f t="shared" si="6"/>
        <v>12</v>
      </c>
      <c r="S12" s="60">
        <f t="shared" si="6"/>
        <v>13</v>
      </c>
      <c r="T12" s="60">
        <f t="shared" si="6"/>
        <v>14</v>
      </c>
      <c r="U12" s="60">
        <f t="shared" si="6"/>
        <v>15</v>
      </c>
      <c r="V12" s="60">
        <f t="shared" si="6"/>
        <v>16</v>
      </c>
      <c r="W12" s="60">
        <f t="shared" si="6"/>
        <v>17</v>
      </c>
      <c r="X12" s="60">
        <f t="shared" si="6"/>
        <v>18</v>
      </c>
      <c r="Y12" s="60">
        <f t="shared" si="6"/>
        <v>19</v>
      </c>
      <c r="Z12" s="60">
        <f t="shared" si="6"/>
        <v>20</v>
      </c>
      <c r="AA12" s="60">
        <f t="shared" si="6"/>
        <v>21</v>
      </c>
      <c r="AB12" s="60">
        <f t="shared" si="6"/>
        <v>22</v>
      </c>
      <c r="AC12" s="60">
        <f t="shared" si="6"/>
        <v>23</v>
      </c>
      <c r="AD12" s="60">
        <f t="shared" si="6"/>
        <v>24</v>
      </c>
      <c r="AE12" s="60">
        <f t="shared" si="6"/>
        <v>25</v>
      </c>
      <c r="AF12" s="60">
        <f t="shared" si="6"/>
        <v>26</v>
      </c>
      <c r="AG12" s="60">
        <f t="shared" si="6"/>
        <v>27</v>
      </c>
      <c r="AH12" s="60">
        <f t="shared" si="6"/>
        <v>28</v>
      </c>
      <c r="AI12" s="60">
        <f t="shared" si="6"/>
        <v>29</v>
      </c>
      <c r="AJ12" s="60">
        <f t="shared" si="6"/>
        <v>30</v>
      </c>
      <c r="AK12" s="60">
        <f t="shared" si="6"/>
        <v>31</v>
      </c>
      <c r="AL12" s="60">
        <f t="shared" si="6"/>
        <v>32</v>
      </c>
      <c r="AM12" s="60">
        <f t="shared" si="6"/>
        <v>33</v>
      </c>
      <c r="AN12" s="60">
        <f t="shared" si="6"/>
        <v>34</v>
      </c>
      <c r="AO12" s="60">
        <f>AN12+1</f>
        <v>35</v>
      </c>
      <c r="AP12" s="60">
        <f>AO12+1</f>
        <v>36</v>
      </c>
      <c r="AQ12" s="60">
        <f>AP12+1</f>
        <v>37</v>
      </c>
      <c r="AR12" s="60">
        <f t="shared" ref="AR12:BC12" si="7">AQ12+1</f>
        <v>38</v>
      </c>
      <c r="AS12" s="60">
        <f t="shared" si="7"/>
        <v>39</v>
      </c>
      <c r="AT12" s="60">
        <f t="shared" si="7"/>
        <v>40</v>
      </c>
      <c r="AU12" s="60">
        <f t="shared" si="7"/>
        <v>41</v>
      </c>
      <c r="AV12" s="60">
        <f t="shared" si="7"/>
        <v>42</v>
      </c>
      <c r="AW12" s="60">
        <f t="shared" si="7"/>
        <v>43</v>
      </c>
      <c r="AX12" s="60">
        <f t="shared" si="7"/>
        <v>44</v>
      </c>
      <c r="AY12" s="60">
        <f t="shared" si="7"/>
        <v>45</v>
      </c>
      <c r="AZ12" s="60">
        <f t="shared" si="7"/>
        <v>46</v>
      </c>
      <c r="BA12" s="60">
        <f t="shared" si="7"/>
        <v>47</v>
      </c>
      <c r="BB12" s="60">
        <f t="shared" si="7"/>
        <v>48</v>
      </c>
      <c r="BC12" s="60">
        <f t="shared" si="7"/>
        <v>49</v>
      </c>
      <c r="BD12" s="60">
        <f>BC12+1</f>
        <v>50</v>
      </c>
    </row>
    <row r="13" spans="1:57" hidden="1" outlineLevel="1" x14ac:dyDescent="0.2">
      <c r="B13" s="54" t="s">
        <v>211</v>
      </c>
      <c r="E13" s="59">
        <f t="shared" ref="E13:BD13" si="8">IF(E9&gt;Actual_End_Year,0,1)</f>
        <v>1</v>
      </c>
      <c r="F13" s="59">
        <f t="shared" si="8"/>
        <v>1</v>
      </c>
      <c r="G13" s="59">
        <f t="shared" si="8"/>
        <v>1</v>
      </c>
      <c r="H13" s="59">
        <f t="shared" si="8"/>
        <v>1</v>
      </c>
      <c r="I13" s="59">
        <f t="shared" si="8"/>
        <v>1</v>
      </c>
      <c r="J13" s="59">
        <f t="shared" si="8"/>
        <v>1</v>
      </c>
      <c r="K13" s="59">
        <f t="shared" si="8"/>
        <v>0</v>
      </c>
      <c r="L13" s="59">
        <f t="shared" si="8"/>
        <v>0</v>
      </c>
      <c r="M13" s="59">
        <f t="shared" si="8"/>
        <v>0</v>
      </c>
      <c r="N13" s="59">
        <f t="shared" si="8"/>
        <v>0</v>
      </c>
      <c r="O13" s="59">
        <f t="shared" si="8"/>
        <v>0</v>
      </c>
      <c r="P13" s="59">
        <f t="shared" si="8"/>
        <v>0</v>
      </c>
      <c r="Q13" s="59">
        <f t="shared" si="8"/>
        <v>0</v>
      </c>
      <c r="R13" s="59">
        <f t="shared" si="8"/>
        <v>0</v>
      </c>
      <c r="S13" s="59">
        <f t="shared" si="8"/>
        <v>0</v>
      </c>
      <c r="T13" s="59">
        <f t="shared" si="8"/>
        <v>0</v>
      </c>
      <c r="U13" s="59">
        <f t="shared" si="8"/>
        <v>0</v>
      </c>
      <c r="V13" s="59">
        <f t="shared" si="8"/>
        <v>0</v>
      </c>
      <c r="W13" s="59">
        <f t="shared" si="8"/>
        <v>0</v>
      </c>
      <c r="X13" s="59">
        <f t="shared" si="8"/>
        <v>0</v>
      </c>
      <c r="Y13" s="59">
        <f t="shared" si="8"/>
        <v>0</v>
      </c>
      <c r="Z13" s="59">
        <f t="shared" si="8"/>
        <v>0</v>
      </c>
      <c r="AA13" s="59">
        <f t="shared" si="8"/>
        <v>0</v>
      </c>
      <c r="AB13" s="59">
        <f t="shared" si="8"/>
        <v>0</v>
      </c>
      <c r="AC13" s="59">
        <f t="shared" si="8"/>
        <v>0</v>
      </c>
      <c r="AD13" s="59">
        <f t="shared" si="8"/>
        <v>0</v>
      </c>
      <c r="AE13" s="59">
        <f t="shared" si="8"/>
        <v>0</v>
      </c>
      <c r="AF13" s="59">
        <f t="shared" si="8"/>
        <v>0</v>
      </c>
      <c r="AG13" s="59">
        <f t="shared" si="8"/>
        <v>0</v>
      </c>
      <c r="AH13" s="59">
        <f t="shared" si="8"/>
        <v>0</v>
      </c>
      <c r="AI13" s="59">
        <f t="shared" si="8"/>
        <v>0</v>
      </c>
      <c r="AJ13" s="59">
        <f t="shared" si="8"/>
        <v>0</v>
      </c>
      <c r="AK13" s="59">
        <f t="shared" si="8"/>
        <v>0</v>
      </c>
      <c r="AL13" s="59">
        <f t="shared" si="8"/>
        <v>0</v>
      </c>
      <c r="AM13" s="59">
        <f t="shared" si="8"/>
        <v>0</v>
      </c>
      <c r="AN13" s="59">
        <f t="shared" si="8"/>
        <v>0</v>
      </c>
      <c r="AO13" s="59">
        <f t="shared" si="8"/>
        <v>0</v>
      </c>
      <c r="AP13" s="59">
        <f t="shared" si="8"/>
        <v>0</v>
      </c>
      <c r="AQ13" s="59">
        <f t="shared" si="8"/>
        <v>0</v>
      </c>
      <c r="AR13" s="59">
        <f t="shared" si="8"/>
        <v>0</v>
      </c>
      <c r="AS13" s="59">
        <f t="shared" si="8"/>
        <v>0</v>
      </c>
      <c r="AT13" s="59">
        <f t="shared" si="8"/>
        <v>0</v>
      </c>
      <c r="AU13" s="59">
        <f t="shared" si="8"/>
        <v>0</v>
      </c>
      <c r="AV13" s="59">
        <f t="shared" si="8"/>
        <v>0</v>
      </c>
      <c r="AW13" s="59">
        <f t="shared" si="8"/>
        <v>0</v>
      </c>
      <c r="AX13" s="59">
        <f t="shared" si="8"/>
        <v>0</v>
      </c>
      <c r="AY13" s="59">
        <f t="shared" si="8"/>
        <v>0</v>
      </c>
      <c r="AZ13" s="59">
        <f t="shared" si="8"/>
        <v>0</v>
      </c>
      <c r="BA13" s="59">
        <f t="shared" si="8"/>
        <v>0</v>
      </c>
      <c r="BB13" s="59">
        <f t="shared" si="8"/>
        <v>0</v>
      </c>
      <c r="BC13" s="59">
        <f t="shared" si="8"/>
        <v>0</v>
      </c>
      <c r="BD13" s="59">
        <f t="shared" si="8"/>
        <v>0</v>
      </c>
    </row>
    <row r="14" spans="1:57" hidden="1" outlineLevel="1" x14ac:dyDescent="0.2">
      <c r="B14" s="54" t="s">
        <v>212</v>
      </c>
      <c r="E14" s="59">
        <f t="shared" ref="E14:BD14" si="9">IF(AND(E9&gt;=Actual_Start_Year,E9&lt;=Display_Year_End),1,0)</f>
        <v>0</v>
      </c>
      <c r="F14" s="59">
        <f t="shared" si="9"/>
        <v>1</v>
      </c>
      <c r="G14" s="60">
        <f t="shared" si="9"/>
        <v>1</v>
      </c>
      <c r="H14" s="60">
        <f t="shared" si="9"/>
        <v>1</v>
      </c>
      <c r="I14" s="60">
        <f t="shared" si="9"/>
        <v>1</v>
      </c>
      <c r="J14" s="60">
        <f t="shared" si="9"/>
        <v>1</v>
      </c>
      <c r="K14" s="60">
        <f t="shared" si="9"/>
        <v>1</v>
      </c>
      <c r="L14" s="60">
        <f t="shared" si="9"/>
        <v>1</v>
      </c>
      <c r="M14" s="60">
        <f t="shared" si="9"/>
        <v>1</v>
      </c>
      <c r="N14" s="60">
        <f t="shared" si="9"/>
        <v>1</v>
      </c>
      <c r="O14" s="60">
        <f t="shared" si="9"/>
        <v>1</v>
      </c>
      <c r="P14" s="60">
        <f t="shared" si="9"/>
        <v>1</v>
      </c>
      <c r="Q14" s="60">
        <f t="shared" si="9"/>
        <v>1</v>
      </c>
      <c r="R14" s="60">
        <f t="shared" si="9"/>
        <v>1</v>
      </c>
      <c r="S14" s="60">
        <f t="shared" si="9"/>
        <v>1</v>
      </c>
      <c r="T14" s="60">
        <f t="shared" si="9"/>
        <v>1</v>
      </c>
      <c r="U14" s="60">
        <f t="shared" si="9"/>
        <v>1</v>
      </c>
      <c r="V14" s="60">
        <f t="shared" si="9"/>
        <v>1</v>
      </c>
      <c r="W14" s="60">
        <f t="shared" si="9"/>
        <v>1</v>
      </c>
      <c r="X14" s="60">
        <f t="shared" si="9"/>
        <v>1</v>
      </c>
      <c r="Y14" s="60">
        <f t="shared" si="9"/>
        <v>1</v>
      </c>
      <c r="Z14" s="60">
        <f t="shared" si="9"/>
        <v>1</v>
      </c>
      <c r="AA14" s="60">
        <f t="shared" si="9"/>
        <v>1</v>
      </c>
      <c r="AB14" s="60">
        <f t="shared" si="9"/>
        <v>1</v>
      </c>
      <c r="AC14" s="60">
        <f t="shared" si="9"/>
        <v>1</v>
      </c>
      <c r="AD14" s="60">
        <f t="shared" si="9"/>
        <v>1</v>
      </c>
      <c r="AE14" s="60">
        <f t="shared" si="9"/>
        <v>1</v>
      </c>
      <c r="AF14" s="60">
        <f t="shared" si="9"/>
        <v>1</v>
      </c>
      <c r="AG14" s="60">
        <f t="shared" si="9"/>
        <v>1</v>
      </c>
      <c r="AH14" s="60">
        <f t="shared" si="9"/>
        <v>1</v>
      </c>
      <c r="AI14" s="60">
        <f t="shared" si="9"/>
        <v>1</v>
      </c>
      <c r="AJ14" s="60">
        <f t="shared" si="9"/>
        <v>1</v>
      </c>
      <c r="AK14" s="60">
        <f t="shared" si="9"/>
        <v>1</v>
      </c>
      <c r="AL14" s="60">
        <f t="shared" si="9"/>
        <v>1</v>
      </c>
      <c r="AM14" s="60">
        <f t="shared" si="9"/>
        <v>1</v>
      </c>
      <c r="AN14" s="60">
        <f t="shared" si="9"/>
        <v>1</v>
      </c>
      <c r="AO14" s="60">
        <f t="shared" si="9"/>
        <v>1</v>
      </c>
      <c r="AP14" s="60">
        <f t="shared" si="9"/>
        <v>1</v>
      </c>
      <c r="AQ14" s="60">
        <f t="shared" si="9"/>
        <v>1</v>
      </c>
      <c r="AR14" s="60">
        <f t="shared" si="9"/>
        <v>1</v>
      </c>
      <c r="AS14" s="60">
        <f t="shared" si="9"/>
        <v>1</v>
      </c>
      <c r="AT14" s="60">
        <f t="shared" si="9"/>
        <v>1</v>
      </c>
      <c r="AU14" s="60">
        <f t="shared" si="9"/>
        <v>1</v>
      </c>
      <c r="AV14" s="60">
        <f t="shared" si="9"/>
        <v>1</v>
      </c>
      <c r="AW14" s="60">
        <f t="shared" si="9"/>
        <v>1</v>
      </c>
      <c r="AX14" s="60">
        <f t="shared" si="9"/>
        <v>1</v>
      </c>
      <c r="AY14" s="60">
        <f t="shared" si="9"/>
        <v>1</v>
      </c>
      <c r="AZ14" s="60">
        <f t="shared" si="9"/>
        <v>1</v>
      </c>
      <c r="BA14" s="60">
        <f t="shared" si="9"/>
        <v>1</v>
      </c>
      <c r="BB14" s="60">
        <f t="shared" si="9"/>
        <v>1</v>
      </c>
      <c r="BC14" s="60">
        <f t="shared" si="9"/>
        <v>1</v>
      </c>
      <c r="BD14" s="60">
        <f t="shared" si="9"/>
        <v>1</v>
      </c>
    </row>
    <row r="15" spans="1:57" collapsed="1" x14ac:dyDescent="0.2">
      <c r="D15" s="9"/>
      <c r="BE15" s="23"/>
    </row>
    <row r="16" spans="1:57" x14ac:dyDescent="0.2">
      <c r="A16" s="6">
        <f>MAX($A$1:A9)+subsection</f>
        <v>8.02</v>
      </c>
      <c r="B16" s="6" t="s">
        <v>265</v>
      </c>
      <c r="C16" s="7"/>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row>
    <row r="17" spans="1:56" x14ac:dyDescent="0.2">
      <c r="C17" s="24"/>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row>
    <row r="18" spans="1:56" hidden="1" outlineLevel="1" x14ac:dyDescent="0.2">
      <c r="B18" s="48" t="s">
        <v>221</v>
      </c>
      <c r="C18" s="10" t="s">
        <v>222</v>
      </c>
      <c r="G18" s="180">
        <f>'Regulatory Model'!G21</f>
        <v>1.3108614232209881E-2</v>
      </c>
      <c r="H18" s="180">
        <f>'Regulatory Model'!H21</f>
        <v>2.1256931608133023E-2</v>
      </c>
      <c r="I18" s="180">
        <f>'Regulatory Model'!I21</f>
        <v>1.9004524886877761E-2</v>
      </c>
      <c r="J18" s="180">
        <f>'Regulatory Model'!J21</f>
        <v>1.3321492007104752E-2</v>
      </c>
      <c r="K18" s="180">
        <f>'Regulatory Model'!K21</f>
        <v>2.1910604732690686E-2</v>
      </c>
      <c r="L18" s="180">
        <f>'Regulatory Model'!L21</f>
        <v>1.1149228130360234E-2</v>
      </c>
      <c r="M18" s="180">
        <f>'Regulatory Model'!M21</f>
        <v>2.5000000000000001E-2</v>
      </c>
      <c r="N18" s="180">
        <f>'Regulatory Model'!N21</f>
        <v>2.5000000000000001E-2</v>
      </c>
      <c r="O18" s="180">
        <f>'Regulatory Model'!O21</f>
        <v>2.5000000000000001E-2</v>
      </c>
      <c r="P18" s="180">
        <f>'Regulatory Model'!P21</f>
        <v>2.5000000000000001E-2</v>
      </c>
      <c r="Q18" s="180">
        <f>'Regulatory Model'!Q21</f>
        <v>2.5000000000000001E-2</v>
      </c>
      <c r="R18" s="180">
        <f>'Regulatory Model'!R21</f>
        <v>2.5000000000000001E-2</v>
      </c>
      <c r="S18" s="180">
        <f>'Regulatory Model'!S21</f>
        <v>2.5000000000000001E-2</v>
      </c>
      <c r="T18" s="180">
        <f>'Regulatory Model'!T21</f>
        <v>2.5000000000000001E-2</v>
      </c>
      <c r="U18" s="180">
        <f>'Regulatory Model'!U21</f>
        <v>2.5000000000000001E-2</v>
      </c>
      <c r="V18" s="180">
        <f>'Regulatory Model'!V21</f>
        <v>2.5000000000000001E-2</v>
      </c>
      <c r="W18" s="180">
        <f>'Regulatory Model'!W21</f>
        <v>2.5000000000000001E-2</v>
      </c>
      <c r="X18" s="180">
        <f>'Regulatory Model'!X21</f>
        <v>2.5000000000000001E-2</v>
      </c>
      <c r="Y18" s="180">
        <f>'Regulatory Model'!Y21</f>
        <v>2.5000000000000001E-2</v>
      </c>
      <c r="Z18" s="180">
        <f>'Regulatory Model'!Z21</f>
        <v>2.5000000000000001E-2</v>
      </c>
      <c r="AA18" s="180">
        <f>'Regulatory Model'!AA21</f>
        <v>2.5000000000000001E-2</v>
      </c>
      <c r="AB18" s="180">
        <f>'Regulatory Model'!AB21</f>
        <v>2.5000000000000001E-2</v>
      </c>
      <c r="AC18" s="180">
        <f>'Regulatory Model'!AC21</f>
        <v>2.5000000000000001E-2</v>
      </c>
      <c r="AD18" s="180">
        <f>'Regulatory Model'!AD21</f>
        <v>2.5000000000000001E-2</v>
      </c>
      <c r="AE18" s="180">
        <f>'Regulatory Model'!AE21</f>
        <v>2.5000000000000001E-2</v>
      </c>
      <c r="AF18" s="180">
        <f>'Regulatory Model'!AF21</f>
        <v>2.5000000000000001E-2</v>
      </c>
      <c r="AG18" s="180">
        <f>'Regulatory Model'!AG21</f>
        <v>2.5000000000000001E-2</v>
      </c>
      <c r="AH18" s="180">
        <f>'Regulatory Model'!AH21</f>
        <v>2.5000000000000001E-2</v>
      </c>
      <c r="AI18" s="180">
        <f>'Regulatory Model'!AI21</f>
        <v>2.5000000000000001E-2</v>
      </c>
      <c r="AJ18" s="180">
        <f>'Regulatory Model'!AJ21</f>
        <v>2.5000000000000001E-2</v>
      </c>
      <c r="AK18" s="180">
        <f>'Regulatory Model'!AK21</f>
        <v>2.5000000000000001E-2</v>
      </c>
      <c r="AL18" s="180">
        <f>'Regulatory Model'!AL21</f>
        <v>2.5000000000000001E-2</v>
      </c>
      <c r="AM18" s="180">
        <f>'Regulatory Model'!AM21</f>
        <v>2.5000000000000001E-2</v>
      </c>
      <c r="AN18" s="180">
        <f>'Regulatory Model'!AN21</f>
        <v>2.5000000000000001E-2</v>
      </c>
      <c r="AO18" s="180">
        <f>'Regulatory Model'!AO21</f>
        <v>2.5000000000000001E-2</v>
      </c>
      <c r="AP18" s="180">
        <f>'Regulatory Model'!AP21</f>
        <v>2.5000000000000001E-2</v>
      </c>
      <c r="AQ18" s="180">
        <f>'Regulatory Model'!AQ21</f>
        <v>2.5000000000000001E-2</v>
      </c>
      <c r="AR18" s="180">
        <f>'Regulatory Model'!AR21</f>
        <v>2.5000000000000001E-2</v>
      </c>
      <c r="AS18" s="180">
        <f>'Regulatory Model'!AS21</f>
        <v>2.5000000000000001E-2</v>
      </c>
      <c r="AT18" s="180">
        <f>'Regulatory Model'!AT21</f>
        <v>2.5000000000000001E-2</v>
      </c>
      <c r="AU18" s="180">
        <f>'Regulatory Model'!AU21</f>
        <v>2.5000000000000001E-2</v>
      </c>
      <c r="AV18" s="180">
        <f>'Regulatory Model'!AV21</f>
        <v>2.5000000000000001E-2</v>
      </c>
      <c r="AW18" s="180">
        <f>'Regulatory Model'!AW21</f>
        <v>2.5000000000000001E-2</v>
      </c>
      <c r="AX18" s="180">
        <f>'Regulatory Model'!AX21</f>
        <v>2.5000000000000001E-2</v>
      </c>
      <c r="AY18" s="180">
        <f>'Regulatory Model'!AY21</f>
        <v>2.5000000000000001E-2</v>
      </c>
      <c r="AZ18" s="180">
        <f>'Regulatory Model'!AZ21</f>
        <v>2.5000000000000001E-2</v>
      </c>
      <c r="BA18" s="180">
        <f>'Regulatory Model'!BA21</f>
        <v>2.5000000000000001E-2</v>
      </c>
      <c r="BB18" s="180">
        <f>'Regulatory Model'!BB21</f>
        <v>2.5000000000000001E-2</v>
      </c>
      <c r="BC18" s="180">
        <f>'Regulatory Model'!BC21</f>
        <v>2.5000000000000001E-2</v>
      </c>
      <c r="BD18" s="180">
        <f>'Regulatory Model'!BD21</f>
        <v>2.5000000000000001E-2</v>
      </c>
    </row>
    <row r="19" spans="1:56" hidden="1" outlineLevel="1" x14ac:dyDescent="0.2">
      <c r="B19" s="48" t="s">
        <v>223</v>
      </c>
      <c r="C19" s="10" t="s">
        <v>222</v>
      </c>
      <c r="G19" s="180">
        <f>'Regulatory Model'!G22</f>
        <v>0.11536600724810855</v>
      </c>
      <c r="H19" s="180">
        <f>'Regulatory Model'!H22</f>
        <v>0.11536600724810855</v>
      </c>
      <c r="I19" s="180">
        <f>'Regulatory Model'!I22</f>
        <v>0.11519598212611215</v>
      </c>
      <c r="J19" s="180">
        <f>'Regulatory Model'!J22</f>
        <v>0.1046</v>
      </c>
      <c r="K19" s="180">
        <f>'Regulatory Model'!K22</f>
        <v>8.9300000000000004E-2</v>
      </c>
      <c r="L19" s="180">
        <f>'Regulatory Model'!L22</f>
        <v>8.2299999999999998E-2</v>
      </c>
      <c r="M19" s="180">
        <f>'Regulatory Model'!M22</f>
        <v>8.2299999999999998E-2</v>
      </c>
      <c r="N19" s="180">
        <f>'Regulatory Model'!N22</f>
        <v>8.2299999999999998E-2</v>
      </c>
      <c r="O19" s="180">
        <f>'Regulatory Model'!O22</f>
        <v>8.2299999999999998E-2</v>
      </c>
      <c r="P19" s="180">
        <f>'Regulatory Model'!P22</f>
        <v>8.2299999999999998E-2</v>
      </c>
      <c r="Q19" s="180">
        <f>'Regulatory Model'!Q22</f>
        <v>8.2299999999999998E-2</v>
      </c>
      <c r="R19" s="180">
        <f>'Regulatory Model'!R22</f>
        <v>8.2299999999999998E-2</v>
      </c>
      <c r="S19" s="180">
        <f>'Regulatory Model'!S22</f>
        <v>8.2299999999999998E-2</v>
      </c>
      <c r="T19" s="180">
        <f>'Regulatory Model'!T22</f>
        <v>8.2299999999999998E-2</v>
      </c>
      <c r="U19" s="180">
        <f>'Regulatory Model'!U22</f>
        <v>8.2299999999999998E-2</v>
      </c>
      <c r="V19" s="180">
        <f>'Regulatory Model'!V22</f>
        <v>8.2299999999999998E-2</v>
      </c>
      <c r="W19" s="180">
        <f>'Regulatory Model'!W22</f>
        <v>8.2299999999999998E-2</v>
      </c>
      <c r="X19" s="180">
        <f>'Regulatory Model'!X22</f>
        <v>8.2299999999999998E-2</v>
      </c>
      <c r="Y19" s="180">
        <f>'Regulatory Model'!Y22</f>
        <v>8.2299999999999998E-2</v>
      </c>
      <c r="Z19" s="180">
        <f>'Regulatory Model'!Z22</f>
        <v>8.2299999999999998E-2</v>
      </c>
      <c r="AA19" s="180">
        <f>'Regulatory Model'!AA22</f>
        <v>8.2299999999999998E-2</v>
      </c>
      <c r="AB19" s="180">
        <f>'Regulatory Model'!AB22</f>
        <v>8.2299999999999998E-2</v>
      </c>
      <c r="AC19" s="180">
        <f>'Regulatory Model'!AC22</f>
        <v>8.2299999999999998E-2</v>
      </c>
      <c r="AD19" s="180">
        <f>'Regulatory Model'!AD22</f>
        <v>8.2299999999999998E-2</v>
      </c>
      <c r="AE19" s="180">
        <f>'Regulatory Model'!AE22</f>
        <v>8.2299999999999998E-2</v>
      </c>
      <c r="AF19" s="180">
        <f>'Regulatory Model'!AF22</f>
        <v>8.2299999999999998E-2</v>
      </c>
      <c r="AG19" s="180">
        <f>'Regulatory Model'!AG22</f>
        <v>8.2299999999999998E-2</v>
      </c>
      <c r="AH19" s="180">
        <f>'Regulatory Model'!AH22</f>
        <v>8.2299999999999998E-2</v>
      </c>
      <c r="AI19" s="180">
        <f>'Regulatory Model'!AI22</f>
        <v>8.2299999999999998E-2</v>
      </c>
      <c r="AJ19" s="180">
        <f>'Regulatory Model'!AJ22</f>
        <v>8.2299999999999998E-2</v>
      </c>
      <c r="AK19" s="180">
        <f>'Regulatory Model'!AK22</f>
        <v>8.2299999999999998E-2</v>
      </c>
      <c r="AL19" s="180">
        <f>'Regulatory Model'!AL22</f>
        <v>8.2299999999999998E-2</v>
      </c>
      <c r="AM19" s="180">
        <f>'Regulatory Model'!AM22</f>
        <v>8.2299999999999998E-2</v>
      </c>
      <c r="AN19" s="180">
        <f>'Regulatory Model'!AN22</f>
        <v>8.2299999999999998E-2</v>
      </c>
      <c r="AO19" s="180">
        <f>'Regulatory Model'!AO22</f>
        <v>8.2299999999999998E-2</v>
      </c>
      <c r="AP19" s="180">
        <f>'Regulatory Model'!AP22</f>
        <v>8.2299999999999998E-2</v>
      </c>
      <c r="AQ19" s="180">
        <f>'Regulatory Model'!AQ22</f>
        <v>8.2299999999999998E-2</v>
      </c>
      <c r="AR19" s="180">
        <f>'Regulatory Model'!AR22</f>
        <v>8.2299999999999998E-2</v>
      </c>
      <c r="AS19" s="180">
        <f>'Regulatory Model'!AS22</f>
        <v>8.2299999999999998E-2</v>
      </c>
      <c r="AT19" s="180">
        <f>'Regulatory Model'!AT22</f>
        <v>8.2299999999999998E-2</v>
      </c>
      <c r="AU19" s="180">
        <f>'Regulatory Model'!AU22</f>
        <v>8.2299999999999998E-2</v>
      </c>
      <c r="AV19" s="180">
        <f>'Regulatory Model'!AV22</f>
        <v>8.2299999999999998E-2</v>
      </c>
      <c r="AW19" s="180">
        <f>'Regulatory Model'!AW22</f>
        <v>8.2299999999999998E-2</v>
      </c>
      <c r="AX19" s="180">
        <f>'Regulatory Model'!AX22</f>
        <v>8.2299999999999998E-2</v>
      </c>
      <c r="AY19" s="180">
        <f>'Regulatory Model'!AY22</f>
        <v>8.2299999999999998E-2</v>
      </c>
      <c r="AZ19" s="180">
        <f>'Regulatory Model'!AZ22</f>
        <v>8.2299999999999998E-2</v>
      </c>
      <c r="BA19" s="180">
        <f>'Regulatory Model'!BA22</f>
        <v>8.2299999999999998E-2</v>
      </c>
      <c r="BB19" s="180">
        <f>'Regulatory Model'!BB22</f>
        <v>8.2299999999999998E-2</v>
      </c>
      <c r="BC19" s="180">
        <f>'Regulatory Model'!BC22</f>
        <v>8.2299999999999998E-2</v>
      </c>
      <c r="BD19" s="180">
        <f>'Regulatory Model'!BD22</f>
        <v>8.2299999999999998E-2</v>
      </c>
    </row>
    <row r="20" spans="1:56" hidden="1" outlineLevel="1" x14ac:dyDescent="0.2">
      <c r="C20" s="24"/>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row>
    <row r="21" spans="1:56" collapsed="1" x14ac:dyDescent="0.2">
      <c r="A21" s="6">
        <f>MAX($A$1:A20)+subsection</f>
        <v>8.0299999999999994</v>
      </c>
      <c r="B21" s="6" t="s">
        <v>224</v>
      </c>
      <c r="C21" s="7"/>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row>
    <row r="22" spans="1:56" x14ac:dyDescent="0.2">
      <c r="C22" s="24"/>
      <c r="E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row>
    <row r="23" spans="1:56" hidden="1" outlineLevel="1" x14ac:dyDescent="0.2">
      <c r="B23" s="49" t="s">
        <v>266</v>
      </c>
      <c r="C23" s="24"/>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row>
    <row r="24" spans="1:56" hidden="1" outlineLevel="1" x14ac:dyDescent="0.2">
      <c r="C24" s="24"/>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row>
    <row r="25" spans="1:56" hidden="1" outlineLevel="1" x14ac:dyDescent="0.2">
      <c r="B25" s="47" t="s">
        <v>224</v>
      </c>
      <c r="C25" s="24"/>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row>
    <row r="26" spans="1:56" hidden="1" outlineLevel="1" x14ac:dyDescent="0.2">
      <c r="B26" s="48" t="str">
        <f t="array" ref="B26:B45">Asset_Classes</f>
        <v>Shared Channel</v>
      </c>
      <c r="C26" s="10" t="s">
        <v>216</v>
      </c>
      <c r="G26" s="176">
        <f t="array" ref="G26:G45">Capital_Base_Opening</f>
        <v>448.95017300000001</v>
      </c>
      <c r="H26" s="181">
        <f>G138</f>
        <v>441.93171207947574</v>
      </c>
      <c r="I26" s="181">
        <f t="shared" ref="I26:BD26" si="10">H138</f>
        <v>438.14795828782781</v>
      </c>
      <c r="J26" s="181">
        <f t="shared" si="10"/>
        <v>433.0464470126592</v>
      </c>
      <c r="K26" s="181">
        <f t="shared" si="10"/>
        <v>425.20808168423224</v>
      </c>
      <c r="L26" s="181">
        <f t="shared" si="10"/>
        <v>420.61931601610496</v>
      </c>
      <c r="M26" s="181">
        <f t="shared" si="10"/>
        <v>411.24853113404504</v>
      </c>
      <c r="N26" s="181">
        <f t="shared" si="10"/>
        <v>407.3293274959957</v>
      </c>
      <c r="O26" s="181">
        <f t="shared" si="10"/>
        <v>403.06997665643041</v>
      </c>
      <c r="P26" s="181">
        <f t="shared" si="10"/>
        <v>398.36069420778938</v>
      </c>
      <c r="Q26" s="181">
        <f t="shared" si="10"/>
        <v>393.13380573014274</v>
      </c>
      <c r="R26" s="181">
        <f t="shared" si="10"/>
        <v>387.4032122549707</v>
      </c>
      <c r="S26" s="181">
        <f t="shared" si="10"/>
        <v>381.15131080332355</v>
      </c>
      <c r="T26" s="181">
        <f t="shared" si="10"/>
        <v>374.35981973349135</v>
      </c>
      <c r="U26" s="181">
        <f t="shared" si="10"/>
        <v>367.00737589157262</v>
      </c>
      <c r="V26" s="181">
        <f t="shared" si="10"/>
        <v>359.0617034543655</v>
      </c>
      <c r="W26" s="181">
        <f t="shared" si="10"/>
        <v>350.49783170482118</v>
      </c>
      <c r="X26" s="181">
        <f t="shared" si="10"/>
        <v>341.29004636382172</v>
      </c>
      <c r="Y26" s="181">
        <f t="shared" si="10"/>
        <v>331.41175170698472</v>
      </c>
      <c r="Z26" s="181">
        <f t="shared" si="10"/>
        <v>320.83544852853214</v>
      </c>
      <c r="AA26" s="181">
        <f t="shared" si="10"/>
        <v>309.53259226011198</v>
      </c>
      <c r="AB26" s="181">
        <f t="shared" si="10"/>
        <v>297.47368613087713</v>
      </c>
      <c r="AC26" s="181">
        <f t="shared" si="10"/>
        <v>284.6282573624232</v>
      </c>
      <c r="AD26" s="181">
        <f t="shared" si="10"/>
        <v>270.96471347445612</v>
      </c>
      <c r="AE26" s="181">
        <f t="shared" si="10"/>
        <v>256.45043358638827</v>
      </c>
      <c r="AF26" s="181">
        <f t="shared" si="10"/>
        <v>241.05174270733104</v>
      </c>
      <c r="AG26" s="181">
        <f t="shared" si="10"/>
        <v>224.7336467950511</v>
      </c>
      <c r="AH26" s="181">
        <f t="shared" si="10"/>
        <v>207.46015766211613</v>
      </c>
      <c r="AI26" s="181">
        <f t="shared" si="10"/>
        <v>189.19391023983545</v>
      </c>
      <c r="AJ26" s="181">
        <f t="shared" si="10"/>
        <v>169.89636674451486</v>
      </c>
      <c r="AK26" s="181">
        <f t="shared" si="10"/>
        <v>149.52766806543841</v>
      </c>
      <c r="AL26" s="181">
        <f t="shared" si="10"/>
        <v>128.04660073169282</v>
      </c>
      <c r="AM26" s="181">
        <f t="shared" si="10"/>
        <v>105.41056305316258</v>
      </c>
      <c r="AN26" s="181">
        <f t="shared" si="10"/>
        <v>81.575530415049869</v>
      </c>
      <c r="AO26" s="181">
        <f t="shared" si="10"/>
        <v>56.496138998900676</v>
      </c>
      <c r="AP26" s="181">
        <f t="shared" si="10"/>
        <v>30.125294420083957</v>
      </c>
      <c r="AQ26" s="181">
        <f t="shared" si="10"/>
        <v>2.4144294464227123</v>
      </c>
      <c r="AR26" s="181">
        <f t="shared" si="10"/>
        <v>-26.686636252176513</v>
      </c>
      <c r="AS26" s="181">
        <f t="shared" si="10"/>
        <v>-57.229746205498003</v>
      </c>
      <c r="AT26" s="181">
        <f t="shared" si="10"/>
        <v>-89.268458736827611</v>
      </c>
      <c r="AU26" s="181">
        <f t="shared" si="10"/>
        <v>-122.85810009196886</v>
      </c>
      <c r="AV26" s="181">
        <f t="shared" si="10"/>
        <v>-158.05581914785637</v>
      </c>
      <c r="AW26" s="181">
        <f t="shared" si="10"/>
        <v>-194.92064374641555</v>
      </c>
      <c r="AX26" s="181">
        <f t="shared" si="10"/>
        <v>-233.51353870061024</v>
      </c>
      <c r="AY26" s="181">
        <f t="shared" si="10"/>
        <v>-273.89746552094704</v>
      </c>
      <c r="AZ26" s="181">
        <f t="shared" si="10"/>
        <v>-316.13744391207121</v>
      </c>
      <c r="BA26" s="181">
        <f t="shared" si="10"/>
        <v>-360.30061509049182</v>
      </c>
      <c r="BB26" s="181">
        <f t="shared" si="10"/>
        <v>-406.45630697591588</v>
      </c>
      <c r="BC26" s="181">
        <f t="shared" si="10"/>
        <v>-454.67610131015334</v>
      </c>
      <c r="BD26" s="181">
        <f t="shared" si="10"/>
        <v>-505.0339027590793</v>
      </c>
    </row>
    <row r="27" spans="1:56" hidden="1" outlineLevel="1" x14ac:dyDescent="0.2">
      <c r="B27" s="48" t="str">
        <v>Shared Channel Over-Dredge</v>
      </c>
      <c r="C27" s="10" t="s">
        <v>216</v>
      </c>
      <c r="G27" s="177">
        <v>142.85852800000001</v>
      </c>
      <c r="H27" s="181">
        <f t="shared" ref="H27:BD27" si="11">G139</f>
        <v>150.46702650158133</v>
      </c>
      <c r="I27" s="181">
        <f t="shared" si="11"/>
        <v>158.13467503891073</v>
      </c>
      <c r="J27" s="181">
        <f t="shared" si="11"/>
        <v>160.56918902214366</v>
      </c>
      <c r="K27" s="181">
        <f t="shared" si="11"/>
        <v>162.12984642637332</v>
      </c>
      <c r="L27" s="181">
        <f t="shared" si="11"/>
        <v>165.09117334305444</v>
      </c>
      <c r="M27" s="181">
        <f t="shared" si="11"/>
        <v>169.98928268290274</v>
      </c>
      <c r="N27" s="181">
        <f t="shared" si="11"/>
        <v>173.63543631019874</v>
      </c>
      <c r="O27" s="181">
        <f t="shared" si="11"/>
        <v>177.36245064047418</v>
      </c>
      <c r="P27" s="181">
        <f t="shared" si="11"/>
        <v>181.1680423273086</v>
      </c>
      <c r="Q27" s="181">
        <f t="shared" si="11"/>
        <v>185.05177745282603</v>
      </c>
      <c r="R27" s="181">
        <f t="shared" si="11"/>
        <v>195.01000107271918</v>
      </c>
      <c r="S27" s="181">
        <f t="shared" si="11"/>
        <v>205.3598691962429</v>
      </c>
      <c r="T27" s="181">
        <f t="shared" si="11"/>
        <v>216.11585419263744</v>
      </c>
      <c r="U27" s="181">
        <f t="shared" si="11"/>
        <v>227.2946372385284</v>
      </c>
      <c r="V27" s="181">
        <f t="shared" si="11"/>
        <v>238.91058715558742</v>
      </c>
      <c r="W27" s="181">
        <f t="shared" si="11"/>
        <v>250.97889756553712</v>
      </c>
      <c r="X27" s="181">
        <f t="shared" si="11"/>
        <v>263.51530422150557</v>
      </c>
      <c r="Y27" s="181">
        <f t="shared" si="11"/>
        <v>276.53609465684048</v>
      </c>
      <c r="Z27" s="181">
        <f t="shared" si="11"/>
        <v>290.05798675548681</v>
      </c>
      <c r="AA27" s="181">
        <f t="shared" si="11"/>
        <v>304.09831718445912</v>
      </c>
      <c r="AB27" s="181">
        <f t="shared" si="11"/>
        <v>318.67497266288308</v>
      </c>
      <c r="AC27" s="181">
        <f t="shared" si="11"/>
        <v>333.80640422859557</v>
      </c>
      <c r="AD27" s="181">
        <f t="shared" si="11"/>
        <v>349.51168382457035</v>
      </c>
      <c r="AE27" s="181">
        <f t="shared" si="11"/>
        <v>365.81048031315265</v>
      </c>
      <c r="AF27" s="181">
        <f t="shared" si="11"/>
        <v>382.72312120842804</v>
      </c>
      <c r="AG27" s="181">
        <f t="shared" si="11"/>
        <v>400.27055469775269</v>
      </c>
      <c r="AH27" s="181">
        <f t="shared" si="11"/>
        <v>418.47442725248459</v>
      </c>
      <c r="AI27" s="181">
        <f t="shared" si="11"/>
        <v>437.35713458248375</v>
      </c>
      <c r="AJ27" s="181">
        <f t="shared" si="11"/>
        <v>456.94171241371885</v>
      </c>
      <c r="AK27" s="181">
        <f t="shared" si="11"/>
        <v>477.25194147728575</v>
      </c>
      <c r="AL27" s="181">
        <f t="shared" si="11"/>
        <v>498.31246118026172</v>
      </c>
      <c r="AM27" s="181">
        <f t="shared" si="11"/>
        <v>520.14860619093463</v>
      </c>
      <c r="AN27" s="181">
        <f t="shared" si="11"/>
        <v>542.78656605947276</v>
      </c>
      <c r="AO27" s="181">
        <f t="shared" si="11"/>
        <v>566.25331836117289</v>
      </c>
      <c r="AP27" s="181">
        <f t="shared" si="11"/>
        <v>590.57674186004078</v>
      </c>
      <c r="AQ27" s="181">
        <f t="shared" si="11"/>
        <v>615.78561129688467</v>
      </c>
      <c r="AR27" s="181">
        <f t="shared" si="11"/>
        <v>641.90962110298858</v>
      </c>
      <c r="AS27" s="181">
        <f t="shared" si="11"/>
        <v>668.97941384148851</v>
      </c>
      <c r="AT27" s="181">
        <f t="shared" si="11"/>
        <v>697.0266095078963</v>
      </c>
      <c r="AU27" s="181">
        <f t="shared" si="11"/>
        <v>726.08383571527008</v>
      </c>
      <c r="AV27" s="181">
        <f t="shared" si="11"/>
        <v>756.18475879028199</v>
      </c>
      <c r="AW27" s="181">
        <f t="shared" si="11"/>
        <v>787.36411580719835</v>
      </c>
      <c r="AX27" s="181">
        <f t="shared" si="11"/>
        <v>819.6577475875805</v>
      </c>
      <c r="AY27" s="181">
        <f t="shared" si="11"/>
        <v>853.10263269432801</v>
      </c>
      <c r="AZ27" s="181">
        <f t="shared" si="11"/>
        <v>887.73692244952019</v>
      </c>
      <c r="BA27" s="181">
        <f t="shared" si="11"/>
        <v>923.59997700637723</v>
      </c>
      <c r="BB27" s="181">
        <f t="shared" si="11"/>
        <v>960.73240250654601</v>
      </c>
      <c r="BC27" s="181">
        <f t="shared" si="11"/>
        <v>999.17608935482804</v>
      </c>
      <c r="BD27" s="181">
        <f t="shared" si="11"/>
        <v>1022.4982116600981</v>
      </c>
    </row>
    <row r="28" spans="1:56" hidden="1" outlineLevel="1" x14ac:dyDescent="0.2">
      <c r="B28" s="48" t="str">
        <v>Melbourne Channel</v>
      </c>
      <c r="C28" s="10" t="s">
        <v>216</v>
      </c>
      <c r="G28" s="177">
        <v>1914.3143600000001</v>
      </c>
      <c r="H28" s="181">
        <f t="shared" ref="H28:BD28" si="12">G140</f>
        <v>1939.1125319737359</v>
      </c>
      <c r="I28" s="181">
        <f t="shared" si="12"/>
        <v>1980.0352084554688</v>
      </c>
      <c r="J28" s="181">
        <f t="shared" si="12"/>
        <v>2017.6588890080573</v>
      </c>
      <c r="K28" s="181">
        <f t="shared" si="12"/>
        <v>2057.6476104812145</v>
      </c>
      <c r="L28" s="181">
        <f t="shared" si="12"/>
        <v>2102.7698747797144</v>
      </c>
      <c r="M28" s="181">
        <f t="shared" si="12"/>
        <v>2126.1737447551232</v>
      </c>
      <c r="N28" s="181">
        <f t="shared" si="12"/>
        <v>2178.675035372396</v>
      </c>
      <c r="O28" s="181">
        <f t="shared" si="12"/>
        <v>2232.47772140191</v>
      </c>
      <c r="P28" s="181">
        <f t="shared" si="12"/>
        <v>2287.6096800007153</v>
      </c>
      <c r="Q28" s="181">
        <f t="shared" si="12"/>
        <v>2344.1015480413898</v>
      </c>
      <c r="R28" s="181">
        <f t="shared" si="12"/>
        <v>2401.9885576402603</v>
      </c>
      <c r="S28" s="181">
        <f t="shared" si="12"/>
        <v>2461.3053569186286</v>
      </c>
      <c r="T28" s="181">
        <f t="shared" si="12"/>
        <v>2522.0874492285616</v>
      </c>
      <c r="U28" s="181">
        <f t="shared" si="12"/>
        <v>2584.3711048109658</v>
      </c>
      <c r="V28" s="181">
        <f t="shared" si="12"/>
        <v>2648.1930233690628</v>
      </c>
      <c r="W28" s="181">
        <f t="shared" si="12"/>
        <v>2713.591195155806</v>
      </c>
      <c r="X28" s="181">
        <f t="shared" si="12"/>
        <v>2780.6045546943378</v>
      </c>
      <c r="Y28" s="181">
        <f t="shared" si="12"/>
        <v>2849.2729988986107</v>
      </c>
      <c r="Z28" s="181">
        <f t="shared" si="12"/>
        <v>2919.6374111331556</v>
      </c>
      <c r="AA28" s="181">
        <f t="shared" si="12"/>
        <v>2991.7396803882143</v>
      </c>
      <c r="AB28" s="181">
        <f t="shared" si="12"/>
        <v>3065.6227319065147</v>
      </c>
      <c r="AC28" s="181">
        <f t="shared" si="12"/>
        <v>3141.3305530895836</v>
      </c>
      <c r="AD28" s="181">
        <f t="shared" si="12"/>
        <v>3218.908214565583</v>
      </c>
      <c r="AE28" s="181">
        <f t="shared" si="12"/>
        <v>3298.4019027561085</v>
      </c>
      <c r="AF28" s="181">
        <f t="shared" si="12"/>
        <v>3379.8589477710279</v>
      </c>
      <c r="AG28" s="181">
        <f t="shared" si="12"/>
        <v>3463.327841028417</v>
      </c>
      <c r="AH28" s="181">
        <f t="shared" si="12"/>
        <v>3548.8582807456683</v>
      </c>
      <c r="AI28" s="181">
        <f t="shared" si="12"/>
        <v>3636.501185651071</v>
      </c>
      <c r="AJ28" s="181">
        <f t="shared" si="12"/>
        <v>3726.3087364688531</v>
      </c>
      <c r="AK28" s="181">
        <f t="shared" si="12"/>
        <v>3818.3344019829437</v>
      </c>
      <c r="AL28" s="181">
        <f t="shared" si="12"/>
        <v>3913.2111657910546</v>
      </c>
      <c r="AM28" s="181">
        <f t="shared" si="12"/>
        <v>4011.039702415861</v>
      </c>
      <c r="AN28" s="181">
        <f t="shared" si="12"/>
        <v>4111.3156949762579</v>
      </c>
      <c r="AO28" s="181">
        <f t="shared" si="12"/>
        <v>4214.0985873506643</v>
      </c>
      <c r="AP28" s="181">
        <f t="shared" si="12"/>
        <v>4319.4510520344311</v>
      </c>
      <c r="AQ28" s="181">
        <f t="shared" si="12"/>
        <v>4427.4373283352916</v>
      </c>
      <c r="AR28" s="181">
        <f t="shared" si="12"/>
        <v>4538.1232615436738</v>
      </c>
      <c r="AS28" s="181">
        <f t="shared" si="12"/>
        <v>4651.5763430822653</v>
      </c>
      <c r="AT28" s="181">
        <f t="shared" si="12"/>
        <v>4767.8657516593221</v>
      </c>
      <c r="AU28" s="181">
        <f t="shared" si="12"/>
        <v>4887.0623954508055</v>
      </c>
      <c r="AV28" s="181">
        <f t="shared" si="12"/>
        <v>5009.2389553370758</v>
      </c>
      <c r="AW28" s="181">
        <f t="shared" si="12"/>
        <v>5134.4699292205023</v>
      </c>
      <c r="AX28" s="181">
        <f t="shared" si="12"/>
        <v>5262.8316774510149</v>
      </c>
      <c r="AY28" s="181">
        <f t="shared" si="12"/>
        <v>5394.4024693872907</v>
      </c>
      <c r="AZ28" s="181">
        <f t="shared" si="12"/>
        <v>5529.2625311219726</v>
      </c>
      <c r="BA28" s="181">
        <f t="shared" si="12"/>
        <v>5667.4940944000218</v>
      </c>
      <c r="BB28" s="181">
        <f t="shared" si="12"/>
        <v>5809.1814467600225</v>
      </c>
      <c r="BC28" s="181">
        <f t="shared" si="12"/>
        <v>5954.4109829290228</v>
      </c>
      <c r="BD28" s="181">
        <f t="shared" si="12"/>
        <v>6103.2712575022488</v>
      </c>
    </row>
    <row r="29" spans="1:56" hidden="1" outlineLevel="1" x14ac:dyDescent="0.2">
      <c r="B29" s="48" t="str">
        <v>Melbourne Channel Over-Dredge</v>
      </c>
      <c r="C29" s="10" t="s">
        <v>216</v>
      </c>
      <c r="G29" s="177">
        <v>140.47955300000001</v>
      </c>
      <c r="H29" s="181">
        <f t="shared" ref="H29:BD29" si="13">G141</f>
        <v>144.64942721763484</v>
      </c>
      <c r="I29" s="181">
        <f t="shared" si="13"/>
        <v>149.65543431810204</v>
      </c>
      <c r="J29" s="181">
        <f t="shared" si="13"/>
        <v>156.82539907929186</v>
      </c>
      <c r="K29" s="181">
        <f t="shared" si="13"/>
        <v>177.92278638971757</v>
      </c>
      <c r="L29" s="181">
        <f t="shared" si="13"/>
        <v>182.2506984442432</v>
      </c>
      <c r="M29" s="181">
        <f t="shared" si="13"/>
        <v>191.01068492443903</v>
      </c>
      <c r="N29" s="181">
        <f t="shared" si="13"/>
        <v>196.25190635472939</v>
      </c>
      <c r="O29" s="181">
        <f t="shared" si="13"/>
        <v>223.95133324523761</v>
      </c>
      <c r="P29" s="181">
        <f t="shared" si="13"/>
        <v>235.28580043572705</v>
      </c>
      <c r="Q29" s="181">
        <f t="shared" si="13"/>
        <v>255.64683036769131</v>
      </c>
      <c r="R29" s="181">
        <f t="shared" si="13"/>
        <v>274.98482015023751</v>
      </c>
      <c r="S29" s="181">
        <f t="shared" si="13"/>
        <v>295.14669163944166</v>
      </c>
      <c r="T29" s="181">
        <f t="shared" si="13"/>
        <v>316.16329410286073</v>
      </c>
      <c r="U29" s="181">
        <f t="shared" si="13"/>
        <v>338.06994343340864</v>
      </c>
      <c r="V29" s="181">
        <f t="shared" si="13"/>
        <v>360.67325931669228</v>
      </c>
      <c r="W29" s="181">
        <f t="shared" si="13"/>
        <v>384.29028301014546</v>
      </c>
      <c r="X29" s="181">
        <f t="shared" si="13"/>
        <v>408.88688729455407</v>
      </c>
      <c r="Y29" s="181">
        <f t="shared" si="13"/>
        <v>434.49807231167733</v>
      </c>
      <c r="Z29" s="181">
        <f t="shared" si="13"/>
        <v>461.08408186889727</v>
      </c>
      <c r="AA29" s="181">
        <f t="shared" si="13"/>
        <v>488.65418711255495</v>
      </c>
      <c r="AB29" s="181">
        <f t="shared" si="13"/>
        <v>517.13089057093498</v>
      </c>
      <c r="AC29" s="181">
        <f t="shared" si="13"/>
        <v>546.56141411019757</v>
      </c>
      <c r="AD29" s="181">
        <f t="shared" si="13"/>
        <v>577.16507177075675</v>
      </c>
      <c r="AE29" s="181">
        <f t="shared" si="13"/>
        <v>608.9780469280895</v>
      </c>
      <c r="AF29" s="181">
        <f t="shared" si="13"/>
        <v>642.97626026847672</v>
      </c>
      <c r="AG29" s="181">
        <f t="shared" si="13"/>
        <v>678.37045086232877</v>
      </c>
      <c r="AH29" s="181">
        <f t="shared" si="13"/>
        <v>715.24834310526489</v>
      </c>
      <c r="AI29" s="181">
        <f t="shared" si="13"/>
        <v>753.62011920028669</v>
      </c>
      <c r="AJ29" s="181">
        <f t="shared" si="13"/>
        <v>793.52125093059226</v>
      </c>
      <c r="AK29" s="181">
        <f t="shared" si="13"/>
        <v>835.04651910610335</v>
      </c>
      <c r="AL29" s="181">
        <f t="shared" si="13"/>
        <v>878.35968519981304</v>
      </c>
      <c r="AM29" s="181">
        <f t="shared" si="13"/>
        <v>923.56125807124397</v>
      </c>
      <c r="AN29" s="181">
        <f t="shared" si="13"/>
        <v>970.64420490210603</v>
      </c>
      <c r="AO29" s="181">
        <f t="shared" si="13"/>
        <v>1020.0641771764929</v>
      </c>
      <c r="AP29" s="181">
        <f t="shared" si="13"/>
        <v>1071.4028048766052</v>
      </c>
      <c r="AQ29" s="181">
        <f t="shared" si="13"/>
        <v>1124.726597059901</v>
      </c>
      <c r="AR29" s="181">
        <f t="shared" si="13"/>
        <v>1180.1106494704425</v>
      </c>
      <c r="AS29" s="181">
        <f t="shared" si="13"/>
        <v>1237.6270602325285</v>
      </c>
      <c r="AT29" s="181">
        <f t="shared" si="13"/>
        <v>1297.3513751605201</v>
      </c>
      <c r="AU29" s="181">
        <f t="shared" si="13"/>
        <v>1359.7721272363558</v>
      </c>
      <c r="AV29" s="181">
        <f t="shared" si="13"/>
        <v>1424.9896605581009</v>
      </c>
      <c r="AW29" s="181">
        <f t="shared" si="13"/>
        <v>1492.6967496094635</v>
      </c>
      <c r="AX29" s="181">
        <f t="shared" si="13"/>
        <v>1562.9791891311647</v>
      </c>
      <c r="AY29" s="181">
        <f t="shared" si="13"/>
        <v>1636.0641758788777</v>
      </c>
      <c r="AZ29" s="181">
        <f t="shared" si="13"/>
        <v>1712.0944707508183</v>
      </c>
      <c r="BA29" s="181">
        <f t="shared" si="13"/>
        <v>1791.3769076550182</v>
      </c>
      <c r="BB29" s="181">
        <f t="shared" si="13"/>
        <v>1873.9951918485206</v>
      </c>
      <c r="BC29" s="181">
        <f t="shared" si="13"/>
        <v>1959.7234649327036</v>
      </c>
      <c r="BD29" s="181">
        <f t="shared" si="13"/>
        <v>2008.6393300216989</v>
      </c>
    </row>
    <row r="30" spans="1:56" hidden="1" outlineLevel="1" x14ac:dyDescent="0.2">
      <c r="B30" s="48" t="str">
        <v>Channel Protection Assets</v>
      </c>
      <c r="C30" s="10" t="s">
        <v>216</v>
      </c>
      <c r="G30" s="177">
        <v>61.214477000000002</v>
      </c>
      <c r="H30" s="181">
        <f t="shared" ref="H30:BD30" si="14">G142</f>
        <v>62.016913964419487</v>
      </c>
      <c r="I30" s="181">
        <f t="shared" si="14"/>
        <v>63.339211867660573</v>
      </c>
      <c r="J30" s="181">
        <f t="shared" si="14"/>
        <v>64.549920161951718</v>
      </c>
      <c r="K30" s="181">
        <f t="shared" si="14"/>
        <v>65.414618502873296</v>
      </c>
      <c r="L30" s="181">
        <f t="shared" si="14"/>
        <v>66.831411292418736</v>
      </c>
      <c r="M30" s="181">
        <f t="shared" si="14"/>
        <v>67.484068465187391</v>
      </c>
      <c r="N30" s="181">
        <f t="shared" si="14"/>
        <v>69.020734048089636</v>
      </c>
      <c r="O30" s="181">
        <f t="shared" si="14"/>
        <v>70.592000884184259</v>
      </c>
      <c r="P30" s="181">
        <f t="shared" si="14"/>
        <v>72.198881256082544</v>
      </c>
      <c r="Q30" s="181">
        <f t="shared" si="14"/>
        <v>73.841662852682646</v>
      </c>
      <c r="R30" s="181">
        <f t="shared" si="14"/>
        <v>75.51548391842114</v>
      </c>
      <c r="S30" s="181">
        <f t="shared" si="14"/>
        <v>77.212867345809101</v>
      </c>
      <c r="T30" s="181">
        <f t="shared" si="14"/>
        <v>78.937496177581238</v>
      </c>
      <c r="U30" s="181">
        <f t="shared" si="14"/>
        <v>80.684942896160962</v>
      </c>
      <c r="V30" s="181">
        <f t="shared" si="14"/>
        <v>82.44361767770944</v>
      </c>
      <c r="W30" s="181">
        <f t="shared" si="14"/>
        <v>84.212079317748575</v>
      </c>
      <c r="X30" s="181">
        <f t="shared" si="14"/>
        <v>85.976629523638678</v>
      </c>
      <c r="Y30" s="181">
        <f t="shared" si="14"/>
        <v>87.740754583297402</v>
      </c>
      <c r="Z30" s="181">
        <f t="shared" si="14"/>
        <v>89.521060791626184</v>
      </c>
      <c r="AA30" s="181">
        <f t="shared" si="14"/>
        <v>91.319616240857314</v>
      </c>
      <c r="AB30" s="181">
        <f t="shared" si="14"/>
        <v>93.135384732649172</v>
      </c>
      <c r="AC30" s="181">
        <f t="shared" si="14"/>
        <v>94.974245549579607</v>
      </c>
      <c r="AD30" s="181">
        <f t="shared" si="14"/>
        <v>96.847083014850924</v>
      </c>
      <c r="AE30" s="181">
        <f t="shared" si="14"/>
        <v>98.754452863214041</v>
      </c>
      <c r="AF30" s="181">
        <f t="shared" si="14"/>
        <v>100.69691896432869</v>
      </c>
      <c r="AG30" s="181">
        <f t="shared" si="14"/>
        <v>102.67504776767619</v>
      </c>
      <c r="AH30" s="181">
        <f t="shared" si="14"/>
        <v>104.68941700474491</v>
      </c>
      <c r="AI30" s="181">
        <f t="shared" si="14"/>
        <v>106.74060733339054</v>
      </c>
      <c r="AJ30" s="181">
        <f t="shared" si="14"/>
        <v>108.82920816945519</v>
      </c>
      <c r="AK30" s="181">
        <f t="shared" si="14"/>
        <v>110.95581502648709</v>
      </c>
      <c r="AL30" s="181">
        <f t="shared" si="14"/>
        <v>113.12102966818328</v>
      </c>
      <c r="AM30" s="181">
        <f t="shared" si="14"/>
        <v>115.31760078811121</v>
      </c>
      <c r="AN30" s="181">
        <f t="shared" si="14"/>
        <v>117.54791296584852</v>
      </c>
      <c r="AO30" s="181">
        <f t="shared" si="14"/>
        <v>119.82252358939522</v>
      </c>
      <c r="AP30" s="181">
        <f t="shared" si="14"/>
        <v>122.18045228170737</v>
      </c>
      <c r="AQ30" s="181">
        <f t="shared" si="14"/>
        <v>124.73514959210026</v>
      </c>
      <c r="AR30" s="181">
        <f t="shared" si="14"/>
        <v>127.45863102236173</v>
      </c>
      <c r="AS30" s="181">
        <f t="shared" si="14"/>
        <v>130.24310924288642</v>
      </c>
      <c r="AT30" s="181">
        <f t="shared" si="14"/>
        <v>133.0873498600001</v>
      </c>
      <c r="AU30" s="181">
        <f t="shared" si="14"/>
        <v>135.99260559825828</v>
      </c>
      <c r="AV30" s="181">
        <f t="shared" si="14"/>
        <v>138.97263834886931</v>
      </c>
      <c r="AW30" s="181">
        <f t="shared" si="14"/>
        <v>142.04600318843728</v>
      </c>
      <c r="AX30" s="181">
        <f t="shared" si="14"/>
        <v>145.20829445650418</v>
      </c>
      <c r="AY30" s="181">
        <f t="shared" si="14"/>
        <v>148.47188357480144</v>
      </c>
      <c r="AZ30" s="181">
        <f t="shared" si="14"/>
        <v>151.86373210504431</v>
      </c>
      <c r="BA30" s="181">
        <f t="shared" si="14"/>
        <v>155.39010213023101</v>
      </c>
      <c r="BB30" s="181">
        <f t="shared" si="14"/>
        <v>159.08266719202396</v>
      </c>
      <c r="BC30" s="181">
        <f t="shared" si="14"/>
        <v>162.93764882352096</v>
      </c>
      <c r="BD30" s="181">
        <f t="shared" si="14"/>
        <v>166.92422089026834</v>
      </c>
    </row>
    <row r="31" spans="1:56" hidden="1" outlineLevel="1" x14ac:dyDescent="0.2">
      <c r="B31" s="48" t="str">
        <v>Channel Service Protection</v>
      </c>
      <c r="C31" s="10" t="s">
        <v>216</v>
      </c>
      <c r="G31" s="177">
        <v>7.0836589999999999</v>
      </c>
      <c r="H31" s="181">
        <f t="shared" ref="H31:BD31" si="15">G143</f>
        <v>7.1765159531835216</v>
      </c>
      <c r="I31" s="181">
        <f t="shared" si="15"/>
        <v>7.3257322201691704</v>
      </c>
      <c r="J31" s="181">
        <f t="shared" si="15"/>
        <v>7.4922339384024594</v>
      </c>
      <c r="K31" s="181">
        <f t="shared" si="15"/>
        <v>8.7628599847173234</v>
      </c>
      <c r="L31" s="181">
        <f t="shared" si="15"/>
        <v>10.062625678246164</v>
      </c>
      <c r="M31" s="181">
        <f t="shared" si="15"/>
        <v>13.882560249501513</v>
      </c>
      <c r="N31" s="181">
        <f t="shared" si="15"/>
        <v>14.18251298391378</v>
      </c>
      <c r="O31" s="181">
        <f t="shared" si="15"/>
        <v>14.489161123614741</v>
      </c>
      <c r="P31" s="181">
        <f t="shared" si="15"/>
        <v>14.802336045018491</v>
      </c>
      <c r="Q31" s="181">
        <f t="shared" si="15"/>
        <v>15.116301357068075</v>
      </c>
      <c r="R31" s="181">
        <f t="shared" si="15"/>
        <v>15.430885226225396</v>
      </c>
      <c r="S31" s="181">
        <f t="shared" si="15"/>
        <v>15.751795086064847</v>
      </c>
      <c r="T31" s="181">
        <f t="shared" si="15"/>
        <v>16.079167723568361</v>
      </c>
      <c r="U31" s="181">
        <f t="shared" si="15"/>
        <v>16.413132663999846</v>
      </c>
      <c r="V31" s="181">
        <f t="shared" si="15"/>
        <v>16.753780430702417</v>
      </c>
      <c r="W31" s="181">
        <f t="shared" si="15"/>
        <v>17.101236825316125</v>
      </c>
      <c r="X31" s="181">
        <f t="shared" si="15"/>
        <v>17.455630309004196</v>
      </c>
      <c r="Y31" s="181">
        <f t="shared" si="15"/>
        <v>17.817091583423231</v>
      </c>
      <c r="Z31" s="181">
        <f t="shared" si="15"/>
        <v>18.185753646735577</v>
      </c>
      <c r="AA31" s="181">
        <f t="shared" si="15"/>
        <v>18.561751365504097</v>
      </c>
      <c r="AB31" s="181">
        <f t="shared" si="15"/>
        <v>18.945222006920034</v>
      </c>
      <c r="AC31" s="181">
        <f t="shared" si="15"/>
        <v>19.336305298818736</v>
      </c>
      <c r="AD31" s="181">
        <f t="shared" si="15"/>
        <v>19.735143005677898</v>
      </c>
      <c r="AE31" s="181">
        <f t="shared" si="15"/>
        <v>20.141879465051471</v>
      </c>
      <c r="AF31" s="181">
        <f t="shared" si="15"/>
        <v>20.556661651896565</v>
      </c>
      <c r="AG31" s="181">
        <f t="shared" si="15"/>
        <v>20.979638273472847</v>
      </c>
      <c r="AH31" s="181">
        <f t="shared" si="15"/>
        <v>21.410961269203629</v>
      </c>
      <c r="AI31" s="181">
        <f t="shared" si="15"/>
        <v>21.850784434926425</v>
      </c>
      <c r="AJ31" s="181">
        <f t="shared" si="15"/>
        <v>22.299264440339012</v>
      </c>
      <c r="AK31" s="181">
        <f t="shared" si="15"/>
        <v>22.756560415328074</v>
      </c>
      <c r="AL31" s="181">
        <f t="shared" si="15"/>
        <v>23.222834011473928</v>
      </c>
      <c r="AM31" s="181">
        <f t="shared" si="15"/>
        <v>23.698249465092871</v>
      </c>
      <c r="AN31" s="181">
        <f t="shared" si="15"/>
        <v>24.182973661855577</v>
      </c>
      <c r="AO31" s="181">
        <f t="shared" si="15"/>
        <v>24.677176688538797</v>
      </c>
      <c r="AP31" s="181">
        <f t="shared" si="15"/>
        <v>25.181030456499482</v>
      </c>
      <c r="AQ31" s="181">
        <f t="shared" si="15"/>
        <v>25.694709972265716</v>
      </c>
      <c r="AR31" s="181">
        <f t="shared" si="15"/>
        <v>26.218392993967299</v>
      </c>
      <c r="AS31" s="181">
        <f t="shared" si="15"/>
        <v>26.752260060345048</v>
      </c>
      <c r="AT31" s="181">
        <f t="shared" si="15"/>
        <v>27.29649451951061</v>
      </c>
      <c r="AU31" s="181">
        <f t="shared" si="15"/>
        <v>27.851282557426686</v>
      </c>
      <c r="AV31" s="181">
        <f t="shared" si="15"/>
        <v>28.416813226076169</v>
      </c>
      <c r="AW31" s="181">
        <f t="shared" si="15"/>
        <v>29.001606672120818</v>
      </c>
      <c r="AX31" s="181">
        <f t="shared" si="15"/>
        <v>29.639732812456728</v>
      </c>
      <c r="AY31" s="181">
        <f t="shared" si="15"/>
        <v>30.326655127607246</v>
      </c>
      <c r="AZ31" s="181">
        <f t="shared" si="15"/>
        <v>31.044270739855282</v>
      </c>
      <c r="BA31" s="181">
        <f t="shared" si="15"/>
        <v>31.793098436139754</v>
      </c>
      <c r="BB31" s="181">
        <f t="shared" si="15"/>
        <v>32.559978428942507</v>
      </c>
      <c r="BC31" s="181">
        <f t="shared" si="15"/>
        <v>33.345345648540913</v>
      </c>
      <c r="BD31" s="181">
        <f t="shared" si="15"/>
        <v>34.149645497194271</v>
      </c>
    </row>
    <row r="32" spans="1:56" hidden="1" outlineLevel="1" x14ac:dyDescent="0.2">
      <c r="B32" s="48" t="str">
        <v>Roads</v>
      </c>
      <c r="C32" s="10" t="s">
        <v>216</v>
      </c>
      <c r="G32" s="177">
        <v>39.527847000000001</v>
      </c>
      <c r="H32" s="181">
        <f t="shared" ref="H32:BD32" si="16">G144</f>
        <v>40.125676053834738</v>
      </c>
      <c r="I32" s="181">
        <f t="shared" si="16"/>
        <v>42.243248706841726</v>
      </c>
      <c r="J32" s="181">
        <f t="shared" si="16"/>
        <v>43.200531646271749</v>
      </c>
      <c r="K32" s="181">
        <f t="shared" si="16"/>
        <v>45.103464055019565</v>
      </c>
      <c r="L32" s="181">
        <f t="shared" si="16"/>
        <v>53.937279821544948</v>
      </c>
      <c r="M32" s="181">
        <f t="shared" si="16"/>
        <v>54.086179738008461</v>
      </c>
      <c r="N32" s="181">
        <f t="shared" si="16"/>
        <v>63.342705142561186</v>
      </c>
      <c r="O32" s="181">
        <f t="shared" si="16"/>
        <v>66.524020102392285</v>
      </c>
      <c r="P32" s="181">
        <f t="shared" si="16"/>
        <v>67.303944558611121</v>
      </c>
      <c r="Q32" s="181">
        <f t="shared" si="16"/>
        <v>67.934887567501775</v>
      </c>
      <c r="R32" s="181">
        <f t="shared" si="16"/>
        <v>74.730474321254718</v>
      </c>
      <c r="S32" s="181">
        <f t="shared" si="16"/>
        <v>78.688853174926706</v>
      </c>
      <c r="T32" s="181">
        <f t="shared" si="16"/>
        <v>81.011500110861377</v>
      </c>
      <c r="U32" s="181">
        <f t="shared" si="16"/>
        <v>88.308793648362297</v>
      </c>
      <c r="V32" s="181">
        <f t="shared" si="16"/>
        <v>89.463333772558443</v>
      </c>
      <c r="W32" s="181">
        <f t="shared" si="16"/>
        <v>90.400672147236747</v>
      </c>
      <c r="X32" s="181">
        <f t="shared" si="16"/>
        <v>91.329606802204935</v>
      </c>
      <c r="Y32" s="181">
        <f t="shared" si="16"/>
        <v>92.979274042337465</v>
      </c>
      <c r="Z32" s="181">
        <f t="shared" si="16"/>
        <v>109.36667364445523</v>
      </c>
      <c r="AA32" s="181">
        <f t="shared" si="16"/>
        <v>117.76980495898253</v>
      </c>
      <c r="AB32" s="181">
        <f t="shared" si="16"/>
        <v>123.87980630731239</v>
      </c>
      <c r="AC32" s="181">
        <f t="shared" si="16"/>
        <v>125.47446303882127</v>
      </c>
      <c r="AD32" s="181">
        <f t="shared" si="16"/>
        <v>127.10782099138997</v>
      </c>
      <c r="AE32" s="181">
        <f t="shared" si="16"/>
        <v>162.75778237071407</v>
      </c>
      <c r="AF32" s="181">
        <f t="shared" si="16"/>
        <v>165.21123088092125</v>
      </c>
      <c r="AG32" s="181">
        <f t="shared" si="16"/>
        <v>169.01625749693483</v>
      </c>
      <c r="AH32" s="181">
        <f t="shared" si="16"/>
        <v>171.58714875556632</v>
      </c>
      <c r="AI32" s="181">
        <f t="shared" si="16"/>
        <v>174.27896212973039</v>
      </c>
      <c r="AJ32" s="181">
        <f t="shared" si="16"/>
        <v>185.36816396198407</v>
      </c>
      <c r="AK32" s="181">
        <f t="shared" si="16"/>
        <v>193.12439895228692</v>
      </c>
      <c r="AL32" s="181">
        <f t="shared" si="16"/>
        <v>202.94201792524601</v>
      </c>
      <c r="AM32" s="181">
        <f t="shared" si="16"/>
        <v>207.16672639666828</v>
      </c>
      <c r="AN32" s="181">
        <f t="shared" si="16"/>
        <v>211.71912339879643</v>
      </c>
      <c r="AO32" s="181">
        <f t="shared" si="16"/>
        <v>216.62318891384439</v>
      </c>
      <c r="AP32" s="181">
        <f t="shared" si="16"/>
        <v>221.90486929962802</v>
      </c>
      <c r="AQ32" s="181">
        <f t="shared" si="16"/>
        <v>227.45249103211873</v>
      </c>
      <c r="AR32" s="181">
        <f t="shared" si="16"/>
        <v>233.13880330792171</v>
      </c>
      <c r="AS32" s="181">
        <f t="shared" si="16"/>
        <v>238.96727339061974</v>
      </c>
      <c r="AT32" s="181">
        <f t="shared" si="16"/>
        <v>244.94145522538523</v>
      </c>
      <c r="AU32" s="181">
        <f t="shared" si="16"/>
        <v>251.06499160601984</v>
      </c>
      <c r="AV32" s="181">
        <f t="shared" si="16"/>
        <v>257.34161639617037</v>
      </c>
      <c r="AW32" s="181">
        <f t="shared" si="16"/>
        <v>263.77515680607462</v>
      </c>
      <c r="AX32" s="181">
        <f t="shared" si="16"/>
        <v>270.3695357262265</v>
      </c>
      <c r="AY32" s="181">
        <f t="shared" si="16"/>
        <v>277.12877411938217</v>
      </c>
      <c r="AZ32" s="181">
        <f t="shared" si="16"/>
        <v>284.05699347236674</v>
      </c>
      <c r="BA32" s="181">
        <f t="shared" si="16"/>
        <v>291.15841830917589</v>
      </c>
      <c r="BB32" s="181">
        <f t="shared" si="16"/>
        <v>298.43737876690528</v>
      </c>
      <c r="BC32" s="181">
        <f t="shared" si="16"/>
        <v>305.89831323607791</v>
      </c>
      <c r="BD32" s="181">
        <f t="shared" si="16"/>
        <v>313.54577106697985</v>
      </c>
    </row>
    <row r="33" spans="1:56" hidden="1" outlineLevel="1" x14ac:dyDescent="0.2">
      <c r="B33" s="48" t="str">
        <v>Rail</v>
      </c>
      <c r="C33" s="10" t="s">
        <v>216</v>
      </c>
      <c r="G33" s="177">
        <v>29.706513999999999</v>
      </c>
      <c r="H33" s="181">
        <f t="shared" ref="H33:BD33" si="17">G145</f>
        <v>30.200130005987191</v>
      </c>
      <c r="I33" s="181">
        <f t="shared" si="17"/>
        <v>27.045317060156265</v>
      </c>
      <c r="J33" s="181">
        <f t="shared" si="17"/>
        <v>20.177007402800911</v>
      </c>
      <c r="K33" s="181">
        <f t="shared" si="17"/>
        <v>41.248104562742348</v>
      </c>
      <c r="L33" s="181">
        <f t="shared" si="17"/>
        <v>55.544087473205124</v>
      </c>
      <c r="M33" s="181">
        <f t="shared" si="17"/>
        <v>109.35137264012047</v>
      </c>
      <c r="N33" s="181">
        <f t="shared" si="17"/>
        <v>122.69971151573424</v>
      </c>
      <c r="O33" s="181">
        <f t="shared" si="17"/>
        <v>97.894595640724191</v>
      </c>
      <c r="P33" s="181">
        <f t="shared" si="17"/>
        <v>67.691570773762038</v>
      </c>
      <c r="Q33" s="181">
        <f t="shared" si="17"/>
        <v>31.380080151516538</v>
      </c>
      <c r="R33" s="181">
        <f t="shared" si="17"/>
        <v>-14.045120859408456</v>
      </c>
      <c r="S33" s="181">
        <f t="shared" si="17"/>
        <v>-68.257695622389789</v>
      </c>
      <c r="T33" s="181">
        <f t="shared" si="17"/>
        <v>-132.83647853584355</v>
      </c>
      <c r="U33" s="181">
        <f t="shared" si="17"/>
        <v>-208.47392063262984</v>
      </c>
      <c r="V33" s="181">
        <f t="shared" si="17"/>
        <v>-296.75741800622455</v>
      </c>
      <c r="W33" s="181">
        <f t="shared" si="17"/>
        <v>-398.77378741341568</v>
      </c>
      <c r="X33" s="181">
        <f t="shared" si="17"/>
        <v>-516.59862086041574</v>
      </c>
      <c r="Y33" s="181">
        <f t="shared" si="17"/>
        <v>-651.44782672017948</v>
      </c>
      <c r="Z33" s="181">
        <f t="shared" si="17"/>
        <v>-803.93000893498947</v>
      </c>
      <c r="AA33" s="181">
        <f t="shared" si="17"/>
        <v>-978.89357207504474</v>
      </c>
      <c r="AB33" s="181">
        <f t="shared" si="17"/>
        <v>-1177.018126506709</v>
      </c>
      <c r="AC33" s="181">
        <f t="shared" si="17"/>
        <v>-1402.2756932242291</v>
      </c>
      <c r="AD33" s="181">
        <f t="shared" si="17"/>
        <v>-1637.9632015421773</v>
      </c>
      <c r="AE33" s="181">
        <f t="shared" si="17"/>
        <v>-1884.4588861378936</v>
      </c>
      <c r="AF33" s="181">
        <f t="shared" si="17"/>
        <v>-2142.1527412054029</v>
      </c>
      <c r="AG33" s="181">
        <f t="shared" si="17"/>
        <v>-2411.4491180930845</v>
      </c>
      <c r="AH33" s="181">
        <f t="shared" si="17"/>
        <v>-2692.7636287579016</v>
      </c>
      <c r="AI33" s="181">
        <f t="shared" si="17"/>
        <v>-2986.5268827552459</v>
      </c>
      <c r="AJ33" s="181">
        <f t="shared" si="17"/>
        <v>-3293.1825585291454</v>
      </c>
      <c r="AK33" s="181">
        <f t="shared" si="17"/>
        <v>-3613.1888819593555</v>
      </c>
      <c r="AL33" s="181">
        <f t="shared" si="17"/>
        <v>-3947.0189900472528</v>
      </c>
      <c r="AM33" s="181">
        <f t="shared" si="17"/>
        <v>-4295.1613036938761</v>
      </c>
      <c r="AN33" s="181">
        <f t="shared" si="17"/>
        <v>-4658.1199097974177</v>
      </c>
      <c r="AO33" s="181">
        <f t="shared" si="17"/>
        <v>-5036.4138010782754</v>
      </c>
      <c r="AP33" s="181">
        <f t="shared" si="17"/>
        <v>-5430.5807041992357</v>
      </c>
      <c r="AQ33" s="181">
        <f t="shared" si="17"/>
        <v>-5841.1746420245127</v>
      </c>
      <c r="AR33" s="181">
        <f t="shared" si="17"/>
        <v>-6268.7673396681448</v>
      </c>
      <c r="AS33" s="181">
        <f t="shared" si="17"/>
        <v>-6713.9487614246364</v>
      </c>
      <c r="AT33" s="181">
        <f t="shared" si="17"/>
        <v>-7177.3276634352369</v>
      </c>
      <c r="AU33" s="181">
        <f t="shared" si="17"/>
        <v>-7659.532162539912</v>
      </c>
      <c r="AV33" s="181">
        <f t="shared" si="17"/>
        <v>-8161.2103217776939</v>
      </c>
      <c r="AW33" s="181">
        <f t="shared" si="17"/>
        <v>-8683.0307530110913</v>
      </c>
      <c r="AX33" s="181">
        <f t="shared" si="17"/>
        <v>-9225.6832371635755</v>
      </c>
      <c r="AY33" s="181">
        <f t="shared" si="17"/>
        <v>-9789.8793625729104</v>
      </c>
      <c r="AZ33" s="181">
        <f t="shared" si="17"/>
        <v>-10376.353181977142</v>
      </c>
      <c r="BA33" s="181">
        <f t="shared" si="17"/>
        <v>-10985.861888664609</v>
      </c>
      <c r="BB33" s="181">
        <f t="shared" si="17"/>
        <v>-11619.186512334163</v>
      </c>
      <c r="BC33" s="181">
        <f t="shared" si="17"/>
        <v>-12277.132635227154</v>
      </c>
      <c r="BD33" s="181">
        <f t="shared" si="17"/>
        <v>-12960.531129108385</v>
      </c>
    </row>
    <row r="34" spans="1:56" hidden="1" outlineLevel="1" x14ac:dyDescent="0.2">
      <c r="B34" s="48" t="str">
        <v>Buildings</v>
      </c>
      <c r="C34" s="10" t="s">
        <v>216</v>
      </c>
      <c r="G34" s="177">
        <v>2.825688</v>
      </c>
      <c r="H34" s="181">
        <f t="shared" ref="H34:BD34" si="18">G146</f>
        <v>2.8627288539325848</v>
      </c>
      <c r="I34" s="181">
        <f t="shared" si="18"/>
        <v>3.4736209095668968</v>
      </c>
      <c r="J34" s="181">
        <f t="shared" si="18"/>
        <v>5.3627262208242099</v>
      </c>
      <c r="K34" s="181">
        <f t="shared" si="18"/>
        <v>7.4780823704737021</v>
      </c>
      <c r="L34" s="181">
        <f t="shared" si="18"/>
        <v>7.6419316774516544</v>
      </c>
      <c r="M34" s="181">
        <f t="shared" si="18"/>
        <v>7.727133317080189</v>
      </c>
      <c r="N34" s="181">
        <f t="shared" si="18"/>
        <v>8.025472119410221</v>
      </c>
      <c r="O34" s="181">
        <f t="shared" si="18"/>
        <v>8.2261089223954773</v>
      </c>
      <c r="P34" s="181">
        <f t="shared" si="18"/>
        <v>8.4317616454553637</v>
      </c>
      <c r="Q34" s="181">
        <f t="shared" si="18"/>
        <v>8.6425556865917486</v>
      </c>
      <c r="R34" s="181">
        <f t="shared" si="18"/>
        <v>9.798297251898255</v>
      </c>
      <c r="S34" s="181">
        <f t="shared" si="18"/>
        <v>11.380281637155781</v>
      </c>
      <c r="T34" s="181">
        <f t="shared" si="18"/>
        <v>16.048566168794899</v>
      </c>
      <c r="U34" s="181">
        <f t="shared" si="18"/>
        <v>21.62678168298622</v>
      </c>
      <c r="V34" s="181">
        <f t="shared" si="18"/>
        <v>22.943990110592807</v>
      </c>
      <c r="W34" s="181">
        <f t="shared" si="18"/>
        <v>27.676556622279033</v>
      </c>
      <c r="X34" s="181">
        <f t="shared" si="18"/>
        <v>29.832346621676361</v>
      </c>
      <c r="Y34" s="181">
        <f t="shared" si="18"/>
        <v>30.899973179275342</v>
      </c>
      <c r="Z34" s="181">
        <f t="shared" si="18"/>
        <v>35.308691538916534</v>
      </c>
      <c r="AA34" s="181">
        <f t="shared" si="18"/>
        <v>39.191861506038762</v>
      </c>
      <c r="AB34" s="181">
        <f t="shared" si="18"/>
        <v>40.500610413433776</v>
      </c>
      <c r="AC34" s="181">
        <f t="shared" si="18"/>
        <v>43.246603059990647</v>
      </c>
      <c r="AD34" s="181">
        <f t="shared" si="18"/>
        <v>44.402700174706176</v>
      </c>
      <c r="AE34" s="181">
        <f t="shared" si="18"/>
        <v>45.875252019067219</v>
      </c>
      <c r="AF34" s="181">
        <f t="shared" si="18"/>
        <v>47.25102631270358</v>
      </c>
      <c r="AG34" s="181">
        <f t="shared" si="18"/>
        <v>49.615901019470321</v>
      </c>
      <c r="AH34" s="181">
        <f t="shared" si="18"/>
        <v>50.856298544957077</v>
      </c>
      <c r="AI34" s="181">
        <f t="shared" si="18"/>
        <v>52.127706008581008</v>
      </c>
      <c r="AJ34" s="181">
        <f t="shared" si="18"/>
        <v>53.430898658795535</v>
      </c>
      <c r="AK34" s="181">
        <f t="shared" si="18"/>
        <v>54.766671125265425</v>
      </c>
      <c r="AL34" s="181">
        <f t="shared" si="18"/>
        <v>56.135837903397061</v>
      </c>
      <c r="AM34" s="181">
        <f t="shared" si="18"/>
        <v>57.539233850981987</v>
      </c>
      <c r="AN34" s="181">
        <f t="shared" si="18"/>
        <v>58.977714697256538</v>
      </c>
      <c r="AO34" s="181">
        <f t="shared" si="18"/>
        <v>60.452157564687951</v>
      </c>
      <c r="AP34" s="181">
        <f t="shared" si="18"/>
        <v>61.963461503805149</v>
      </c>
      <c r="AQ34" s="181">
        <f t="shared" si="18"/>
        <v>63.512548041400279</v>
      </c>
      <c r="AR34" s="181">
        <f t="shared" si="18"/>
        <v>65.100361742435283</v>
      </c>
      <c r="AS34" s="181">
        <f t="shared" si="18"/>
        <v>66.72787078599616</v>
      </c>
      <c r="AT34" s="181">
        <f t="shared" si="18"/>
        <v>68.39606755564607</v>
      </c>
      <c r="AU34" s="181">
        <f t="shared" si="18"/>
        <v>70.105969244537221</v>
      </c>
      <c r="AV34" s="181">
        <f t="shared" si="18"/>
        <v>71.858618475650644</v>
      </c>
      <c r="AW34" s="181">
        <f t="shared" si="18"/>
        <v>73.655083937541917</v>
      </c>
      <c r="AX34" s="181">
        <f t="shared" si="18"/>
        <v>75.49646103598046</v>
      </c>
      <c r="AY34" s="181">
        <f t="shared" si="18"/>
        <v>77.383872561879969</v>
      </c>
      <c r="AZ34" s="181">
        <f t="shared" si="18"/>
        <v>79.318469375926966</v>
      </c>
      <c r="BA34" s="181">
        <f t="shared" si="18"/>
        <v>81.30143111032514</v>
      </c>
      <c r="BB34" s="181">
        <f t="shared" si="18"/>
        <v>83.333966888083268</v>
      </c>
      <c r="BC34" s="181">
        <f t="shared" si="18"/>
        <v>85.417316060285344</v>
      </c>
      <c r="BD34" s="181">
        <f t="shared" si="18"/>
        <v>87.552748961792474</v>
      </c>
    </row>
    <row r="35" spans="1:56" hidden="1" outlineLevel="1" x14ac:dyDescent="0.2">
      <c r="B35" s="48" t="str">
        <v>Wharves</v>
      </c>
      <c r="C35" s="10" t="s">
        <v>216</v>
      </c>
      <c r="G35" s="177">
        <v>636.11568399999999</v>
      </c>
      <c r="H35" s="181">
        <f t="shared" ref="H35:BD35" si="19">G147</f>
        <v>367.27579470279409</v>
      </c>
      <c r="I35" s="181">
        <f t="shared" si="19"/>
        <v>195.58537998493674</v>
      </c>
      <c r="J35" s="181">
        <f t="shared" si="19"/>
        <v>114.32626924530712</v>
      </c>
      <c r="K35" s="181">
        <f t="shared" si="19"/>
        <v>14.793171026387881</v>
      </c>
      <c r="L35" s="181">
        <f t="shared" si="19"/>
        <v>-101.66923941755979</v>
      </c>
      <c r="M35" s="181">
        <f t="shared" si="19"/>
        <v>-174.95843322816148</v>
      </c>
      <c r="N35" s="181">
        <f t="shared" si="19"/>
        <v>-190.27705961539272</v>
      </c>
      <c r="O35" s="181">
        <f t="shared" si="19"/>
        <v>-159.900565262573</v>
      </c>
      <c r="P35" s="181">
        <f t="shared" si="19"/>
        <v>-187.33751598141617</v>
      </c>
      <c r="Q35" s="181">
        <f t="shared" si="19"/>
        <v>54.758137084337761</v>
      </c>
      <c r="R35" s="181">
        <f t="shared" si="19"/>
        <v>212.83948997075669</v>
      </c>
      <c r="S35" s="181">
        <f t="shared" si="19"/>
        <v>-32.912878337542395</v>
      </c>
      <c r="T35" s="181">
        <f t="shared" si="19"/>
        <v>-310.38086940685025</v>
      </c>
      <c r="U35" s="181">
        <f t="shared" si="19"/>
        <v>-613.51849803874268</v>
      </c>
      <c r="V35" s="181">
        <f t="shared" si="19"/>
        <v>-896.33323484660991</v>
      </c>
      <c r="W35" s="181">
        <f t="shared" si="19"/>
        <v>-1192.6964077517218</v>
      </c>
      <c r="X35" s="181">
        <f t="shared" si="19"/>
        <v>-1574.8180901819901</v>
      </c>
      <c r="Y35" s="181">
        <f t="shared" si="19"/>
        <v>-1990.0229005913445</v>
      </c>
      <c r="Z35" s="181">
        <f t="shared" si="19"/>
        <v>-2432.4588166655376</v>
      </c>
      <c r="AA35" s="181">
        <f t="shared" si="19"/>
        <v>-2906.33274845917</v>
      </c>
      <c r="AB35" s="181">
        <f t="shared" si="19"/>
        <v>-3430.9441747845249</v>
      </c>
      <c r="AC35" s="181">
        <f t="shared" si="19"/>
        <v>-3976.2215368291245</v>
      </c>
      <c r="AD35" s="181">
        <f t="shared" si="19"/>
        <v>-4532.5129174351232</v>
      </c>
      <c r="AE35" s="181">
        <f t="shared" si="19"/>
        <v>-5056.8863287145632</v>
      </c>
      <c r="AF35" s="181">
        <f t="shared" si="19"/>
        <v>-5615.9017785704937</v>
      </c>
      <c r="AG35" s="181">
        <f t="shared" si="19"/>
        <v>-6241.3960217590247</v>
      </c>
      <c r="AH35" s="181">
        <f t="shared" si="19"/>
        <v>-6918.7318020319135</v>
      </c>
      <c r="AI35" s="181">
        <f t="shared" si="19"/>
        <v>-7622.4916002015625</v>
      </c>
      <c r="AJ35" s="181">
        <f t="shared" si="19"/>
        <v>-8353.7514748043814</v>
      </c>
      <c r="AK35" s="181">
        <f t="shared" si="19"/>
        <v>-9113.8456298733963</v>
      </c>
      <c r="AL35" s="181">
        <f t="shared" si="19"/>
        <v>-9901.745634719895</v>
      </c>
      <c r="AM35" s="181">
        <f t="shared" si="19"/>
        <v>-10713.72482163224</v>
      </c>
      <c r="AN35" s="181">
        <f t="shared" si="19"/>
        <v>-11545.479267664618</v>
      </c>
      <c r="AO35" s="181">
        <f t="shared" si="19"/>
        <v>-12395.504656865945</v>
      </c>
      <c r="AP35" s="181">
        <f t="shared" si="19"/>
        <v>-13253.773547513241</v>
      </c>
      <c r="AQ35" s="181">
        <f t="shared" si="19"/>
        <v>-14110.624259779264</v>
      </c>
      <c r="AR35" s="181">
        <f t="shared" si="19"/>
        <v>-14982.139745451796</v>
      </c>
      <c r="AS35" s="181">
        <f t="shared" si="19"/>
        <v>-15885.229105982749</v>
      </c>
      <c r="AT35" s="181">
        <f t="shared" si="19"/>
        <v>-16821.563957980634</v>
      </c>
      <c r="AU35" s="181">
        <f t="shared" si="19"/>
        <v>-17790.918758026401</v>
      </c>
      <c r="AV35" s="181">
        <f t="shared" si="19"/>
        <v>-18791.48330825318</v>
      </c>
      <c r="AW35" s="181">
        <f t="shared" si="19"/>
        <v>-19825.139930393038</v>
      </c>
      <c r="AX35" s="181">
        <f t="shared" si="19"/>
        <v>-20896.17915386122</v>
      </c>
      <c r="AY35" s="181">
        <f t="shared" si="19"/>
        <v>-22004.198522143375</v>
      </c>
      <c r="AZ35" s="181">
        <f t="shared" si="19"/>
        <v>-23150.000802727362</v>
      </c>
      <c r="BA35" s="181">
        <f t="shared" si="19"/>
        <v>-24335.496438200833</v>
      </c>
      <c r="BB35" s="181">
        <f t="shared" si="19"/>
        <v>-25561.386654093294</v>
      </c>
      <c r="BC35" s="181">
        <f t="shared" si="19"/>
        <v>-26830.460252512425</v>
      </c>
      <c r="BD35" s="181">
        <f t="shared" si="19"/>
        <v>-28133.450520996426</v>
      </c>
    </row>
    <row r="36" spans="1:56" hidden="1" outlineLevel="1" x14ac:dyDescent="0.2">
      <c r="B36" s="48" t="str">
        <v>Plant</v>
      </c>
      <c r="C36" s="10" t="s">
        <v>216</v>
      </c>
      <c r="G36" s="177">
        <v>41.780777</v>
      </c>
      <c r="H36" s="181">
        <f t="shared" ref="H36:BD36" si="20">G148</f>
        <v>43.140853321995117</v>
      </c>
      <c r="I36" s="181">
        <f t="shared" si="20"/>
        <v>44.755878213513881</v>
      </c>
      <c r="J36" s="181">
        <f t="shared" si="20"/>
        <v>46.826882812852929</v>
      </c>
      <c r="K36" s="181">
        <f t="shared" si="20"/>
        <v>48.435081856416296</v>
      </c>
      <c r="L36" s="181">
        <f t="shared" si="20"/>
        <v>52.849891031386406</v>
      </c>
      <c r="M36" s="181">
        <f t="shared" si="20"/>
        <v>56.972181818193846</v>
      </c>
      <c r="N36" s="181">
        <f t="shared" si="20"/>
        <v>59.531185814514018</v>
      </c>
      <c r="O36" s="181">
        <f t="shared" si="20"/>
        <v>62.38800296237995</v>
      </c>
      <c r="P36" s="181">
        <f t="shared" si="20"/>
        <v>64.555255730131648</v>
      </c>
      <c r="Q36" s="181">
        <f t="shared" si="20"/>
        <v>67.008653399643222</v>
      </c>
      <c r="R36" s="181">
        <f t="shared" si="20"/>
        <v>71.007373118627712</v>
      </c>
      <c r="S36" s="181">
        <f t="shared" si="20"/>
        <v>77.956246874845633</v>
      </c>
      <c r="T36" s="181">
        <f t="shared" si="20"/>
        <v>80.934259755593018</v>
      </c>
      <c r="U36" s="181">
        <f t="shared" si="20"/>
        <v>83.670537680375602</v>
      </c>
      <c r="V36" s="181">
        <f t="shared" si="20"/>
        <v>96.124737171887361</v>
      </c>
      <c r="W36" s="181">
        <f t="shared" si="20"/>
        <v>108.68782967172014</v>
      </c>
      <c r="X36" s="181">
        <f t="shared" si="20"/>
        <v>112.75013589210847</v>
      </c>
      <c r="Y36" s="181">
        <f t="shared" si="20"/>
        <v>117.87726175215478</v>
      </c>
      <c r="Z36" s="181">
        <f t="shared" si="20"/>
        <v>122.59382556040995</v>
      </c>
      <c r="AA36" s="181">
        <f t="shared" si="20"/>
        <v>143.54156983635386</v>
      </c>
      <c r="AB36" s="181">
        <f t="shared" si="20"/>
        <v>150.00115473800059</v>
      </c>
      <c r="AC36" s="181">
        <f t="shared" si="20"/>
        <v>155.15613725450797</v>
      </c>
      <c r="AD36" s="181">
        <f t="shared" si="20"/>
        <v>161.12390242997506</v>
      </c>
      <c r="AE36" s="181">
        <f t="shared" si="20"/>
        <v>168.3026859863256</v>
      </c>
      <c r="AF36" s="181">
        <f t="shared" si="20"/>
        <v>179.34375598104214</v>
      </c>
      <c r="AG36" s="181">
        <f t="shared" si="20"/>
        <v>187.56725883834847</v>
      </c>
      <c r="AH36" s="181">
        <f t="shared" si="20"/>
        <v>193.32696779830616</v>
      </c>
      <c r="AI36" s="181">
        <f t="shared" si="20"/>
        <v>199.49108146787646</v>
      </c>
      <c r="AJ36" s="181">
        <f t="shared" si="20"/>
        <v>205.68244818052978</v>
      </c>
      <c r="AK36" s="181">
        <f t="shared" si="20"/>
        <v>228.39254027542449</v>
      </c>
      <c r="AL36" s="181">
        <f t="shared" si="20"/>
        <v>250.19254396867922</v>
      </c>
      <c r="AM36" s="181">
        <f t="shared" si="20"/>
        <v>259.72535453132735</v>
      </c>
      <c r="AN36" s="181">
        <f t="shared" si="20"/>
        <v>269.7992836317876</v>
      </c>
      <c r="AO36" s="181">
        <f t="shared" si="20"/>
        <v>279.34930653691663</v>
      </c>
      <c r="AP36" s="181">
        <f t="shared" si="20"/>
        <v>287.48284822936131</v>
      </c>
      <c r="AQ36" s="181">
        <f t="shared" si="20"/>
        <v>306.87341303647048</v>
      </c>
      <c r="AR36" s="181">
        <f t="shared" si="20"/>
        <v>319.11865811766137</v>
      </c>
      <c r="AS36" s="181">
        <f t="shared" si="20"/>
        <v>330.24558198594963</v>
      </c>
      <c r="AT36" s="181">
        <f t="shared" si="20"/>
        <v>341.76765039253422</v>
      </c>
      <c r="AU36" s="181">
        <f t="shared" si="20"/>
        <v>392.40873670451174</v>
      </c>
      <c r="AV36" s="181">
        <f t="shared" si="20"/>
        <v>402.54999676875838</v>
      </c>
      <c r="AW36" s="181">
        <f t="shared" si="20"/>
        <v>412.61374668797731</v>
      </c>
      <c r="AX36" s="181">
        <f t="shared" si="20"/>
        <v>422.92909035517675</v>
      </c>
      <c r="AY36" s="181">
        <f t="shared" si="20"/>
        <v>433.50231761405615</v>
      </c>
      <c r="AZ36" s="181">
        <f t="shared" si="20"/>
        <v>444.33987555440757</v>
      </c>
      <c r="BA36" s="181">
        <f t="shared" si="20"/>
        <v>455.44837244326777</v>
      </c>
      <c r="BB36" s="181">
        <f t="shared" si="20"/>
        <v>466.83458175434947</v>
      </c>
      <c r="BC36" s="181">
        <f t="shared" si="20"/>
        <v>478.5054462982082</v>
      </c>
      <c r="BD36" s="181">
        <f t="shared" si="20"/>
        <v>490.46808245566342</v>
      </c>
    </row>
    <row r="37" spans="1:56" hidden="1" outlineLevel="1" x14ac:dyDescent="0.2">
      <c r="B37" s="48" t="str">
        <v>Land</v>
      </c>
      <c r="C37" s="10" t="s">
        <v>216</v>
      </c>
      <c r="G37" s="177">
        <v>40.359653999999999</v>
      </c>
      <c r="H37" s="181">
        <f t="shared" ref="H37:BD37" si="21">G149</f>
        <v>40.888713134831463</v>
      </c>
      <c r="I37" s="181">
        <f t="shared" si="21"/>
        <v>41.757881713483144</v>
      </c>
      <c r="J37" s="181">
        <f t="shared" si="21"/>
        <v>42.551470415730336</v>
      </c>
      <c r="K37" s="181">
        <f t="shared" si="21"/>
        <v>43.118319488764044</v>
      </c>
      <c r="L37" s="181">
        <f t="shared" si="21"/>
        <v>44.063067943820229</v>
      </c>
      <c r="M37" s="181">
        <f t="shared" si="21"/>
        <v>44.554337140449441</v>
      </c>
      <c r="N37" s="181">
        <f t="shared" si="21"/>
        <v>45.668195568960677</v>
      </c>
      <c r="O37" s="181">
        <f t="shared" si="21"/>
        <v>46.809900458184693</v>
      </c>
      <c r="P37" s="181">
        <f t="shared" si="21"/>
        <v>47.980147969639312</v>
      </c>
      <c r="Q37" s="181">
        <f t="shared" si="21"/>
        <v>49.179651668880297</v>
      </c>
      <c r="R37" s="181">
        <f t="shared" si="21"/>
        <v>50.409142960602303</v>
      </c>
      <c r="S37" s="181">
        <f t="shared" si="21"/>
        <v>51.669371534617362</v>
      </c>
      <c r="T37" s="181">
        <f t="shared" si="21"/>
        <v>52.961105822982795</v>
      </c>
      <c r="U37" s="181">
        <f t="shared" si="21"/>
        <v>54.285133468557362</v>
      </c>
      <c r="V37" s="181">
        <f t="shared" si="21"/>
        <v>55.642261805271296</v>
      </c>
      <c r="W37" s="181">
        <f t="shared" si="21"/>
        <v>57.033318350403079</v>
      </c>
      <c r="X37" s="181">
        <f t="shared" si="21"/>
        <v>58.459151309163154</v>
      </c>
      <c r="Y37" s="181">
        <f t="shared" si="21"/>
        <v>59.920630091892235</v>
      </c>
      <c r="Z37" s="181">
        <f t="shared" si="21"/>
        <v>61.418645844189541</v>
      </c>
      <c r="AA37" s="181">
        <f t="shared" si="21"/>
        <v>62.95411199029428</v>
      </c>
      <c r="AB37" s="181">
        <f t="shared" si="21"/>
        <v>64.527964790051641</v>
      </c>
      <c r="AC37" s="181">
        <f t="shared" si="21"/>
        <v>66.141163909802927</v>
      </c>
      <c r="AD37" s="181">
        <f t="shared" si="21"/>
        <v>67.794693007548005</v>
      </c>
      <c r="AE37" s="181">
        <f t="shared" si="21"/>
        <v>69.489560332736701</v>
      </c>
      <c r="AF37" s="181">
        <f t="shared" si="21"/>
        <v>71.226799341055113</v>
      </c>
      <c r="AG37" s="181">
        <f t="shared" si="21"/>
        <v>73.007469324581493</v>
      </c>
      <c r="AH37" s="181">
        <f t="shared" si="21"/>
        <v>74.832656057696028</v>
      </c>
      <c r="AI37" s="181">
        <f t="shared" si="21"/>
        <v>76.703472459138425</v>
      </c>
      <c r="AJ37" s="181">
        <f t="shared" si="21"/>
        <v>78.621059270616882</v>
      </c>
      <c r="AK37" s="181">
        <f t="shared" si="21"/>
        <v>80.586585752382305</v>
      </c>
      <c r="AL37" s="181">
        <f t="shared" si="21"/>
        <v>82.601250396191858</v>
      </c>
      <c r="AM37" s="181">
        <f t="shared" si="21"/>
        <v>84.666281656096658</v>
      </c>
      <c r="AN37" s="181">
        <f t="shared" si="21"/>
        <v>86.782938697499077</v>
      </c>
      <c r="AO37" s="181">
        <f t="shared" si="21"/>
        <v>88.95251216493655</v>
      </c>
      <c r="AP37" s="181">
        <f t="shared" si="21"/>
        <v>91.176324969059962</v>
      </c>
      <c r="AQ37" s="181">
        <f t="shared" si="21"/>
        <v>93.455733093286455</v>
      </c>
      <c r="AR37" s="181">
        <f t="shared" si="21"/>
        <v>95.792126420618615</v>
      </c>
      <c r="AS37" s="181">
        <f t="shared" si="21"/>
        <v>98.186929581134081</v>
      </c>
      <c r="AT37" s="181">
        <f t="shared" si="21"/>
        <v>100.64160282066243</v>
      </c>
      <c r="AU37" s="181">
        <f t="shared" si="21"/>
        <v>103.15764289117899</v>
      </c>
      <c r="AV37" s="181">
        <f t="shared" si="21"/>
        <v>105.73658396345847</v>
      </c>
      <c r="AW37" s="181">
        <f t="shared" si="21"/>
        <v>108.37999856254493</v>
      </c>
      <c r="AX37" s="181">
        <f t="shared" si="21"/>
        <v>111.08949852660855</v>
      </c>
      <c r="AY37" s="181">
        <f t="shared" si="21"/>
        <v>113.86673598977376</v>
      </c>
      <c r="AZ37" s="181">
        <f t="shared" si="21"/>
        <v>116.7134043895181</v>
      </c>
      <c r="BA37" s="181">
        <f t="shared" si="21"/>
        <v>119.63123949925605</v>
      </c>
      <c r="BB37" s="181">
        <f t="shared" si="21"/>
        <v>122.62202048673745</v>
      </c>
      <c r="BC37" s="181">
        <f t="shared" si="21"/>
        <v>125.6875709989059</v>
      </c>
      <c r="BD37" s="181">
        <f t="shared" si="21"/>
        <v>128.82976027387855</v>
      </c>
    </row>
    <row r="38" spans="1:56" hidden="1" outlineLevel="1" x14ac:dyDescent="0.2">
      <c r="B38" s="48" t="str">
        <v>Port Capacity Project - Initial Capital Asset Value</v>
      </c>
      <c r="C38" s="10" t="s">
        <v>216</v>
      </c>
      <c r="G38" s="177">
        <v>636.83080800000005</v>
      </c>
      <c r="H38" s="181">
        <f t="shared" ref="H38:BD38" si="22">G150</f>
        <v>645.17877739325854</v>
      </c>
      <c r="I38" s="181">
        <f t="shared" si="22"/>
        <v>658.89329853932588</v>
      </c>
      <c r="J38" s="181">
        <f t="shared" si="22"/>
        <v>671.41525262921346</v>
      </c>
      <c r="K38" s="181">
        <f t="shared" si="22"/>
        <v>680.35950555056172</v>
      </c>
      <c r="L38" s="181">
        <f t="shared" si="22"/>
        <v>695.26659375280894</v>
      </c>
      <c r="M38" s="181">
        <f t="shared" si="22"/>
        <v>703.01827961797756</v>
      </c>
      <c r="N38" s="181">
        <f t="shared" si="22"/>
        <v>720.59373660842698</v>
      </c>
      <c r="O38" s="181">
        <f t="shared" si="22"/>
        <v>738.60858002363761</v>
      </c>
      <c r="P38" s="181">
        <f t="shared" si="22"/>
        <v>757.07379452422856</v>
      </c>
      <c r="Q38" s="181">
        <f t="shared" si="22"/>
        <v>776.00063938733433</v>
      </c>
      <c r="R38" s="181">
        <f t="shared" si="22"/>
        <v>795.4006553720177</v>
      </c>
      <c r="S38" s="181">
        <f t="shared" si="22"/>
        <v>815.28567175631815</v>
      </c>
      <c r="T38" s="181">
        <f t="shared" si="22"/>
        <v>835.66781355022613</v>
      </c>
      <c r="U38" s="181">
        <f t="shared" si="22"/>
        <v>856.55950888898178</v>
      </c>
      <c r="V38" s="181">
        <f t="shared" si="22"/>
        <v>877.97349661120631</v>
      </c>
      <c r="W38" s="181">
        <f t="shared" si="22"/>
        <v>899.9228340264865</v>
      </c>
      <c r="X38" s="181">
        <f t="shared" si="22"/>
        <v>922.4209048771487</v>
      </c>
      <c r="Y38" s="181">
        <f t="shared" si="22"/>
        <v>945.48142749907743</v>
      </c>
      <c r="Z38" s="181">
        <f t="shared" si="22"/>
        <v>969.11846318655432</v>
      </c>
      <c r="AA38" s="181">
        <f t="shared" si="22"/>
        <v>993.34642476621821</v>
      </c>
      <c r="AB38" s="181">
        <f t="shared" si="22"/>
        <v>1018.1800853853737</v>
      </c>
      <c r="AC38" s="181">
        <f t="shared" si="22"/>
        <v>1043.6345875200079</v>
      </c>
      <c r="AD38" s="181">
        <f t="shared" si="22"/>
        <v>1069.7254522080082</v>
      </c>
      <c r="AE38" s="181">
        <f t="shared" si="22"/>
        <v>1096.4685885132083</v>
      </c>
      <c r="AF38" s="181">
        <f t="shared" si="22"/>
        <v>1123.8803032260384</v>
      </c>
      <c r="AG38" s="181">
        <f t="shared" si="22"/>
        <v>1151.9773108066895</v>
      </c>
      <c r="AH38" s="181">
        <f t="shared" si="22"/>
        <v>1180.7767435768567</v>
      </c>
      <c r="AI38" s="181">
        <f t="shared" si="22"/>
        <v>1210.296162166278</v>
      </c>
      <c r="AJ38" s="181">
        <f t="shared" si="22"/>
        <v>1240.553566220435</v>
      </c>
      <c r="AK38" s="181">
        <f t="shared" si="22"/>
        <v>1271.5674053759458</v>
      </c>
      <c r="AL38" s="181">
        <f t="shared" si="22"/>
        <v>1303.3565905103444</v>
      </c>
      <c r="AM38" s="181">
        <f t="shared" si="22"/>
        <v>1335.9405052731031</v>
      </c>
      <c r="AN38" s="181">
        <f t="shared" si="22"/>
        <v>1369.3390179049306</v>
      </c>
      <c r="AO38" s="181">
        <f t="shared" si="22"/>
        <v>1403.5724933525539</v>
      </c>
      <c r="AP38" s="181">
        <f t="shared" si="22"/>
        <v>1438.6618056863679</v>
      </c>
      <c r="AQ38" s="181">
        <f t="shared" si="22"/>
        <v>1474.6283508285271</v>
      </c>
      <c r="AR38" s="181">
        <f t="shared" si="22"/>
        <v>1511.4940595992402</v>
      </c>
      <c r="AS38" s="181">
        <f t="shared" si="22"/>
        <v>1549.2814110892214</v>
      </c>
      <c r="AT38" s="181">
        <f t="shared" si="22"/>
        <v>1588.0134463664519</v>
      </c>
      <c r="AU38" s="181">
        <f t="shared" si="22"/>
        <v>1627.7137825256132</v>
      </c>
      <c r="AV38" s="181">
        <f t="shared" si="22"/>
        <v>1668.4066270887536</v>
      </c>
      <c r="AW38" s="181">
        <f t="shared" si="22"/>
        <v>1710.1167927659724</v>
      </c>
      <c r="AX38" s="181">
        <f t="shared" si="22"/>
        <v>1752.8697125851218</v>
      </c>
      <c r="AY38" s="181">
        <f t="shared" si="22"/>
        <v>1796.6914553997499</v>
      </c>
      <c r="AZ38" s="181">
        <f t="shared" si="22"/>
        <v>1841.6087417847436</v>
      </c>
      <c r="BA38" s="181">
        <f t="shared" si="22"/>
        <v>1887.6489603293621</v>
      </c>
      <c r="BB38" s="181">
        <f t="shared" si="22"/>
        <v>1934.8401843375962</v>
      </c>
      <c r="BC38" s="181">
        <f t="shared" si="22"/>
        <v>1983.2111889460361</v>
      </c>
      <c r="BD38" s="181">
        <f t="shared" si="22"/>
        <v>2032.791468669687</v>
      </c>
    </row>
    <row r="39" spans="1:56" hidden="1" outlineLevel="1" x14ac:dyDescent="0.2">
      <c r="B39" s="48" t="str">
        <v>Port Capacity Project - Wharves</v>
      </c>
      <c r="C39" s="10" t="s">
        <v>216</v>
      </c>
      <c r="G39" s="177">
        <v>0</v>
      </c>
      <c r="H39" s="181">
        <f t="shared" ref="H39:BD39" si="23">G151</f>
        <v>25.436886013004191</v>
      </c>
      <c r="I39" s="181">
        <f t="shared" si="23"/>
        <v>27.690409052711534</v>
      </c>
      <c r="J39" s="181">
        <f t="shared" si="23"/>
        <v>28.216652120681616</v>
      </c>
      <c r="K39" s="181">
        <f t="shared" si="23"/>
        <v>28.592540026374532</v>
      </c>
      <c r="L39" s="181">
        <f t="shared" si="23"/>
        <v>29.21901986919606</v>
      </c>
      <c r="M39" s="181">
        <f t="shared" si="23"/>
        <v>29.544789387463254</v>
      </c>
      <c r="N39" s="181">
        <f t="shared" si="23"/>
        <v>30.283409122149834</v>
      </c>
      <c r="O39" s="181">
        <f t="shared" si="23"/>
        <v>31.040494350203581</v>
      </c>
      <c r="P39" s="181">
        <f t="shared" si="23"/>
        <v>31.81650670895867</v>
      </c>
      <c r="Q39" s="181">
        <f t="shared" si="23"/>
        <v>32.611919376682636</v>
      </c>
      <c r="R39" s="181">
        <f t="shared" si="23"/>
        <v>33.4272173610997</v>
      </c>
      <c r="S39" s="181">
        <f t="shared" si="23"/>
        <v>34.262897795127195</v>
      </c>
      <c r="T39" s="181">
        <f t="shared" si="23"/>
        <v>35.119470240005377</v>
      </c>
      <c r="U39" s="181">
        <f t="shared" si="23"/>
        <v>35.997456996005511</v>
      </c>
      <c r="V39" s="181">
        <f t="shared" si="23"/>
        <v>36.897393420905651</v>
      </c>
      <c r="W39" s="181">
        <f t="shared" si="23"/>
        <v>37.819828256428295</v>
      </c>
      <c r="X39" s="181">
        <f t="shared" si="23"/>
        <v>38.765323962839005</v>
      </c>
      <c r="Y39" s="181">
        <f t="shared" si="23"/>
        <v>39.734457061909978</v>
      </c>
      <c r="Z39" s="181">
        <f t="shared" si="23"/>
        <v>40.727818488457729</v>
      </c>
      <c r="AA39" s="181">
        <f t="shared" si="23"/>
        <v>41.746013950669173</v>
      </c>
      <c r="AB39" s="181">
        <f t="shared" si="23"/>
        <v>42.789664299435906</v>
      </c>
      <c r="AC39" s="181">
        <f t="shared" si="23"/>
        <v>43.859405906921801</v>
      </c>
      <c r="AD39" s="181">
        <f t="shared" si="23"/>
        <v>44.955891054594844</v>
      </c>
      <c r="AE39" s="181">
        <f t="shared" si="23"/>
        <v>46.079788330959715</v>
      </c>
      <c r="AF39" s="181">
        <f t="shared" si="23"/>
        <v>47.231783039233711</v>
      </c>
      <c r="AG39" s="181">
        <f t="shared" si="23"/>
        <v>48.412577615214552</v>
      </c>
      <c r="AH39" s="181">
        <f t="shared" si="23"/>
        <v>49.622892055594917</v>
      </c>
      <c r="AI39" s="181">
        <f t="shared" si="23"/>
        <v>50.863464356984792</v>
      </c>
      <c r="AJ39" s="181">
        <f t="shared" si="23"/>
        <v>52.135050965909414</v>
      </c>
      <c r="AK39" s="181">
        <f t="shared" si="23"/>
        <v>53.438427240057152</v>
      </c>
      <c r="AL39" s="181">
        <f t="shared" si="23"/>
        <v>54.774387921058583</v>
      </c>
      <c r="AM39" s="181">
        <f t="shared" si="23"/>
        <v>56.143747619085048</v>
      </c>
      <c r="AN39" s="181">
        <f t="shared" si="23"/>
        <v>57.547341309562171</v>
      </c>
      <c r="AO39" s="181">
        <f t="shared" si="23"/>
        <v>58.986024842301227</v>
      </c>
      <c r="AP39" s="181">
        <f t="shared" si="23"/>
        <v>60.460675463358754</v>
      </c>
      <c r="AQ39" s="181">
        <f t="shared" si="23"/>
        <v>61.972192349942723</v>
      </c>
      <c r="AR39" s="181">
        <f t="shared" si="23"/>
        <v>63.52149715869129</v>
      </c>
      <c r="AS39" s="181">
        <f t="shared" si="23"/>
        <v>65.109534587658572</v>
      </c>
      <c r="AT39" s="181">
        <f t="shared" si="23"/>
        <v>66.73727295235004</v>
      </c>
      <c r="AU39" s="181">
        <f t="shared" si="23"/>
        <v>68.405704776158785</v>
      </c>
      <c r="AV39" s="181">
        <f t="shared" si="23"/>
        <v>70.115847395562753</v>
      </c>
      <c r="AW39" s="181">
        <f t="shared" si="23"/>
        <v>71.86874358045182</v>
      </c>
      <c r="AX39" s="181">
        <f t="shared" si="23"/>
        <v>73.665462169963121</v>
      </c>
      <c r="AY39" s="181">
        <f t="shared" si="23"/>
        <v>75.507098724212199</v>
      </c>
      <c r="AZ39" s="181">
        <f t="shared" si="23"/>
        <v>77.394776192317508</v>
      </c>
      <c r="BA39" s="181">
        <f t="shared" si="23"/>
        <v>79.329645597125449</v>
      </c>
      <c r="BB39" s="181">
        <f t="shared" si="23"/>
        <v>81.312886737053589</v>
      </c>
      <c r="BC39" s="181">
        <f t="shared" si="23"/>
        <v>83.345708905479924</v>
      </c>
      <c r="BD39" s="181">
        <f t="shared" si="23"/>
        <v>85.429351628116919</v>
      </c>
    </row>
    <row r="40" spans="1:56" hidden="1" outlineLevel="1" x14ac:dyDescent="0.2">
      <c r="B40" s="48" t="str">
        <v>Port Capacity Project - Civil</v>
      </c>
      <c r="C40" s="10" t="s">
        <v>216</v>
      </c>
      <c r="G40" s="177">
        <v>0</v>
      </c>
      <c r="H40" s="181">
        <f t="shared" ref="H40:BD40" si="24">G152</f>
        <v>17.750189441037172</v>
      </c>
      <c r="I40" s="181">
        <f t="shared" si="24"/>
        <v>18.180828727012184</v>
      </c>
      <c r="J40" s="181">
        <f t="shared" si="24"/>
        <v>18.526346739018749</v>
      </c>
      <c r="K40" s="181">
        <f t="shared" si="24"/>
        <v>18.773145319023438</v>
      </c>
      <c r="L40" s="181">
        <f t="shared" si="24"/>
        <v>19.184476285697922</v>
      </c>
      <c r="M40" s="181">
        <f t="shared" si="24"/>
        <v>19.398368388368656</v>
      </c>
      <c r="N40" s="181">
        <f t="shared" si="24"/>
        <v>19.883327598077873</v>
      </c>
      <c r="O40" s="181">
        <f t="shared" si="24"/>
        <v>20.38041078802982</v>
      </c>
      <c r="P40" s="181">
        <f t="shared" si="24"/>
        <v>20.889921057730565</v>
      </c>
      <c r="Q40" s="181">
        <f t="shared" si="24"/>
        <v>21.412169084173829</v>
      </c>
      <c r="R40" s="181">
        <f t="shared" si="24"/>
        <v>21.947473311278173</v>
      </c>
      <c r="S40" s="181">
        <f t="shared" si="24"/>
        <v>22.496160144060127</v>
      </c>
      <c r="T40" s="181">
        <f t="shared" si="24"/>
        <v>23.058564147661631</v>
      </c>
      <c r="U40" s="181">
        <f t="shared" si="24"/>
        <v>23.635028251353173</v>
      </c>
      <c r="V40" s="181">
        <f t="shared" si="24"/>
        <v>24.225903957637001</v>
      </c>
      <c r="W40" s="181">
        <f t="shared" si="24"/>
        <v>24.831551556577928</v>
      </c>
      <c r="X40" s="181">
        <f t="shared" si="24"/>
        <v>25.452340345492377</v>
      </c>
      <c r="Y40" s="181">
        <f t="shared" si="24"/>
        <v>26.088648854129687</v>
      </c>
      <c r="Z40" s="181">
        <f t="shared" si="24"/>
        <v>26.74086507548293</v>
      </c>
      <c r="AA40" s="181">
        <f t="shared" si="24"/>
        <v>27.409386702370004</v>
      </c>
      <c r="AB40" s="181">
        <f t="shared" si="24"/>
        <v>28.094621369929254</v>
      </c>
      <c r="AC40" s="181">
        <f t="shared" si="24"/>
        <v>28.796986904177484</v>
      </c>
      <c r="AD40" s="181">
        <f t="shared" si="24"/>
        <v>29.516911576781922</v>
      </c>
      <c r="AE40" s="181">
        <f t="shared" si="24"/>
        <v>30.254834366201472</v>
      </c>
      <c r="AF40" s="181">
        <f t="shared" si="24"/>
        <v>31.011205225356509</v>
      </c>
      <c r="AG40" s="181">
        <f t="shared" si="24"/>
        <v>31.786485355990422</v>
      </c>
      <c r="AH40" s="181">
        <f t="shared" si="24"/>
        <v>32.581147489890185</v>
      </c>
      <c r="AI40" s="181">
        <f t="shared" si="24"/>
        <v>33.395676177137439</v>
      </c>
      <c r="AJ40" s="181">
        <f t="shared" si="24"/>
        <v>34.230568081565877</v>
      </c>
      <c r="AK40" s="181">
        <f t="shared" si="24"/>
        <v>35.086332283605024</v>
      </c>
      <c r="AL40" s="181">
        <f t="shared" si="24"/>
        <v>35.963490590695152</v>
      </c>
      <c r="AM40" s="181">
        <f t="shared" si="24"/>
        <v>36.862577855462533</v>
      </c>
      <c r="AN40" s="181">
        <f t="shared" si="24"/>
        <v>37.784142301849094</v>
      </c>
      <c r="AO40" s="181">
        <f t="shared" si="24"/>
        <v>38.728745859395325</v>
      </c>
      <c r="AP40" s="181">
        <f t="shared" si="24"/>
        <v>39.69696450588021</v>
      </c>
      <c r="AQ40" s="181">
        <f t="shared" si="24"/>
        <v>40.689388618527218</v>
      </c>
      <c r="AR40" s="181">
        <f t="shared" si="24"/>
        <v>41.7066233339904</v>
      </c>
      <c r="AS40" s="181">
        <f t="shared" si="24"/>
        <v>42.749288917340159</v>
      </c>
      <c r="AT40" s="181">
        <f t="shared" si="24"/>
        <v>43.818021140273665</v>
      </c>
      <c r="AU40" s="181">
        <f t="shared" si="24"/>
        <v>44.91347166878051</v>
      </c>
      <c r="AV40" s="181">
        <f t="shared" si="24"/>
        <v>46.036308460500024</v>
      </c>
      <c r="AW40" s="181">
        <f t="shared" si="24"/>
        <v>47.187216172012526</v>
      </c>
      <c r="AX40" s="181">
        <f t="shared" si="24"/>
        <v>48.36689657631284</v>
      </c>
      <c r="AY40" s="181">
        <f t="shared" si="24"/>
        <v>49.576068990720664</v>
      </c>
      <c r="AZ40" s="181">
        <f t="shared" si="24"/>
        <v>50.815470715488679</v>
      </c>
      <c r="BA40" s="181">
        <f t="shared" si="24"/>
        <v>52.085857483375896</v>
      </c>
      <c r="BB40" s="181">
        <f t="shared" si="24"/>
        <v>53.388003920460292</v>
      </c>
      <c r="BC40" s="181">
        <f t="shared" si="24"/>
        <v>54.722704018471802</v>
      </c>
      <c r="BD40" s="181">
        <f t="shared" si="24"/>
        <v>56.090771618933594</v>
      </c>
    </row>
    <row r="41" spans="1:56" hidden="1" outlineLevel="1" x14ac:dyDescent="0.2">
      <c r="B41" s="48" t="str">
        <v>Navigational Aids</v>
      </c>
      <c r="C41" s="10" t="s">
        <v>216</v>
      </c>
      <c r="G41" s="177">
        <v>0</v>
      </c>
      <c r="H41" s="181">
        <f t="shared" ref="H41:BD41" si="25">G153</f>
        <v>1.5568281908397263</v>
      </c>
      <c r="I41" s="181">
        <f t="shared" si="25"/>
        <v>2.0834269061257822</v>
      </c>
      <c r="J41" s="181">
        <f t="shared" si="25"/>
        <v>2.4575227032011107</v>
      </c>
      <c r="K41" s="181">
        <f t="shared" si="25"/>
        <v>2.4902605722490829</v>
      </c>
      <c r="L41" s="181">
        <f t="shared" si="25"/>
        <v>4.0448768614034734</v>
      </c>
      <c r="M41" s="181">
        <f t="shared" si="25"/>
        <v>7.0113332493785556</v>
      </c>
      <c r="N41" s="181">
        <f t="shared" si="25"/>
        <v>9.6164313883710104</v>
      </c>
      <c r="O41" s="181">
        <f t="shared" si="25"/>
        <v>10.66678044233295</v>
      </c>
      <c r="P41" s="181">
        <f t="shared" si="25"/>
        <v>10.933449953391273</v>
      </c>
      <c r="Q41" s="181">
        <f t="shared" si="25"/>
        <v>11.206786202226056</v>
      </c>
      <c r="R41" s="181">
        <f t="shared" si="25"/>
        <v>11.486955857281707</v>
      </c>
      <c r="S41" s="181">
        <f t="shared" si="25"/>
        <v>11.949644878329762</v>
      </c>
      <c r="T41" s="181">
        <f t="shared" si="25"/>
        <v>12.267913368194385</v>
      </c>
      <c r="U41" s="181">
        <f t="shared" si="25"/>
        <v>12.807372743894067</v>
      </c>
      <c r="V41" s="181">
        <f t="shared" si="25"/>
        <v>24.404439468548738</v>
      </c>
      <c r="W41" s="181">
        <f t="shared" si="25"/>
        <v>25.014550455262455</v>
      </c>
      <c r="X41" s="181">
        <f t="shared" si="25"/>
        <v>26.009962151021419</v>
      </c>
      <c r="Y41" s="181">
        <f t="shared" si="25"/>
        <v>26.660211204796955</v>
      </c>
      <c r="Z41" s="181">
        <f t="shared" si="25"/>
        <v>31.500070422290488</v>
      </c>
      <c r="AA41" s="181">
        <f t="shared" si="25"/>
        <v>33.408290562606226</v>
      </c>
      <c r="AB41" s="181">
        <f t="shared" si="25"/>
        <v>44.046980108288629</v>
      </c>
      <c r="AC41" s="181">
        <f t="shared" si="25"/>
        <v>45.151538816175446</v>
      </c>
      <c r="AD41" s="181">
        <f t="shared" si="25"/>
        <v>46.905928928689995</v>
      </c>
      <c r="AE41" s="181">
        <f t="shared" si="25"/>
        <v>48.320343589770438</v>
      </c>
      <c r="AF41" s="181">
        <f t="shared" si="25"/>
        <v>50.484637021983083</v>
      </c>
      <c r="AG41" s="181">
        <f t="shared" si="25"/>
        <v>51.746752947532663</v>
      </c>
      <c r="AH41" s="181">
        <f t="shared" si="25"/>
        <v>53.040421771220977</v>
      </c>
      <c r="AI41" s="181">
        <f t="shared" si="25"/>
        <v>54.366432315501498</v>
      </c>
      <c r="AJ41" s="181">
        <f t="shared" si="25"/>
        <v>55.725593123389032</v>
      </c>
      <c r="AK41" s="181">
        <f t="shared" si="25"/>
        <v>57.11873295147376</v>
      </c>
      <c r="AL41" s="181">
        <f t="shared" si="25"/>
        <v>58.546701275260602</v>
      </c>
      <c r="AM41" s="181">
        <f t="shared" si="25"/>
        <v>60.010368807142115</v>
      </c>
      <c r="AN41" s="181">
        <f t="shared" si="25"/>
        <v>61.510628027320671</v>
      </c>
      <c r="AO41" s="181">
        <f t="shared" si="25"/>
        <v>63.048393728003688</v>
      </c>
      <c r="AP41" s="181">
        <f t="shared" si="25"/>
        <v>64.624603571203778</v>
      </c>
      <c r="AQ41" s="181">
        <f t="shared" si="25"/>
        <v>66.240218660483876</v>
      </c>
      <c r="AR41" s="181">
        <f t="shared" si="25"/>
        <v>67.896224126995975</v>
      </c>
      <c r="AS41" s="181">
        <f t="shared" si="25"/>
        <v>69.593629730170875</v>
      </c>
      <c r="AT41" s="181">
        <f t="shared" si="25"/>
        <v>71.333470473425152</v>
      </c>
      <c r="AU41" s="181">
        <f t="shared" si="25"/>
        <v>73.116807235260779</v>
      </c>
      <c r="AV41" s="181">
        <f t="shared" si="25"/>
        <v>74.9447274161423</v>
      </c>
      <c r="AW41" s="181">
        <f t="shared" si="25"/>
        <v>76.818345601545857</v>
      </c>
      <c r="AX41" s="181">
        <f t="shared" si="25"/>
        <v>78.738804241584504</v>
      </c>
      <c r="AY41" s="181">
        <f t="shared" si="25"/>
        <v>80.707274347624121</v>
      </c>
      <c r="AZ41" s="181">
        <f t="shared" si="25"/>
        <v>82.724956206314729</v>
      </c>
      <c r="BA41" s="181">
        <f t="shared" si="25"/>
        <v>84.793080111472591</v>
      </c>
      <c r="BB41" s="181">
        <f t="shared" si="25"/>
        <v>86.912907114259411</v>
      </c>
      <c r="BC41" s="181">
        <f t="shared" si="25"/>
        <v>89.085729792115899</v>
      </c>
      <c r="BD41" s="181">
        <f t="shared" si="25"/>
        <v>91.312873036918802</v>
      </c>
    </row>
    <row r="42" spans="1:56" hidden="1" outlineLevel="1" x14ac:dyDescent="0.2">
      <c r="B42" s="48" t="str">
        <v>Utilities</v>
      </c>
      <c r="C42" s="10" t="s">
        <v>216</v>
      </c>
      <c r="G42" s="177">
        <v>0</v>
      </c>
      <c r="H42" s="181">
        <f t="shared" ref="H42:BD42" si="26">G154</f>
        <v>-0.99879323513393203</v>
      </c>
      <c r="I42" s="181">
        <f t="shared" si="26"/>
        <v>-4.1358629891544911</v>
      </c>
      <c r="J42" s="181">
        <f t="shared" si="26"/>
        <v>-7.9240021969505952</v>
      </c>
      <c r="K42" s="181">
        <f t="shared" si="26"/>
        <v>-10.743966438762342</v>
      </c>
      <c r="L42" s="181">
        <f t="shared" si="26"/>
        <v>-10.642981893133914</v>
      </c>
      <c r="M42" s="181">
        <f t="shared" si="26"/>
        <v>-8.0543774350538495</v>
      </c>
      <c r="N42" s="181">
        <f t="shared" si="26"/>
        <v>-9.4119532084558131</v>
      </c>
      <c r="O42" s="181">
        <f t="shared" si="26"/>
        <v>-10.898737488546569</v>
      </c>
      <c r="P42" s="181">
        <f t="shared" si="26"/>
        <v>-11.811828950906422</v>
      </c>
      <c r="Q42" s="181">
        <f t="shared" si="26"/>
        <v>-12.107124674679083</v>
      </c>
      <c r="R42" s="181">
        <f t="shared" si="26"/>
        <v>-13.045630993656658</v>
      </c>
      <c r="S42" s="181">
        <f t="shared" si="26"/>
        <v>-15.968101301704738</v>
      </c>
      <c r="T42" s="181">
        <f t="shared" si="26"/>
        <v>-21.462992974417556</v>
      </c>
      <c r="U42" s="181">
        <f t="shared" si="26"/>
        <v>-27.68881241128161</v>
      </c>
      <c r="V42" s="181">
        <f t="shared" si="26"/>
        <v>-34.184567800930445</v>
      </c>
      <c r="W42" s="181">
        <f t="shared" si="26"/>
        <v>-41.030368317384571</v>
      </c>
      <c r="X42" s="181">
        <f t="shared" si="26"/>
        <v>-47.438748880767477</v>
      </c>
      <c r="Y42" s="181">
        <f t="shared" si="26"/>
        <v>-55.295486947873009</v>
      </c>
      <c r="Z42" s="181">
        <f t="shared" si="26"/>
        <v>-63.479458140721867</v>
      </c>
      <c r="AA42" s="181">
        <f t="shared" si="26"/>
        <v>-72.27296150674951</v>
      </c>
      <c r="AB42" s="181">
        <f t="shared" si="26"/>
        <v>-81.23988490972252</v>
      </c>
      <c r="AC42" s="181">
        <f t="shared" si="26"/>
        <v>-91.266389879624981</v>
      </c>
      <c r="AD42" s="181">
        <f t="shared" si="26"/>
        <v>-101.75940659938576</v>
      </c>
      <c r="AE42" s="181">
        <f t="shared" si="26"/>
        <v>-112.73641921551955</v>
      </c>
      <c r="AF42" s="181">
        <f t="shared" si="26"/>
        <v>-124.21548557522365</v>
      </c>
      <c r="AG42" s="181">
        <f t="shared" si="26"/>
        <v>-136.21534379128434</v>
      </c>
      <c r="AH42" s="181">
        <f t="shared" si="26"/>
        <v>-148.75528411683928</v>
      </c>
      <c r="AI42" s="181">
        <f t="shared" si="26"/>
        <v>-161.85531790779135</v>
      </c>
      <c r="AJ42" s="181">
        <f t="shared" si="26"/>
        <v>-175.53609837327448</v>
      </c>
      <c r="AK42" s="181">
        <f t="shared" si="26"/>
        <v>-189.81897825779478</v>
      </c>
      <c r="AL42" s="181">
        <f t="shared" si="26"/>
        <v>-204.72603159973096</v>
      </c>
      <c r="AM42" s="181">
        <f t="shared" si="26"/>
        <v>-220.28007739226354</v>
      </c>
      <c r="AN42" s="181">
        <f t="shared" si="26"/>
        <v>-236.50470477539776</v>
      </c>
      <c r="AO42" s="181">
        <f t="shared" si="26"/>
        <v>-253.42422884261259</v>
      </c>
      <c r="AP42" s="181">
        <f t="shared" si="26"/>
        <v>-271.06385705586069</v>
      </c>
      <c r="AQ42" s="181">
        <f t="shared" si="26"/>
        <v>-289.44960274149742</v>
      </c>
      <c r="AR42" s="181">
        <f t="shared" si="26"/>
        <v>-308.60834549534042</v>
      </c>
      <c r="AS42" s="181">
        <f t="shared" si="26"/>
        <v>-328.56786206868128</v>
      </c>
      <c r="AT42" s="181">
        <f t="shared" si="26"/>
        <v>-349.35685408363287</v>
      </c>
      <c r="AU42" s="181">
        <f t="shared" si="26"/>
        <v>-371.00497865318965</v>
      </c>
      <c r="AV42" s="181">
        <f t="shared" si="26"/>
        <v>-393.54287508504518</v>
      </c>
      <c r="AW42" s="181">
        <f t="shared" si="26"/>
        <v>-417.00219593502607</v>
      </c>
      <c r="AX42" s="181">
        <f t="shared" si="26"/>
        <v>-441.41563901226527</v>
      </c>
      <c r="AY42" s="181">
        <f t="shared" si="26"/>
        <v>-466.81698036464269</v>
      </c>
      <c r="AZ42" s="181">
        <f t="shared" si="26"/>
        <v>-493.24110827386176</v>
      </c>
      <c r="BA42" s="181">
        <f t="shared" si="26"/>
        <v>-520.72405829039644</v>
      </c>
      <c r="BB42" s="181">
        <f t="shared" si="26"/>
        <v>-549.30304933943319</v>
      </c>
      <c r="BC42" s="181">
        <f t="shared" si="26"/>
        <v>-579.55115840877158</v>
      </c>
      <c r="BD42" s="181">
        <f t="shared" si="26"/>
        <v>-608.80230970337323</v>
      </c>
    </row>
    <row r="43" spans="1:56" hidden="1" outlineLevel="1" x14ac:dyDescent="0.2">
      <c r="B43" s="48" t="str">
        <v>Civil</v>
      </c>
      <c r="C43" s="10" t="s">
        <v>216</v>
      </c>
      <c r="G43" s="177">
        <v>0</v>
      </c>
      <c r="H43" s="181">
        <f t="shared" ref="H43:BD43" si="27">G155</f>
        <v>0</v>
      </c>
      <c r="I43" s="181">
        <f t="shared" si="27"/>
        <v>0.26357768662925646</v>
      </c>
      <c r="J43" s="181">
        <f t="shared" si="27"/>
        <v>1.3152457009916214</v>
      </c>
      <c r="K43" s="181">
        <f t="shared" si="27"/>
        <v>1.1937824225880727</v>
      </c>
      <c r="L43" s="181">
        <f t="shared" si="27"/>
        <v>1.3282290834469899</v>
      </c>
      <c r="M43" s="181">
        <f t="shared" si="27"/>
        <v>0.99566704240113491</v>
      </c>
      <c r="N43" s="181">
        <f t="shared" si="27"/>
        <v>0.66284856488363064</v>
      </c>
      <c r="O43" s="181">
        <f t="shared" si="27"/>
        <v>0.31560940774996776</v>
      </c>
      <c r="P43" s="181">
        <f t="shared" si="27"/>
        <v>-4.8962219295089926E-2</v>
      </c>
      <c r="Q43" s="181">
        <f t="shared" si="27"/>
        <v>2.3812924038345729E-2</v>
      </c>
      <c r="R43" s="181">
        <f t="shared" si="27"/>
        <v>-0.36752322610304627</v>
      </c>
      <c r="S43" s="181">
        <f t="shared" si="27"/>
        <v>-0.77816573064934347</v>
      </c>
      <c r="T43" s="181">
        <f t="shared" si="27"/>
        <v>-1.2087294699275859</v>
      </c>
      <c r="U43" s="181">
        <f t="shared" si="27"/>
        <v>-1.6599108070064477</v>
      </c>
      <c r="V43" s="181">
        <f t="shared" si="27"/>
        <v>-2.132684951931815</v>
      </c>
      <c r="W43" s="181">
        <f t="shared" si="27"/>
        <v>-2.627847152733668</v>
      </c>
      <c r="X43" s="181">
        <f t="shared" si="27"/>
        <v>-3.146215543676075</v>
      </c>
      <c r="Y43" s="181">
        <f t="shared" si="27"/>
        <v>-3.6886347224463836</v>
      </c>
      <c r="Z43" s="181">
        <f t="shared" si="27"/>
        <v>-4.2559764117408045</v>
      </c>
      <c r="AA43" s="181">
        <f t="shared" si="27"/>
        <v>-4.8491431424229683</v>
      </c>
      <c r="AB43" s="181">
        <f t="shared" si="27"/>
        <v>-5.469066018694777</v>
      </c>
      <c r="AC43" s="181">
        <f t="shared" si="27"/>
        <v>-6.1167054324298569</v>
      </c>
      <c r="AD43" s="181">
        <f t="shared" si="27"/>
        <v>-6.7930548003986928</v>
      </c>
      <c r="AE43" s="181">
        <f t="shared" si="27"/>
        <v>-7.4991383848577087</v>
      </c>
      <c r="AF43" s="181">
        <f t="shared" si="27"/>
        <v>-8.2360120646864186</v>
      </c>
      <c r="AG43" s="181">
        <f t="shared" si="27"/>
        <v>-9.0047701358696788</v>
      </c>
      <c r="AH43" s="181">
        <f t="shared" si="27"/>
        <v>-9.8065372568253046</v>
      </c>
      <c r="AI43" s="181">
        <f t="shared" si="27"/>
        <v>-10.642478222564918</v>
      </c>
      <c r="AJ43" s="181">
        <f t="shared" si="27"/>
        <v>-11.513792958042107</v>
      </c>
      <c r="AK43" s="181">
        <f t="shared" si="27"/>
        <v>-12.421720401434314</v>
      </c>
      <c r="AL43" s="181">
        <f t="shared" si="27"/>
        <v>-13.367539479473436</v>
      </c>
      <c r="AM43" s="181">
        <f t="shared" si="27"/>
        <v>-14.352570107159687</v>
      </c>
      <c r="AN43" s="181">
        <f t="shared" si="27"/>
        <v>-15.378174212468302</v>
      </c>
      <c r="AO43" s="181">
        <f t="shared" si="27"/>
        <v>-16.445753781640573</v>
      </c>
      <c r="AP43" s="181">
        <f t="shared" si="27"/>
        <v>-17.556760875740519</v>
      </c>
      <c r="AQ43" s="181">
        <f t="shared" si="27"/>
        <v>-18.712691300734086</v>
      </c>
      <c r="AR43" s="181">
        <f t="shared" si="27"/>
        <v>-19.915088306504821</v>
      </c>
      <c r="AS43" s="181">
        <f t="shared" si="27"/>
        <v>-21.165544019168212</v>
      </c>
      <c r="AT43" s="181">
        <f t="shared" si="27"/>
        <v>-22.465700915226755</v>
      </c>
      <c r="AU43" s="181">
        <f t="shared" si="27"/>
        <v>-23.817253338759524</v>
      </c>
      <c r="AV43" s="181">
        <f t="shared" si="27"/>
        <v>-25.221949062873588</v>
      </c>
      <c r="AW43" s="181">
        <f t="shared" si="27"/>
        <v>-26.681590896678909</v>
      </c>
      <c r="AX43" s="181">
        <f t="shared" si="27"/>
        <v>-28.198038339083858</v>
      </c>
      <c r="AY43" s="181">
        <f t="shared" si="27"/>
        <v>-29.773209280744602</v>
      </c>
      <c r="AZ43" s="181">
        <f t="shared" si="27"/>
        <v>-31.409081755539141</v>
      </c>
      <c r="BA43" s="181">
        <f t="shared" si="27"/>
        <v>-33.107695742974947</v>
      </c>
      <c r="BB43" s="181">
        <f t="shared" si="27"/>
        <v>-34.871155022978748</v>
      </c>
      <c r="BC43" s="181">
        <f t="shared" si="27"/>
        <v>-36.701629084557325</v>
      </c>
      <c r="BD43" s="181">
        <f t="shared" si="27"/>
        <v>-38.601355089859936</v>
      </c>
    </row>
    <row r="44" spans="1:56" hidden="1" outlineLevel="1" x14ac:dyDescent="0.2">
      <c r="B44" s="48" t="str">
        <v>Minor Capital Works</v>
      </c>
      <c r="C44" s="10" t="s">
        <v>216</v>
      </c>
      <c r="G44" s="177">
        <v>0</v>
      </c>
      <c r="H44" s="181">
        <f t="shared" ref="H44:BD44" si="28">G156</f>
        <v>-0.39325308561022404</v>
      </c>
      <c r="I44" s="181">
        <f t="shared" si="28"/>
        <v>-0.35547539986918453</v>
      </c>
      <c r="J44" s="181">
        <f t="shared" si="28"/>
        <v>-1.0214362284211753</v>
      </c>
      <c r="K44" s="181">
        <f t="shared" si="28"/>
        <v>-3.4903235204422893</v>
      </c>
      <c r="L44" s="181">
        <f t="shared" si="28"/>
        <v>-8.7037380819672805</v>
      </c>
      <c r="M44" s="181">
        <f t="shared" si="28"/>
        <v>-14.338395118299136</v>
      </c>
      <c r="N44" s="181">
        <f t="shared" si="28"/>
        <v>-17.435537286012739</v>
      </c>
      <c r="O44" s="181">
        <f t="shared" si="28"/>
        <v>-21.107403594673205</v>
      </c>
      <c r="P44" s="181">
        <f t="shared" si="28"/>
        <v>-28.561200870933206</v>
      </c>
      <c r="Q44" s="181">
        <f t="shared" si="28"/>
        <v>-38.456746347478671</v>
      </c>
      <c r="R44" s="181">
        <f t="shared" si="28"/>
        <v>-53.060205371010433</v>
      </c>
      <c r="S44" s="181">
        <f t="shared" si="28"/>
        <v>-67.582213376824384</v>
      </c>
      <c r="T44" s="181">
        <f t="shared" si="28"/>
        <v>-83.674854802910573</v>
      </c>
      <c r="U44" s="181">
        <f t="shared" si="28"/>
        <v>-100.20192996965773</v>
      </c>
      <c r="V44" s="181">
        <f t="shared" si="28"/>
        <v>-117.5335319807369</v>
      </c>
      <c r="W44" s="181">
        <f t="shared" si="28"/>
        <v>-135.7516471237434</v>
      </c>
      <c r="X44" s="181">
        <f t="shared" si="28"/>
        <v>-154.94132443176366</v>
      </c>
      <c r="Y44" s="181">
        <f t="shared" si="28"/>
        <v>-175.14129271746114</v>
      </c>
      <c r="Z44" s="181">
        <f t="shared" si="28"/>
        <v>-196.33992397541655</v>
      </c>
      <c r="AA44" s="181">
        <f t="shared" si="28"/>
        <v>-218.52256421871215</v>
      </c>
      <c r="AB44" s="181">
        <f t="shared" si="28"/>
        <v>-241.72608991521233</v>
      </c>
      <c r="AC44" s="181">
        <f t="shared" si="28"/>
        <v>-265.98858419006245</v>
      </c>
      <c r="AD44" s="181">
        <f t="shared" si="28"/>
        <v>-291.34949563837586</v>
      </c>
      <c r="AE44" s="181">
        <f t="shared" si="28"/>
        <v>-317.84954979023962</v>
      </c>
      <c r="AF44" s="181">
        <f t="shared" si="28"/>
        <v>-345.68741908914694</v>
      </c>
      <c r="AG44" s="181">
        <f t="shared" si="28"/>
        <v>-375.07916784896361</v>
      </c>
      <c r="AH44" s="181">
        <f t="shared" si="28"/>
        <v>-406.09456914995894</v>
      </c>
      <c r="AI44" s="181">
        <f t="shared" si="28"/>
        <v>-438.63791682531536</v>
      </c>
      <c r="AJ44" s="181">
        <f t="shared" si="28"/>
        <v>-472.59929670491181</v>
      </c>
      <c r="AK44" s="181">
        <f t="shared" si="28"/>
        <v>-508.03047120723198</v>
      </c>
      <c r="AL44" s="181">
        <f t="shared" si="28"/>
        <v>-544.98494427818343</v>
      </c>
      <c r="AM44" s="181">
        <f t="shared" si="28"/>
        <v>-583.51801836361381</v>
      </c>
      <c r="AN44" s="181">
        <f t="shared" si="28"/>
        <v>-623.68685504871178</v>
      </c>
      <c r="AO44" s="181">
        <f t="shared" si="28"/>
        <v>-665.62998847088591</v>
      </c>
      <c r="AP44" s="181">
        <f t="shared" si="28"/>
        <v>-709.49614592189482</v>
      </c>
      <c r="AQ44" s="181">
        <f t="shared" si="28"/>
        <v>-755.36098172607728</v>
      </c>
      <c r="AR44" s="181">
        <f t="shared" si="28"/>
        <v>-803.21726766669804</v>
      </c>
      <c r="AS44" s="181">
        <f t="shared" si="28"/>
        <v>-853.05196316649017</v>
      </c>
      <c r="AT44" s="181">
        <f t="shared" si="28"/>
        <v>-904.93562681891092</v>
      </c>
      <c r="AU44" s="181">
        <f t="shared" si="28"/>
        <v>-958.94115941312577</v>
      </c>
      <c r="AV44" s="181">
        <f t="shared" si="28"/>
        <v>-1015.143869333244</v>
      </c>
      <c r="AW44" s="181">
        <f t="shared" si="28"/>
        <v>-1073.6215485400246</v>
      </c>
      <c r="AX44" s="181">
        <f t="shared" si="28"/>
        <v>-1134.4545508783642</v>
      </c>
      <c r="AY44" s="181">
        <f t="shared" si="28"/>
        <v>-1197.7258727802168</v>
      </c>
      <c r="AZ44" s="181">
        <f t="shared" si="28"/>
        <v>-1263.5212364346437</v>
      </c>
      <c r="BA44" s="181">
        <f t="shared" si="28"/>
        <v>-1331.9291754988099</v>
      </c>
      <c r="BB44" s="181">
        <f t="shared" si="28"/>
        <v>-1403.0411234259084</v>
      </c>
      <c r="BC44" s="181">
        <f t="shared" si="28"/>
        <v>-1478.2506995650649</v>
      </c>
      <c r="BD44" s="181">
        <f t="shared" si="28"/>
        <v>-1551.080249821041</v>
      </c>
    </row>
    <row r="45" spans="1:56" hidden="1" outlineLevel="1" x14ac:dyDescent="0.2">
      <c r="B45" s="48" t="str">
        <v>[spare]</v>
      </c>
      <c r="C45" s="10" t="s">
        <v>216</v>
      </c>
      <c r="G45" s="178">
        <v>0</v>
      </c>
      <c r="H45" s="181">
        <f t="shared" ref="H45:BD45" si="29">G157</f>
        <v>0</v>
      </c>
      <c r="I45" s="181">
        <f t="shared" si="29"/>
        <v>0</v>
      </c>
      <c r="J45" s="181">
        <f t="shared" si="29"/>
        <v>0</v>
      </c>
      <c r="K45" s="181">
        <f t="shared" si="29"/>
        <v>0</v>
      </c>
      <c r="L45" s="181">
        <f t="shared" si="29"/>
        <v>0</v>
      </c>
      <c r="M45" s="181">
        <f t="shared" si="29"/>
        <v>0</v>
      </c>
      <c r="N45" s="181">
        <f t="shared" si="29"/>
        <v>0</v>
      </c>
      <c r="O45" s="181">
        <f t="shared" si="29"/>
        <v>0</v>
      </c>
      <c r="P45" s="181">
        <f t="shared" si="29"/>
        <v>0</v>
      </c>
      <c r="Q45" s="181">
        <f t="shared" si="29"/>
        <v>0</v>
      </c>
      <c r="R45" s="181">
        <f t="shared" si="29"/>
        <v>0</v>
      </c>
      <c r="S45" s="181">
        <f t="shared" si="29"/>
        <v>0</v>
      </c>
      <c r="T45" s="181">
        <f t="shared" si="29"/>
        <v>0</v>
      </c>
      <c r="U45" s="181">
        <f t="shared" si="29"/>
        <v>0</v>
      </c>
      <c r="V45" s="181">
        <f t="shared" si="29"/>
        <v>0</v>
      </c>
      <c r="W45" s="181">
        <f t="shared" si="29"/>
        <v>0</v>
      </c>
      <c r="X45" s="181">
        <f t="shared" si="29"/>
        <v>0</v>
      </c>
      <c r="Y45" s="181">
        <f t="shared" si="29"/>
        <v>0</v>
      </c>
      <c r="Z45" s="181">
        <f t="shared" si="29"/>
        <v>0</v>
      </c>
      <c r="AA45" s="181">
        <f t="shared" si="29"/>
        <v>0</v>
      </c>
      <c r="AB45" s="181">
        <f t="shared" si="29"/>
        <v>0</v>
      </c>
      <c r="AC45" s="181">
        <f t="shared" si="29"/>
        <v>0</v>
      </c>
      <c r="AD45" s="181">
        <f t="shared" si="29"/>
        <v>0</v>
      </c>
      <c r="AE45" s="181">
        <f t="shared" si="29"/>
        <v>0</v>
      </c>
      <c r="AF45" s="181">
        <f t="shared" si="29"/>
        <v>0</v>
      </c>
      <c r="AG45" s="181">
        <f t="shared" si="29"/>
        <v>0</v>
      </c>
      <c r="AH45" s="181">
        <f t="shared" si="29"/>
        <v>0</v>
      </c>
      <c r="AI45" s="181">
        <f t="shared" si="29"/>
        <v>0</v>
      </c>
      <c r="AJ45" s="181">
        <f t="shared" si="29"/>
        <v>0</v>
      </c>
      <c r="AK45" s="181">
        <f t="shared" si="29"/>
        <v>0</v>
      </c>
      <c r="AL45" s="181">
        <f t="shared" si="29"/>
        <v>0</v>
      </c>
      <c r="AM45" s="181">
        <f t="shared" si="29"/>
        <v>0</v>
      </c>
      <c r="AN45" s="181">
        <f t="shared" si="29"/>
        <v>0</v>
      </c>
      <c r="AO45" s="181">
        <f t="shared" si="29"/>
        <v>0</v>
      </c>
      <c r="AP45" s="181">
        <f t="shared" si="29"/>
        <v>0</v>
      </c>
      <c r="AQ45" s="181">
        <f t="shared" si="29"/>
        <v>0</v>
      </c>
      <c r="AR45" s="181">
        <f t="shared" si="29"/>
        <v>0</v>
      </c>
      <c r="AS45" s="181">
        <f t="shared" si="29"/>
        <v>0</v>
      </c>
      <c r="AT45" s="181">
        <f t="shared" si="29"/>
        <v>0</v>
      </c>
      <c r="AU45" s="181">
        <f t="shared" si="29"/>
        <v>0</v>
      </c>
      <c r="AV45" s="181">
        <f t="shared" si="29"/>
        <v>0</v>
      </c>
      <c r="AW45" s="181">
        <f t="shared" si="29"/>
        <v>0</v>
      </c>
      <c r="AX45" s="181">
        <f t="shared" si="29"/>
        <v>0</v>
      </c>
      <c r="AY45" s="181">
        <f t="shared" si="29"/>
        <v>0</v>
      </c>
      <c r="AZ45" s="181">
        <f t="shared" si="29"/>
        <v>0</v>
      </c>
      <c r="BA45" s="181">
        <f t="shared" si="29"/>
        <v>0</v>
      </c>
      <c r="BB45" s="181">
        <f t="shared" si="29"/>
        <v>0</v>
      </c>
      <c r="BC45" s="181">
        <f t="shared" si="29"/>
        <v>0</v>
      </c>
      <c r="BD45" s="181">
        <f t="shared" si="29"/>
        <v>0</v>
      </c>
    </row>
    <row r="46" spans="1:56" hidden="1" outlineLevel="1" x14ac:dyDescent="0.2">
      <c r="A46" s="27"/>
      <c r="B46" s="48"/>
      <c r="C46" s="29"/>
      <c r="D46" s="25"/>
      <c r="E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row>
    <row r="47" spans="1:56" hidden="1" outlineLevel="1" x14ac:dyDescent="0.2">
      <c r="A47" s="27"/>
      <c r="B47" s="61" t="s">
        <v>267</v>
      </c>
      <c r="C47" s="62" t="s">
        <v>216</v>
      </c>
      <c r="D47" s="63"/>
      <c r="E47" s="64">
        <f t="shared" ref="E47:BD47" si="30">SUM(E26:E45)</f>
        <v>0</v>
      </c>
      <c r="F47" s="64"/>
      <c r="G47" s="64">
        <f t="shared" si="30"/>
        <v>4142.0477219999993</v>
      </c>
      <c r="H47" s="64">
        <f t="shared" si="30"/>
        <v>3958.3786584808013</v>
      </c>
      <c r="I47" s="64">
        <f t="shared" si="30"/>
        <v>3854.1197492994183</v>
      </c>
      <c r="J47" s="64">
        <f t="shared" si="30"/>
        <v>3825.5725474340293</v>
      </c>
      <c r="K47" s="64">
        <f t="shared" si="30"/>
        <v>3814.4369707605238</v>
      </c>
      <c r="L47" s="64">
        <f t="shared" si="30"/>
        <v>3789.6885939610829</v>
      </c>
      <c r="M47" s="64">
        <f t="shared" si="30"/>
        <v>3815.0973087691259</v>
      </c>
      <c r="N47" s="64">
        <f t="shared" si="30"/>
        <v>3902.2774258985514</v>
      </c>
      <c r="O47" s="64">
        <f t="shared" si="30"/>
        <v>4012.8904407040891</v>
      </c>
      <c r="P47" s="64">
        <f t="shared" si="30"/>
        <v>4038.3422791719986</v>
      </c>
      <c r="Q47" s="64">
        <f t="shared" si="30"/>
        <v>4336.4873473125699</v>
      </c>
      <c r="R47" s="64">
        <f t="shared" si="30"/>
        <v>4550.8615593374725</v>
      </c>
      <c r="S47" s="64">
        <f t="shared" si="30"/>
        <v>4354.117964415781</v>
      </c>
      <c r="T47" s="64">
        <f t="shared" si="30"/>
        <v>4111.2483491330704</v>
      </c>
      <c r="U47" s="64">
        <f t="shared" si="30"/>
        <v>3839.1886784358344</v>
      </c>
      <c r="V47" s="64">
        <f t="shared" si="30"/>
        <v>3586.7700901362937</v>
      </c>
      <c r="W47" s="64">
        <f t="shared" si="30"/>
        <v>3301.1786069067684</v>
      </c>
      <c r="X47" s="64">
        <f t="shared" si="30"/>
        <v>2905.8058244699027</v>
      </c>
      <c r="Y47" s="64">
        <f t="shared" si="30"/>
        <v>2461.3225057271038</v>
      </c>
      <c r="Z47" s="64">
        <f t="shared" si="30"/>
        <v>1995.632612356784</v>
      </c>
      <c r="AA47" s="64">
        <f t="shared" si="30"/>
        <v>1482.4026194231353</v>
      </c>
      <c r="AB47" s="64">
        <f t="shared" si="30"/>
        <v>886.6064332877412</v>
      </c>
      <c r="AC47" s="64">
        <f t="shared" si="30"/>
        <v>230.22915649413341</v>
      </c>
      <c r="AD47" s="64">
        <f t="shared" si="30"/>
        <v>-445.71286598787106</v>
      </c>
      <c r="AE47" s="64">
        <f t="shared" si="30"/>
        <v>-1063.3442908220848</v>
      </c>
      <c r="AF47" s="64">
        <f t="shared" si="30"/>
        <v>-1752.6890429051316</v>
      </c>
      <c r="AG47" s="64">
        <f t="shared" si="30"/>
        <v>-2519.6572287987669</v>
      </c>
      <c r="AH47" s="64">
        <f t="shared" si="30"/>
        <v>-3353.3859582238674</v>
      </c>
      <c r="AI47" s="64">
        <f t="shared" si="30"/>
        <v>-4223.3674973892585</v>
      </c>
      <c r="AJ47" s="64">
        <f t="shared" si="30"/>
        <v>-5123.0393337390551</v>
      </c>
      <c r="AK47" s="64">
        <f t="shared" si="30"/>
        <v>-6049.3516816691845</v>
      </c>
      <c r="AL47" s="64">
        <f t="shared" si="30"/>
        <v>-7013.0565430511851</v>
      </c>
      <c r="AM47" s="64">
        <f t="shared" si="30"/>
        <v>-8029.8060152148801</v>
      </c>
      <c r="AN47" s="64">
        <f t="shared" si="30"/>
        <v>-9077.6558385490207</v>
      </c>
      <c r="AO47" s="64">
        <f t="shared" si="30"/>
        <v>-10156.293683911554</v>
      </c>
      <c r="AP47" s="64">
        <f t="shared" si="30"/>
        <v>-11257.58208640794</v>
      </c>
      <c r="AQ47" s="64">
        <f t="shared" si="30"/>
        <v>-12359.704016208465</v>
      </c>
      <c r="AR47" s="64">
        <f t="shared" si="30"/>
        <v>-13497.745512899672</v>
      </c>
      <c r="AS47" s="64">
        <f t="shared" si="30"/>
        <v>-14683.153276339619</v>
      </c>
      <c r="AT47" s="64">
        <f t="shared" si="30"/>
        <v>-15916.641694336489</v>
      </c>
      <c r="AU47" s="64">
        <f t="shared" si="30"/>
        <v>-17159.423058853179</v>
      </c>
      <c r="AV47" s="64">
        <f t="shared" si="30"/>
        <v>-18489.864990434493</v>
      </c>
      <c r="AW47" s="64">
        <f t="shared" si="30"/>
        <v>-19870.403173910425</v>
      </c>
      <c r="AX47" s="64">
        <f t="shared" si="30"/>
        <v>-21305.60205529942</v>
      </c>
      <c r="AY47" s="64">
        <f t="shared" si="30"/>
        <v>-22795.559998252535</v>
      </c>
      <c r="AZ47" s="64">
        <f t="shared" si="30"/>
        <v>-24341.688240222324</v>
      </c>
      <c r="BA47" s="64">
        <f t="shared" si="30"/>
        <v>-25946.368686976966</v>
      </c>
      <c r="BB47" s="64">
        <f t="shared" si="30"/>
        <v>-27611.011184450192</v>
      </c>
      <c r="BC47" s="64">
        <f t="shared" si="30"/>
        <v>-29341.304966163927</v>
      </c>
      <c r="BD47" s="64">
        <f t="shared" si="30"/>
        <v>-31175.995974194688</v>
      </c>
    </row>
    <row r="48" spans="1:56" hidden="1" outlineLevel="1" x14ac:dyDescent="0.2">
      <c r="C48" s="24"/>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row>
    <row r="49" spans="1:56" collapsed="1" x14ac:dyDescent="0.2">
      <c r="A49" s="6">
        <f>MAX($A$1:A48)+subsection</f>
        <v>8.0399999999999991</v>
      </c>
      <c r="B49" s="6" t="s">
        <v>268</v>
      </c>
      <c r="C49" s="7"/>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row>
    <row r="50" spans="1:56" x14ac:dyDescent="0.2">
      <c r="C50" s="24"/>
      <c r="E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row>
    <row r="51" spans="1:56" hidden="1" outlineLevel="1" x14ac:dyDescent="0.2">
      <c r="B51" s="49" t="s">
        <v>269</v>
      </c>
      <c r="C51" s="24"/>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row>
    <row r="52" spans="1:56" hidden="1" outlineLevel="1" x14ac:dyDescent="0.2">
      <c r="C52" s="24"/>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row>
    <row r="53" spans="1:56" hidden="1" outlineLevel="1" x14ac:dyDescent="0.2">
      <c r="B53" s="47" t="s">
        <v>268</v>
      </c>
      <c r="C53" s="24"/>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row>
    <row r="54" spans="1:56" hidden="1" outlineLevel="1" x14ac:dyDescent="0.2">
      <c r="B54" s="48" t="str">
        <f t="array" ref="B54:B73">Asset_Classes</f>
        <v>Shared Channel</v>
      </c>
      <c r="C54" s="10" t="s">
        <v>216</v>
      </c>
      <c r="G54" s="181">
        <f t="shared" ref="G54:G73" si="31">G26*G$18+G82*((1+G$18)^0.5-1)</f>
        <v>5.8851146273408883</v>
      </c>
      <c r="H54" s="181">
        <f t="shared" ref="H54:BD59" si="32">H26*H$18+H82*((1+H$18)^0.5-1)</f>
        <v>9.3941121791385509</v>
      </c>
      <c r="I54" s="181">
        <f t="shared" si="32"/>
        <v>8.3267937774157019</v>
      </c>
      <c r="J54" s="181">
        <f t="shared" si="32"/>
        <v>5.7688247825842511</v>
      </c>
      <c r="K54" s="181">
        <f t="shared" si="32"/>
        <v>9.3165662069288668</v>
      </c>
      <c r="L54" s="181">
        <f t="shared" si="32"/>
        <v>4.6895807102996381</v>
      </c>
      <c r="M54" s="181">
        <f t="shared" si="32"/>
        <v>10.281213278351126</v>
      </c>
      <c r="N54" s="181">
        <f t="shared" si="32"/>
        <v>10.183233187399892</v>
      </c>
      <c r="O54" s="181">
        <f t="shared" si="32"/>
        <v>10.076749416410761</v>
      </c>
      <c r="P54" s="181">
        <f t="shared" si="32"/>
        <v>9.9590173551947352</v>
      </c>
      <c r="Q54" s="181">
        <f t="shared" si="32"/>
        <v>9.8283451432535696</v>
      </c>
      <c r="R54" s="181">
        <f t="shared" si="32"/>
        <v>9.6850803063742674</v>
      </c>
      <c r="S54" s="181">
        <f t="shared" si="32"/>
        <v>9.5287827700830885</v>
      </c>
      <c r="T54" s="181">
        <f t="shared" si="32"/>
        <v>9.3589954933372841</v>
      </c>
      <c r="U54" s="181">
        <f t="shared" si="32"/>
        <v>9.1751843972893159</v>
      </c>
      <c r="V54" s="181">
        <f t="shared" si="32"/>
        <v>8.9765425863591375</v>
      </c>
      <c r="W54" s="181">
        <f t="shared" si="32"/>
        <v>8.7624457926205306</v>
      </c>
      <c r="X54" s="181">
        <f t="shared" si="32"/>
        <v>8.5322511590955425</v>
      </c>
      <c r="Y54" s="181">
        <f t="shared" si="32"/>
        <v>8.2852937926746186</v>
      </c>
      <c r="Z54" s="181">
        <f t="shared" si="32"/>
        <v>8.0208862132133039</v>
      </c>
      <c r="AA54" s="181">
        <f t="shared" si="32"/>
        <v>7.7383148065027996</v>
      </c>
      <c r="AB54" s="181">
        <f t="shared" si="32"/>
        <v>7.4368421532719289</v>
      </c>
      <c r="AC54" s="181">
        <f t="shared" si="32"/>
        <v>7.1157064340605807</v>
      </c>
      <c r="AD54" s="181">
        <f t="shared" si="32"/>
        <v>6.7741178368614037</v>
      </c>
      <c r="AE54" s="181">
        <f t="shared" si="32"/>
        <v>6.4112608396597075</v>
      </c>
      <c r="AF54" s="181">
        <f t="shared" si="32"/>
        <v>6.0262935676832763</v>
      </c>
      <c r="AG54" s="181">
        <f t="shared" si="32"/>
        <v>5.6183411698762775</v>
      </c>
      <c r="AH54" s="181">
        <f t="shared" si="32"/>
        <v>5.1865039415529033</v>
      </c>
      <c r="AI54" s="181">
        <f t="shared" si="32"/>
        <v>4.7298477559958867</v>
      </c>
      <c r="AJ54" s="181">
        <f t="shared" si="32"/>
        <v>4.2474091686128714</v>
      </c>
      <c r="AK54" s="181">
        <f t="shared" si="32"/>
        <v>3.7381917016359605</v>
      </c>
      <c r="AL54" s="181">
        <f t="shared" si="32"/>
        <v>3.2011650182923206</v>
      </c>
      <c r="AM54" s="181">
        <f t="shared" si="32"/>
        <v>2.6352640763290647</v>
      </c>
      <c r="AN54" s="181">
        <f t="shared" si="32"/>
        <v>2.039388260376247</v>
      </c>
      <c r="AO54" s="181">
        <f t="shared" si="32"/>
        <v>1.4124034749725169</v>
      </c>
      <c r="AP54" s="181">
        <f t="shared" si="32"/>
        <v>0.75313236050209897</v>
      </c>
      <c r="AQ54" s="181">
        <f t="shared" si="32"/>
        <v>6.0360736160567807E-2</v>
      </c>
      <c r="AR54" s="181">
        <f t="shared" si="32"/>
        <v>-0.66716590630441286</v>
      </c>
      <c r="AS54" s="181">
        <f t="shared" si="32"/>
        <v>-1.4307436551374502</v>
      </c>
      <c r="AT54" s="181">
        <f t="shared" si="32"/>
        <v>-2.2317114684206905</v>
      </c>
      <c r="AU54" s="181">
        <f t="shared" si="32"/>
        <v>-3.0714525022992216</v>
      </c>
      <c r="AV54" s="181">
        <f t="shared" si="32"/>
        <v>-3.9513954786964094</v>
      </c>
      <c r="AW54" s="181">
        <f t="shared" si="32"/>
        <v>-4.8730160936603895</v>
      </c>
      <c r="AX54" s="181">
        <f t="shared" si="32"/>
        <v>-5.8378384675152564</v>
      </c>
      <c r="AY54" s="181">
        <f t="shared" si="32"/>
        <v>-6.8474366380236766</v>
      </c>
      <c r="AZ54" s="181">
        <f t="shared" si="32"/>
        <v>-7.9034360978017801</v>
      </c>
      <c r="BA54" s="181">
        <f t="shared" si="32"/>
        <v>-9.0075153772622958</v>
      </c>
      <c r="BB54" s="181">
        <f t="shared" si="32"/>
        <v>-10.161407674397898</v>
      </c>
      <c r="BC54" s="181">
        <f t="shared" si="32"/>
        <v>-11.366902532753834</v>
      </c>
      <c r="BD54" s="181">
        <f t="shared" si="32"/>
        <v>-12.625847568976983</v>
      </c>
    </row>
    <row r="55" spans="1:56" hidden="1" outlineLevel="1" x14ac:dyDescent="0.2">
      <c r="B55" s="48" t="str">
        <v>Shared Channel Over-Dredge</v>
      </c>
      <c r="C55" s="10" t="s">
        <v>216</v>
      </c>
      <c r="G55" s="181">
        <f t="shared" si="31"/>
        <v>1.9115737256544325</v>
      </c>
      <c r="H55" s="181">
        <f t="shared" ref="H55:V55" si="33">H27*H$18+H83*((1+H$18)^0.5-1)</f>
        <v>3.250898889729199</v>
      </c>
      <c r="I55" s="181">
        <f t="shared" si="33"/>
        <v>3.0052743672553062</v>
      </c>
      <c r="J55" s="181">
        <f t="shared" si="33"/>
        <v>2.1390211681457787</v>
      </c>
      <c r="K55" s="181">
        <f t="shared" si="33"/>
        <v>3.5523629804201096</v>
      </c>
      <c r="L55" s="181">
        <f t="shared" si="33"/>
        <v>1.8608460899364698</v>
      </c>
      <c r="M55" s="181">
        <f t="shared" si="33"/>
        <v>4.2497320670725687</v>
      </c>
      <c r="N55" s="181">
        <f t="shared" si="33"/>
        <v>4.3408859077549691</v>
      </c>
      <c r="O55" s="181">
        <f t="shared" si="33"/>
        <v>4.434061266011855</v>
      </c>
      <c r="P55" s="181">
        <f t="shared" si="33"/>
        <v>4.5292010581827151</v>
      </c>
      <c r="Q55" s="181">
        <f t="shared" si="33"/>
        <v>4.6998340386205246</v>
      </c>
      <c r="R55" s="181">
        <f t="shared" si="33"/>
        <v>4.9507376459976236</v>
      </c>
      <c r="S55" s="181">
        <f t="shared" si="33"/>
        <v>5.2114925444303308</v>
      </c>
      <c r="T55" s="181">
        <f t="shared" si="33"/>
        <v>5.4824845753407745</v>
      </c>
      <c r="U55" s="181">
        <f t="shared" si="33"/>
        <v>5.7641026903953971</v>
      </c>
      <c r="V55" s="181">
        <f t="shared" si="33"/>
        <v>6.0567075922135754</v>
      </c>
      <c r="W55" s="181">
        <f t="shared" si="32"/>
        <v>6.3606811749299332</v>
      </c>
      <c r="X55" s="181">
        <f t="shared" si="32"/>
        <v>6.676418900272016</v>
      </c>
      <c r="Y55" s="181">
        <f t="shared" si="32"/>
        <v>7.0043283652182664</v>
      </c>
      <c r="Z55" s="181">
        <f t="shared" si="32"/>
        <v>7.3448301678573342</v>
      </c>
      <c r="AA55" s="181">
        <f t="shared" si="32"/>
        <v>7.6983592804628564</v>
      </c>
      <c r="AB55" s="181">
        <f t="shared" si="32"/>
        <v>8.0653644329341603</v>
      </c>
      <c r="AC55" s="181">
        <f t="shared" si="32"/>
        <v>8.4463090465833783</v>
      </c>
      <c r="AD55" s="181">
        <f t="shared" si="32"/>
        <v>8.8416715183499193</v>
      </c>
      <c r="AE55" s="181">
        <f t="shared" si="32"/>
        <v>9.2519457425275142</v>
      </c>
      <c r="AF55" s="181">
        <f t="shared" si="32"/>
        <v>9.6776415360786228</v>
      </c>
      <c r="AG55" s="181">
        <f t="shared" si="32"/>
        <v>10.119284808063016</v>
      </c>
      <c r="AH55" s="181">
        <f t="shared" si="32"/>
        <v>10.577419522318772</v>
      </c>
      <c r="AI55" s="181">
        <f t="shared" si="32"/>
        <v>11.052606679172797</v>
      </c>
      <c r="AJ55" s="181">
        <f t="shared" si="32"/>
        <v>11.545424433498145</v>
      </c>
      <c r="AK55" s="181">
        <f t="shared" si="32"/>
        <v>12.056470731545433</v>
      </c>
      <c r="AL55" s="181">
        <f t="shared" si="32"/>
        <v>12.586362717892159</v>
      </c>
      <c r="AM55" s="181">
        <f t="shared" si="32"/>
        <v>13.135736663977697</v>
      </c>
      <c r="AN55" s="181">
        <f t="shared" si="32"/>
        <v>13.705249068468261</v>
      </c>
      <c r="AO55" s="181">
        <f t="shared" si="32"/>
        <v>14.295577464138052</v>
      </c>
      <c r="AP55" s="181">
        <f t="shared" si="32"/>
        <v>14.907421416102133</v>
      </c>
      <c r="AQ55" s="181">
        <f t="shared" si="32"/>
        <v>15.541502958964971</v>
      </c>
      <c r="AR55" s="181">
        <f t="shared" si="32"/>
        <v>16.198567191553511</v>
      </c>
      <c r="AS55" s="181">
        <f t="shared" si="32"/>
        <v>16.879382989893891</v>
      </c>
      <c r="AT55" s="181">
        <f t="shared" si="32"/>
        <v>17.584743741719233</v>
      </c>
      <c r="AU55" s="181">
        <f t="shared" si="32"/>
        <v>18.315468103147502</v>
      </c>
      <c r="AV55" s="181">
        <f t="shared" si="32"/>
        <v>19.072400778187017</v>
      </c>
      <c r="AW55" s="181">
        <f t="shared" si="32"/>
        <v>19.856413321746629</v>
      </c>
      <c r="AX55" s="181">
        <f t="shared" si="32"/>
        <v>20.668404966847163</v>
      </c>
      <c r="AY55" s="181">
        <f t="shared" si="32"/>
        <v>21.509303476751381</v>
      </c>
      <c r="AZ55" s="181">
        <f t="shared" si="32"/>
        <v>22.380066022750352</v>
      </c>
      <c r="BA55" s="181">
        <f t="shared" si="32"/>
        <v>23.281680088366031</v>
      </c>
      <c r="BB55" s="181">
        <f t="shared" si="32"/>
        <v>24.215164400751782</v>
      </c>
      <c r="BC55" s="181">
        <f t="shared" si="32"/>
        <v>24.979402233870701</v>
      </c>
      <c r="BD55" s="181">
        <f t="shared" si="32"/>
        <v>25.562455291502456</v>
      </c>
    </row>
    <row r="56" spans="1:56" hidden="1" outlineLevel="1" x14ac:dyDescent="0.2">
      <c r="B56" s="48" t="str">
        <v>Melbourne Channel</v>
      </c>
      <c r="C56" s="10" t="s">
        <v>216</v>
      </c>
      <c r="G56" s="181">
        <f t="shared" si="31"/>
        <v>25.094008464419751</v>
      </c>
      <c r="H56" s="181">
        <f t="shared" si="32"/>
        <v>41.222807194690837</v>
      </c>
      <c r="I56" s="181">
        <f t="shared" si="32"/>
        <v>37.635358407663134</v>
      </c>
      <c r="J56" s="181">
        <f t="shared" si="32"/>
        <v>26.968816449111653</v>
      </c>
      <c r="K56" s="181">
        <f t="shared" si="32"/>
        <v>45.091605295562545</v>
      </c>
      <c r="L56" s="181">
        <f t="shared" si="32"/>
        <v>23.447612490210044</v>
      </c>
      <c r="M56" s="181">
        <f t="shared" si="32"/>
        <v>53.15434361887808</v>
      </c>
      <c r="N56" s="181">
        <f t="shared" si="32"/>
        <v>54.4668758843099</v>
      </c>
      <c r="O56" s="181">
        <f t="shared" si="32"/>
        <v>55.811943035047754</v>
      </c>
      <c r="P56" s="181">
        <f t="shared" si="32"/>
        <v>57.190242000017889</v>
      </c>
      <c r="Q56" s="181">
        <f t="shared" si="32"/>
        <v>58.602538701034746</v>
      </c>
      <c r="R56" s="181">
        <f t="shared" si="32"/>
        <v>60.049713941006509</v>
      </c>
      <c r="S56" s="181">
        <f t="shared" si="32"/>
        <v>61.532633922965715</v>
      </c>
      <c r="T56" s="181">
        <f t="shared" si="32"/>
        <v>63.052186230714042</v>
      </c>
      <c r="U56" s="181">
        <f t="shared" si="32"/>
        <v>64.609277620274142</v>
      </c>
      <c r="V56" s="181">
        <f t="shared" si="32"/>
        <v>66.204825584226569</v>
      </c>
      <c r="W56" s="181">
        <f t="shared" si="32"/>
        <v>67.839779878895158</v>
      </c>
      <c r="X56" s="181">
        <f t="shared" si="32"/>
        <v>69.515113867358451</v>
      </c>
      <c r="Y56" s="181">
        <f t="shared" si="32"/>
        <v>71.231824972465276</v>
      </c>
      <c r="Z56" s="181">
        <f t="shared" si="32"/>
        <v>72.990935278328891</v>
      </c>
      <c r="AA56" s="181">
        <f t="shared" si="32"/>
        <v>74.793492009705361</v>
      </c>
      <c r="AB56" s="181">
        <f t="shared" si="32"/>
        <v>76.640568297662867</v>
      </c>
      <c r="AC56" s="181">
        <f t="shared" si="32"/>
        <v>78.533263827239594</v>
      </c>
      <c r="AD56" s="181">
        <f t="shared" si="32"/>
        <v>80.472705364139586</v>
      </c>
      <c r="AE56" s="181">
        <f t="shared" si="32"/>
        <v>82.460047568902723</v>
      </c>
      <c r="AF56" s="181">
        <f t="shared" si="32"/>
        <v>84.496473694275707</v>
      </c>
      <c r="AG56" s="181">
        <f t="shared" si="32"/>
        <v>86.583196025710436</v>
      </c>
      <c r="AH56" s="181">
        <f t="shared" si="32"/>
        <v>88.721457018641715</v>
      </c>
      <c r="AI56" s="181">
        <f t="shared" si="32"/>
        <v>90.912529641276777</v>
      </c>
      <c r="AJ56" s="181">
        <f t="shared" si="32"/>
        <v>93.157718411721333</v>
      </c>
      <c r="AK56" s="181">
        <f t="shared" si="32"/>
        <v>95.458360049573599</v>
      </c>
      <c r="AL56" s="181">
        <f t="shared" si="32"/>
        <v>97.83027914477637</v>
      </c>
      <c r="AM56" s="181">
        <f t="shared" si="32"/>
        <v>100.27599256039653</v>
      </c>
      <c r="AN56" s="181">
        <f t="shared" si="32"/>
        <v>102.78289237440646</v>
      </c>
      <c r="AO56" s="181">
        <f t="shared" si="32"/>
        <v>105.35246468376661</v>
      </c>
      <c r="AP56" s="181">
        <f t="shared" si="32"/>
        <v>107.98627630086078</v>
      </c>
      <c r="AQ56" s="181">
        <f t="shared" si="32"/>
        <v>110.68593320838229</v>
      </c>
      <c r="AR56" s="181">
        <f t="shared" si="32"/>
        <v>113.45308153859185</v>
      </c>
      <c r="AS56" s="181">
        <f t="shared" si="32"/>
        <v>116.28940857705663</v>
      </c>
      <c r="AT56" s="181">
        <f t="shared" si="32"/>
        <v>119.19664379148305</v>
      </c>
      <c r="AU56" s="181">
        <f t="shared" si="32"/>
        <v>122.17655988627014</v>
      </c>
      <c r="AV56" s="181">
        <f t="shared" si="32"/>
        <v>125.2309738834269</v>
      </c>
      <c r="AW56" s="181">
        <f t="shared" si="32"/>
        <v>128.36174823051257</v>
      </c>
      <c r="AX56" s="181">
        <f t="shared" si="32"/>
        <v>131.57079193627538</v>
      </c>
      <c r="AY56" s="181">
        <f t="shared" si="32"/>
        <v>134.86006173468226</v>
      </c>
      <c r="AZ56" s="181">
        <f t="shared" si="32"/>
        <v>138.23156327804932</v>
      </c>
      <c r="BA56" s="181">
        <f t="shared" si="32"/>
        <v>141.68735236000055</v>
      </c>
      <c r="BB56" s="181">
        <f t="shared" si="32"/>
        <v>145.22953616900057</v>
      </c>
      <c r="BC56" s="181">
        <f t="shared" si="32"/>
        <v>148.86027457322558</v>
      </c>
      <c r="BD56" s="181">
        <f t="shared" si="32"/>
        <v>152.58178143755623</v>
      </c>
    </row>
    <row r="57" spans="1:56" hidden="1" outlineLevel="1" x14ac:dyDescent="0.2">
      <c r="B57" s="48" t="str">
        <v>Melbourne Channel Over-Dredge</v>
      </c>
      <c r="C57" s="10" t="s">
        <v>216</v>
      </c>
      <c r="G57" s="181">
        <f t="shared" si="31"/>
        <v>1.8568068752198359</v>
      </c>
      <c r="H57" s="181">
        <f t="shared" si="32"/>
        <v>3.0957757826673573</v>
      </c>
      <c r="I57" s="181">
        <f t="shared" si="32"/>
        <v>2.8855171736009608</v>
      </c>
      <c r="J57" s="181">
        <f t="shared" si="32"/>
        <v>2.2151631907730183</v>
      </c>
      <c r="K57" s="181">
        <f t="shared" si="32"/>
        <v>3.9044459275569707</v>
      </c>
      <c r="L57" s="181">
        <f t="shared" si="32"/>
        <v>2.0703775126391766</v>
      </c>
      <c r="M57" s="181">
        <f t="shared" si="32"/>
        <v>4.785052028875076</v>
      </c>
      <c r="N57" s="181">
        <f t="shared" si="32"/>
        <v>5.190915364017763</v>
      </c>
      <c r="O57" s="181">
        <f t="shared" si="32"/>
        <v>5.6744194017388914</v>
      </c>
      <c r="P57" s="181">
        <f t="shared" si="32"/>
        <v>6.0652058533283917</v>
      </c>
      <c r="Q57" s="181">
        <f t="shared" si="32"/>
        <v>6.5555651604144636</v>
      </c>
      <c r="R57" s="181">
        <f t="shared" si="32"/>
        <v>7.0433696071862544</v>
      </c>
      <c r="S57" s="181">
        <f t="shared" si="32"/>
        <v>7.5519056228169781</v>
      </c>
      <c r="T57" s="181">
        <f t="shared" si="32"/>
        <v>8.0819981618543508</v>
      </c>
      <c r="U57" s="181">
        <f t="shared" si="32"/>
        <v>8.6344673551032809</v>
      </c>
      <c r="V57" s="181">
        <f t="shared" si="32"/>
        <v>9.2081119716396813</v>
      </c>
      <c r="W57" s="181">
        <f t="shared" si="32"/>
        <v>9.8037006874822357</v>
      </c>
      <c r="X57" s="181">
        <f t="shared" si="32"/>
        <v>10.423919596837253</v>
      </c>
      <c r="Y57" s="181">
        <f t="shared" si="32"/>
        <v>11.069644634426401</v>
      </c>
      <c r="Z57" s="181">
        <f t="shared" si="32"/>
        <v>11.739887936238</v>
      </c>
      <c r="AA57" s="181">
        <f t="shared" si="32"/>
        <v>12.43488482566814</v>
      </c>
      <c r="AB57" s="181">
        <f t="shared" si="32"/>
        <v>13.152701425069504</v>
      </c>
      <c r="AC57" s="181">
        <f t="shared" si="32"/>
        <v>13.894523169736255</v>
      </c>
      <c r="AD57" s="181">
        <f t="shared" si="32"/>
        <v>14.66583655286888</v>
      </c>
      <c r="AE57" s="181">
        <f t="shared" si="32"/>
        <v>15.479084486584053</v>
      </c>
      <c r="AF57" s="181">
        <f t="shared" si="32"/>
        <v>16.335913273452601</v>
      </c>
      <c r="AG57" s="181">
        <f t="shared" si="32"/>
        <v>17.227826859514291</v>
      </c>
      <c r="AH57" s="181">
        <f t="shared" si="32"/>
        <v>18.157025042617516</v>
      </c>
      <c r="AI57" s="181">
        <f t="shared" si="32"/>
        <v>19.123765021416208</v>
      </c>
      <c r="AJ57" s="181">
        <f t="shared" si="32"/>
        <v>20.128938988784952</v>
      </c>
      <c r="AK57" s="181">
        <f t="shared" si="32"/>
        <v>21.174924646876789</v>
      </c>
      <c r="AL57" s="181">
        <f t="shared" si="32"/>
        <v>22.265818799780064</v>
      </c>
      <c r="AM57" s="181">
        <f t="shared" si="32"/>
        <v>23.404141102013259</v>
      </c>
      <c r="AN57" s="181">
        <f t="shared" si="32"/>
        <v>24.595583065231747</v>
      </c>
      <c r="AO57" s="181">
        <f t="shared" si="32"/>
        <v>25.83997534923132</v>
      </c>
      <c r="AP57" s="181">
        <f t="shared" si="32"/>
        <v>27.132574050245378</v>
      </c>
      <c r="AQ57" s="181">
        <f t="shared" si="32"/>
        <v>28.475048373424798</v>
      </c>
      <c r="AR57" s="181">
        <f t="shared" si="32"/>
        <v>29.869282365953271</v>
      </c>
      <c r="AS57" s="181">
        <f t="shared" si="32"/>
        <v>31.317085314108034</v>
      </c>
      <c r="AT57" s="181">
        <f t="shared" si="32"/>
        <v>32.820352880852724</v>
      </c>
      <c r="AU57" s="181">
        <f t="shared" si="32"/>
        <v>34.391305597753401</v>
      </c>
      <c r="AV57" s="181">
        <f t="shared" si="32"/>
        <v>36.032459468804753</v>
      </c>
      <c r="AW57" s="181">
        <f t="shared" si="32"/>
        <v>37.736141457418427</v>
      </c>
      <c r="AX57" s="181">
        <f t="shared" si="32"/>
        <v>39.504504238599452</v>
      </c>
      <c r="AY57" s="181">
        <f t="shared" si="32"/>
        <v>41.343235748432477</v>
      </c>
      <c r="AZ57" s="181">
        <f t="shared" si="32"/>
        <v>43.255913242958684</v>
      </c>
      <c r="BA57" s="181">
        <f t="shared" si="32"/>
        <v>45.250216025698315</v>
      </c>
      <c r="BB57" s="181">
        <f t="shared" si="32"/>
        <v>47.328245412128901</v>
      </c>
      <c r="BC57" s="181">
        <f t="shared" si="32"/>
        <v>48.993086623317595</v>
      </c>
      <c r="BD57" s="181">
        <f t="shared" si="32"/>
        <v>50.215983250542479</v>
      </c>
    </row>
    <row r="58" spans="1:56" hidden="1" outlineLevel="1" x14ac:dyDescent="0.2">
      <c r="B58" s="48" t="str">
        <v>Channel Protection Assets</v>
      </c>
      <c r="C58" s="10" t="s">
        <v>216</v>
      </c>
      <c r="G58" s="181">
        <f t="shared" si="31"/>
        <v>0.80243696441948442</v>
      </c>
      <c r="H58" s="181">
        <f t="shared" si="32"/>
        <v>1.3182892986891348</v>
      </c>
      <c r="I58" s="181">
        <f t="shared" si="32"/>
        <v>1.2037316282541786</v>
      </c>
      <c r="J58" s="181">
        <f t="shared" si="32"/>
        <v>0.85990124549668967</v>
      </c>
      <c r="K58" s="181">
        <f t="shared" si="32"/>
        <v>1.4332738497562114</v>
      </c>
      <c r="L58" s="181">
        <f t="shared" si="32"/>
        <v>0.74511865077310957</v>
      </c>
      <c r="M58" s="181">
        <f t="shared" si="32"/>
        <v>1.6871017116296849</v>
      </c>
      <c r="N58" s="181">
        <f t="shared" si="32"/>
        <v>1.725518351202241</v>
      </c>
      <c r="O58" s="181">
        <f t="shared" si="32"/>
        <v>1.7648000221046065</v>
      </c>
      <c r="P58" s="181">
        <f t="shared" si="32"/>
        <v>1.8049720314020636</v>
      </c>
      <c r="Q58" s="181">
        <f t="shared" si="32"/>
        <v>1.8460415713170661</v>
      </c>
      <c r="R58" s="181">
        <f t="shared" si="32"/>
        <v>1.8878870979605287</v>
      </c>
      <c r="S58" s="181">
        <f t="shared" si="32"/>
        <v>1.9303216836452277</v>
      </c>
      <c r="T58" s="181">
        <f t="shared" si="32"/>
        <v>1.9734374044395311</v>
      </c>
      <c r="U58" s="181">
        <f t="shared" si="32"/>
        <v>2.017123572404024</v>
      </c>
      <c r="V58" s="181">
        <f t="shared" si="32"/>
        <v>2.0610904419427363</v>
      </c>
      <c r="W58" s="181">
        <f t="shared" si="32"/>
        <v>2.1053019829437143</v>
      </c>
      <c r="X58" s="181">
        <f t="shared" si="32"/>
        <v>2.1494157380909669</v>
      </c>
      <c r="Y58" s="181">
        <f t="shared" si="32"/>
        <v>2.1935188645824351</v>
      </c>
      <c r="Z58" s="181">
        <f t="shared" si="32"/>
        <v>2.2380265197906546</v>
      </c>
      <c r="AA58" s="181">
        <f t="shared" si="32"/>
        <v>2.2829904060214328</v>
      </c>
      <c r="AB58" s="181">
        <f t="shared" si="32"/>
        <v>2.3283846183162296</v>
      </c>
      <c r="AC58" s="181">
        <f t="shared" si="32"/>
        <v>2.3743561387394903</v>
      </c>
      <c r="AD58" s="181">
        <f t="shared" si="32"/>
        <v>2.4211770753712734</v>
      </c>
      <c r="AE58" s="181">
        <f t="shared" si="32"/>
        <v>2.4688613215803512</v>
      </c>
      <c r="AF58" s="181">
        <f t="shared" si="32"/>
        <v>2.5174229741082175</v>
      </c>
      <c r="AG58" s="181">
        <f t="shared" si="32"/>
        <v>2.5668761941919049</v>
      </c>
      <c r="AH58" s="181">
        <f t="shared" si="32"/>
        <v>2.6172354251186229</v>
      </c>
      <c r="AI58" s="181">
        <f t="shared" si="32"/>
        <v>2.6685151833347636</v>
      </c>
      <c r="AJ58" s="181">
        <f t="shared" si="32"/>
        <v>2.7207302042363799</v>
      </c>
      <c r="AK58" s="181">
        <f t="shared" si="32"/>
        <v>2.7738953756621774</v>
      </c>
      <c r="AL58" s="181">
        <f t="shared" si="32"/>
        <v>2.8280257417045824</v>
      </c>
      <c r="AM58" s="181">
        <f t="shared" si="32"/>
        <v>2.8829400197027804</v>
      </c>
      <c r="AN58" s="181">
        <f t="shared" si="32"/>
        <v>2.9386978241462134</v>
      </c>
      <c r="AO58" s="181">
        <f t="shared" si="32"/>
        <v>2.9955630897348806</v>
      </c>
      <c r="AP58" s="181">
        <f t="shared" si="32"/>
        <v>3.0545113070426844</v>
      </c>
      <c r="AQ58" s="181">
        <f t="shared" si="32"/>
        <v>3.1183787398025067</v>
      </c>
      <c r="AR58" s="181">
        <f t="shared" si="32"/>
        <v>3.1864657755590433</v>
      </c>
      <c r="AS58" s="181">
        <f t="shared" si="32"/>
        <v>3.2560777310721605</v>
      </c>
      <c r="AT58" s="181">
        <f t="shared" si="32"/>
        <v>3.3271837465000029</v>
      </c>
      <c r="AU58" s="181">
        <f t="shared" si="32"/>
        <v>3.3998151399564573</v>
      </c>
      <c r="AV58" s="181">
        <f t="shared" si="32"/>
        <v>3.4743159587217329</v>
      </c>
      <c r="AW58" s="181">
        <f t="shared" si="32"/>
        <v>3.5511500797109323</v>
      </c>
      <c r="AX58" s="181">
        <f t="shared" si="32"/>
        <v>3.6302073614126047</v>
      </c>
      <c r="AY58" s="181">
        <f t="shared" si="32"/>
        <v>3.7117970893700361</v>
      </c>
      <c r="AZ58" s="181">
        <f t="shared" si="32"/>
        <v>3.7965933026261078</v>
      </c>
      <c r="BA58" s="181">
        <f t="shared" si="32"/>
        <v>3.8847525532557756</v>
      </c>
      <c r="BB58" s="181">
        <f t="shared" si="32"/>
        <v>3.9770666798005991</v>
      </c>
      <c r="BC58" s="181">
        <f t="shared" si="32"/>
        <v>4.0734412205880242</v>
      </c>
      <c r="BD58" s="181">
        <f t="shared" si="32"/>
        <v>4.1731055222567086</v>
      </c>
    </row>
    <row r="59" spans="1:56" hidden="1" outlineLevel="1" x14ac:dyDescent="0.2">
      <c r="B59" s="48" t="str">
        <v>Channel Service Protection</v>
      </c>
      <c r="C59" s="10" t="s">
        <v>216</v>
      </c>
      <c r="G59" s="181">
        <f t="shared" si="31"/>
        <v>9.2856953183521607E-2</v>
      </c>
      <c r="H59" s="181">
        <f t="shared" si="32"/>
        <v>0.15255070880149768</v>
      </c>
      <c r="I59" s="181">
        <f t="shared" si="32"/>
        <v>0.13966539763921615</v>
      </c>
      <c r="J59" s="181">
        <f t="shared" si="32"/>
        <v>0.10775396815646247</v>
      </c>
      <c r="K59" s="181">
        <f t="shared" si="32"/>
        <v>0.20437789021004313</v>
      </c>
      <c r="L59" s="181">
        <f t="shared" si="32"/>
        <v>0.13294638980480195</v>
      </c>
      <c r="M59" s="181">
        <f t="shared" si="32"/>
        <v>0.34706400623753786</v>
      </c>
      <c r="N59" s="181">
        <f t="shared" si="32"/>
        <v>0.35456282459784449</v>
      </c>
      <c r="O59" s="181">
        <f t="shared" si="32"/>
        <v>0.36222902809036855</v>
      </c>
      <c r="P59" s="181">
        <f t="shared" si="32"/>
        <v>0.37005840112546229</v>
      </c>
      <c r="Q59" s="181">
        <f t="shared" si="32"/>
        <v>0.3779075339267019</v>
      </c>
      <c r="R59" s="181">
        <f t="shared" si="32"/>
        <v>0.38577213065563493</v>
      </c>
      <c r="S59" s="181">
        <f t="shared" si="32"/>
        <v>0.3937948771516212</v>
      </c>
      <c r="T59" s="181">
        <f t="shared" si="32"/>
        <v>0.40197919308920904</v>
      </c>
      <c r="U59" s="181">
        <f t="shared" si="32"/>
        <v>0.41032831659999619</v>
      </c>
      <c r="V59" s="181">
        <f t="shared" si="32"/>
        <v>0.41884451076756046</v>
      </c>
      <c r="W59" s="181">
        <f t="shared" si="32"/>
        <v>0.42753092063290316</v>
      </c>
      <c r="X59" s="181">
        <f t="shared" si="32"/>
        <v>0.43639075772510494</v>
      </c>
      <c r="Y59" s="181">
        <f t="shared" si="32"/>
        <v>0.44542728958558081</v>
      </c>
      <c r="Z59" s="181">
        <f t="shared" si="32"/>
        <v>0.45464384116838946</v>
      </c>
      <c r="AA59" s="181">
        <f t="shared" si="32"/>
        <v>0.46404378413760244</v>
      </c>
      <c r="AB59" s="181">
        <f t="shared" si="32"/>
        <v>0.47363055017300087</v>
      </c>
      <c r="AC59" s="181">
        <f t="shared" si="32"/>
        <v>0.48340763247046842</v>
      </c>
      <c r="AD59" s="181">
        <f t="shared" si="32"/>
        <v>0.4933785751419475</v>
      </c>
      <c r="AE59" s="181">
        <f t="shared" si="32"/>
        <v>0.50354698662628683</v>
      </c>
      <c r="AF59" s="181">
        <f t="shared" si="32"/>
        <v>0.51391654129741415</v>
      </c>
      <c r="AG59" s="181">
        <f t="shared" ref="H59:BD64" si="34">AG31*AG$18+AG87*((1+AG$18)^0.5-1)</f>
        <v>0.52449095683682123</v>
      </c>
      <c r="AH59" s="181">
        <f t="shared" si="34"/>
        <v>0.53527403173009069</v>
      </c>
      <c r="AI59" s="181">
        <f t="shared" si="34"/>
        <v>0.54626961087316062</v>
      </c>
      <c r="AJ59" s="181">
        <f t="shared" si="34"/>
        <v>0.55748161100847538</v>
      </c>
      <c r="AK59" s="181">
        <f t="shared" si="34"/>
        <v>0.56891401038320188</v>
      </c>
      <c r="AL59" s="181">
        <f t="shared" si="34"/>
        <v>0.58057085028684818</v>
      </c>
      <c r="AM59" s="181">
        <f t="shared" si="34"/>
        <v>0.59245623662732183</v>
      </c>
      <c r="AN59" s="181">
        <f t="shared" si="34"/>
        <v>0.60457434154638945</v>
      </c>
      <c r="AO59" s="181">
        <f t="shared" si="34"/>
        <v>0.61692941721346994</v>
      </c>
      <c r="AP59" s="181">
        <f t="shared" si="34"/>
        <v>0.62952576141248706</v>
      </c>
      <c r="AQ59" s="181">
        <f t="shared" si="34"/>
        <v>0.64236774930664298</v>
      </c>
      <c r="AR59" s="181">
        <f t="shared" si="34"/>
        <v>0.65545982484918253</v>
      </c>
      <c r="AS59" s="181">
        <f t="shared" si="34"/>
        <v>0.66880650150862619</v>
      </c>
      <c r="AT59" s="181">
        <f t="shared" si="34"/>
        <v>0.68241236298776531</v>
      </c>
      <c r="AU59" s="181">
        <f t="shared" si="34"/>
        <v>0.69628206393566716</v>
      </c>
      <c r="AV59" s="181">
        <f t="shared" si="34"/>
        <v>0.71042033065190424</v>
      </c>
      <c r="AW59" s="181">
        <f t="shared" si="34"/>
        <v>0.72504016680302052</v>
      </c>
      <c r="AX59" s="181">
        <f t="shared" si="34"/>
        <v>0.74099332031141829</v>
      </c>
      <c r="AY59" s="181">
        <f t="shared" si="34"/>
        <v>0.75816637819018118</v>
      </c>
      <c r="AZ59" s="181">
        <f t="shared" si="34"/>
        <v>0.77610676849638205</v>
      </c>
      <c r="BA59" s="181">
        <f t="shared" si="34"/>
        <v>0.79482746090349388</v>
      </c>
      <c r="BB59" s="181">
        <f t="shared" si="34"/>
        <v>0.81399946072356277</v>
      </c>
      <c r="BC59" s="181">
        <f t="shared" si="34"/>
        <v>0.8336336412135229</v>
      </c>
      <c r="BD59" s="181">
        <f t="shared" si="34"/>
        <v>0.8537411374298568</v>
      </c>
    </row>
    <row r="60" spans="1:56" hidden="1" outlineLevel="1" x14ac:dyDescent="0.2">
      <c r="B60" s="48" t="str">
        <v>Roads</v>
      </c>
      <c r="C60" s="10" t="s">
        <v>216</v>
      </c>
      <c r="G60" s="181">
        <f t="shared" si="31"/>
        <v>0.51867242541668668</v>
      </c>
      <c r="H60" s="181">
        <f t="shared" si="34"/>
        <v>0.86642683335317328</v>
      </c>
      <c r="I60" s="181">
        <f t="shared" si="34"/>
        <v>0.80500742809015091</v>
      </c>
      <c r="J60" s="181">
        <f t="shared" si="34"/>
        <v>0.58543237241643764</v>
      </c>
      <c r="K60" s="181">
        <f t="shared" si="34"/>
        <v>1.076235951790951</v>
      </c>
      <c r="L60" s="181">
        <f t="shared" si="34"/>
        <v>0.60135903746148034</v>
      </c>
      <c r="M60" s="181">
        <f t="shared" si="34"/>
        <v>1.4563263421832413</v>
      </c>
      <c r="N60" s="181">
        <f t="shared" si="34"/>
        <v>1.6121031356521827</v>
      </c>
      <c r="O60" s="181">
        <f t="shared" si="34"/>
        <v>1.6631005025598071</v>
      </c>
      <c r="P60" s="181">
        <f t="shared" si="34"/>
        <v>1.6825986139652782</v>
      </c>
      <c r="Q60" s="181">
        <f t="shared" si="34"/>
        <v>1.7750583895716936</v>
      </c>
      <c r="R60" s="181">
        <f t="shared" si="34"/>
        <v>1.9083933569392413</v>
      </c>
      <c r="S60" s="181">
        <f t="shared" si="34"/>
        <v>1.9864158345540193</v>
      </c>
      <c r="T60" s="181">
        <f t="shared" si="34"/>
        <v>2.1051659582616922</v>
      </c>
      <c r="U60" s="181">
        <f t="shared" si="34"/>
        <v>2.2103578306245679</v>
      </c>
      <c r="V60" s="181">
        <f t="shared" si="34"/>
        <v>2.2365833443139613</v>
      </c>
      <c r="W60" s="181">
        <f t="shared" si="34"/>
        <v>2.260016803680919</v>
      </c>
      <c r="X60" s="181">
        <f t="shared" si="34"/>
        <v>2.2921990859331101</v>
      </c>
      <c r="Y60" s="181">
        <f t="shared" si="34"/>
        <v>2.5141825900942694</v>
      </c>
      <c r="Z60" s="181">
        <f t="shared" si="34"/>
        <v>2.8212904259113292</v>
      </c>
      <c r="AA60" s="181">
        <f t="shared" si="34"/>
        <v>3.0010836724422703</v>
      </c>
      <c r="AB60" s="181">
        <f t="shared" si="34"/>
        <v>3.0969951576828101</v>
      </c>
      <c r="AC60" s="181">
        <f t="shared" si="34"/>
        <v>3.137298976795909</v>
      </c>
      <c r="AD60" s="181">
        <f t="shared" si="34"/>
        <v>3.5954920788533995</v>
      </c>
      <c r="AE60" s="181">
        <f t="shared" si="34"/>
        <v>4.0689445592678517</v>
      </c>
      <c r="AF60" s="181">
        <f t="shared" si="34"/>
        <v>4.1465983041642582</v>
      </c>
      <c r="AG60" s="181">
        <f t="shared" si="34"/>
        <v>4.2254064374233709</v>
      </c>
      <c r="AH60" s="181">
        <f t="shared" si="34"/>
        <v>4.2896787188891583</v>
      </c>
      <c r="AI60" s="181">
        <f t="shared" si="34"/>
        <v>4.4575344702153714</v>
      </c>
      <c r="AJ60" s="181">
        <f t="shared" si="34"/>
        <v>4.687976935073193</v>
      </c>
      <c r="AK60" s="181">
        <f t="shared" si="34"/>
        <v>4.9022966853307928</v>
      </c>
      <c r="AL60" s="181">
        <f t="shared" si="34"/>
        <v>5.0735504481311509</v>
      </c>
      <c r="AM60" s="181">
        <f t="shared" si="34"/>
        <v>5.1791681599167072</v>
      </c>
      <c r="AN60" s="181">
        <f t="shared" si="34"/>
        <v>5.2929780849699108</v>
      </c>
      <c r="AO60" s="181">
        <f t="shared" si="34"/>
        <v>5.4155797228461102</v>
      </c>
      <c r="AP60" s="181">
        <f t="shared" si="34"/>
        <v>5.5476217324907005</v>
      </c>
      <c r="AQ60" s="181">
        <f t="shared" si="34"/>
        <v>5.6863122758029689</v>
      </c>
      <c r="AR60" s="181">
        <f t="shared" si="34"/>
        <v>5.8284700826980433</v>
      </c>
      <c r="AS60" s="181">
        <f t="shared" si="34"/>
        <v>5.9741818347654938</v>
      </c>
      <c r="AT60" s="181">
        <f t="shared" si="34"/>
        <v>6.123536380634631</v>
      </c>
      <c r="AU60" s="181">
        <f t="shared" si="34"/>
        <v>6.2766247901504961</v>
      </c>
      <c r="AV60" s="181">
        <f t="shared" si="34"/>
        <v>6.4335404099042597</v>
      </c>
      <c r="AW60" s="181">
        <f t="shared" si="34"/>
        <v>6.5943789201518657</v>
      </c>
      <c r="AX60" s="181">
        <f t="shared" si="34"/>
        <v>6.7592383931556625</v>
      </c>
      <c r="AY60" s="181">
        <f t="shared" si="34"/>
        <v>6.9282193529845548</v>
      </c>
      <c r="AZ60" s="181">
        <f t="shared" si="34"/>
        <v>7.1014248368091692</v>
      </c>
      <c r="BA60" s="181">
        <f t="shared" si="34"/>
        <v>7.2789604577293971</v>
      </c>
      <c r="BB60" s="181">
        <f t="shared" si="34"/>
        <v>7.4609344691726323</v>
      </c>
      <c r="BC60" s="181">
        <f t="shared" si="34"/>
        <v>7.6474578309019483</v>
      </c>
      <c r="BD60" s="181">
        <f t="shared" si="34"/>
        <v>7.838644276674497</v>
      </c>
    </row>
    <row r="61" spans="1:56" hidden="1" outlineLevel="1" x14ac:dyDescent="0.2">
      <c r="B61" s="48" t="str">
        <v>Rail</v>
      </c>
      <c r="C61" s="10" t="s">
        <v>216</v>
      </c>
      <c r="G61" s="181">
        <f t="shared" si="31"/>
        <v>0.39008758002962446</v>
      </c>
      <c r="H61" s="181">
        <f t="shared" si="34"/>
        <v>0.66672459102073145</v>
      </c>
      <c r="I61" s="181">
        <f t="shared" si="34"/>
        <v>0.54641815566574703</v>
      </c>
      <c r="J61" s="181">
        <f t="shared" si="34"/>
        <v>0.49663844368997301</v>
      </c>
      <c r="K61" s="181">
        <f t="shared" si="34"/>
        <v>1.2324920388350962</v>
      </c>
      <c r="L61" s="181">
        <f t="shared" si="34"/>
        <v>1.0272837029474147</v>
      </c>
      <c r="M61" s="181">
        <f t="shared" si="34"/>
        <v>3.1638430531807296</v>
      </c>
      <c r="N61" s="181">
        <f t="shared" si="34"/>
        <v>3.079145892648425</v>
      </c>
      <c r="O61" s="181">
        <f t="shared" si="34"/>
        <v>2.4638379650826443</v>
      </c>
      <c r="P61" s="181">
        <f t="shared" si="34"/>
        <v>1.7153549093599127</v>
      </c>
      <c r="Q61" s="181">
        <f t="shared" si="34"/>
        <v>0.78916862156899215</v>
      </c>
      <c r="R61" s="181">
        <f t="shared" si="34"/>
        <v>-0.34442169459660549</v>
      </c>
      <c r="S61" s="181">
        <f t="shared" si="34"/>
        <v>-1.7022272465940673</v>
      </c>
      <c r="T61" s="181">
        <f t="shared" si="34"/>
        <v>-3.3131695610745089</v>
      </c>
      <c r="U61" s="181">
        <f t="shared" si="34"/>
        <v>-5.204438320844698</v>
      </c>
      <c r="V61" s="181">
        <f t="shared" si="34"/>
        <v>-7.4082818844668727</v>
      </c>
      <c r="W61" s="181">
        <f t="shared" si="34"/>
        <v>-9.9615295916065456</v>
      </c>
      <c r="X61" s="181">
        <f t="shared" si="34"/>
        <v>-12.903728989509759</v>
      </c>
      <c r="Y61" s="181">
        <f t="shared" si="34"/>
        <v>-16.256260009308335</v>
      </c>
      <c r="Z61" s="181">
        <f t="shared" si="34"/>
        <v>-20.086398892030214</v>
      </c>
      <c r="AA61" s="181">
        <f t="shared" si="34"/>
        <v>-24.457882821217375</v>
      </c>
      <c r="AB61" s="181">
        <f t="shared" si="34"/>
        <v>-29.425453162667726</v>
      </c>
      <c r="AC61" s="181">
        <f t="shared" si="34"/>
        <v>-35.056892330605727</v>
      </c>
      <c r="AD61" s="181">
        <f t="shared" si="34"/>
        <v>-40.949080038554435</v>
      </c>
      <c r="AE61" s="181">
        <f t="shared" si="34"/>
        <v>-47.111472153447345</v>
      </c>
      <c r="AF61" s="181">
        <f t="shared" si="34"/>
        <v>-53.553818530135075</v>
      </c>
      <c r="AG61" s="181">
        <f t="shared" si="34"/>
        <v>-60.286227952327117</v>
      </c>
      <c r="AH61" s="181">
        <f t="shared" si="34"/>
        <v>-67.31909071894755</v>
      </c>
      <c r="AI61" s="181">
        <f t="shared" si="34"/>
        <v>-74.663172068881153</v>
      </c>
      <c r="AJ61" s="181">
        <f t="shared" si="34"/>
        <v>-82.329563963228637</v>
      </c>
      <c r="AK61" s="181">
        <f t="shared" si="34"/>
        <v>-90.329722048983896</v>
      </c>
      <c r="AL61" s="181">
        <f t="shared" si="34"/>
        <v>-98.675474751181326</v>
      </c>
      <c r="AM61" s="181">
        <f t="shared" si="34"/>
        <v>-107.3790325923469</v>
      </c>
      <c r="AN61" s="181">
        <f t="shared" si="34"/>
        <v>-116.45299774493544</v>
      </c>
      <c r="AO61" s="181">
        <f t="shared" si="34"/>
        <v>-125.91034502695689</v>
      </c>
      <c r="AP61" s="181">
        <f t="shared" si="34"/>
        <v>-135.76451760498091</v>
      </c>
      <c r="AQ61" s="181">
        <f t="shared" si="34"/>
        <v>-146.02936605061282</v>
      </c>
      <c r="AR61" s="181">
        <f t="shared" si="34"/>
        <v>-156.71918349170363</v>
      </c>
      <c r="AS61" s="181">
        <f t="shared" si="34"/>
        <v>-167.84871903561591</v>
      </c>
      <c r="AT61" s="181">
        <f t="shared" si="34"/>
        <v>-179.43319158588093</v>
      </c>
      <c r="AU61" s="181">
        <f t="shared" si="34"/>
        <v>-191.48830406349782</v>
      </c>
      <c r="AV61" s="181">
        <f t="shared" si="34"/>
        <v>-204.03025804444235</v>
      </c>
      <c r="AW61" s="181">
        <f t="shared" si="34"/>
        <v>-217.07576882527729</v>
      </c>
      <c r="AX61" s="181">
        <f t="shared" si="34"/>
        <v>-230.64208092908939</v>
      </c>
      <c r="AY61" s="181">
        <f t="shared" si="34"/>
        <v>-244.74698406432276</v>
      </c>
      <c r="AZ61" s="181">
        <f t="shared" si="34"/>
        <v>-259.40882954942856</v>
      </c>
      <c r="BA61" s="181">
        <f t="shared" si="34"/>
        <v>-274.64654721661526</v>
      </c>
      <c r="BB61" s="181">
        <f t="shared" si="34"/>
        <v>-290.47966280835408</v>
      </c>
      <c r="BC61" s="181">
        <f t="shared" si="34"/>
        <v>-306.92831588067884</v>
      </c>
      <c r="BD61" s="181">
        <f t="shared" si="34"/>
        <v>-324.01327822770963</v>
      </c>
    </row>
    <row r="62" spans="1:56" hidden="1" outlineLevel="1" x14ac:dyDescent="0.2">
      <c r="B62" s="48" t="str">
        <v>Buildings</v>
      </c>
      <c r="C62" s="10" t="s">
        <v>216</v>
      </c>
      <c r="G62" s="181">
        <f t="shared" si="31"/>
        <v>3.7040853932584675E-2</v>
      </c>
      <c r="H62" s="181">
        <f t="shared" si="34"/>
        <v>6.6607323225643153E-2</v>
      </c>
      <c r="I62" s="181">
        <f t="shared" si="34"/>
        <v>8.3094930284492136E-2</v>
      </c>
      <c r="J62" s="181">
        <f t="shared" si="34"/>
        <v>8.4918997446394154E-2</v>
      </c>
      <c r="K62" s="181">
        <f t="shared" si="34"/>
        <v>0.16384930697795189</v>
      </c>
      <c r="L62" s="181">
        <f t="shared" si="34"/>
        <v>8.5201639628534956E-2</v>
      </c>
      <c r="M62" s="181">
        <f t="shared" si="34"/>
        <v>0.19446869430309835</v>
      </c>
      <c r="N62" s="181">
        <f t="shared" si="34"/>
        <v>0.20063680298525555</v>
      </c>
      <c r="O62" s="181">
        <f t="shared" si="34"/>
        <v>0.20565272305988694</v>
      </c>
      <c r="P62" s="181">
        <f t="shared" si="34"/>
        <v>0.21079404113638411</v>
      </c>
      <c r="Q62" s="181">
        <f t="shared" si="34"/>
        <v>0.2275941162336175</v>
      </c>
      <c r="R62" s="181">
        <f t="shared" si="34"/>
        <v>0.26136329131291686</v>
      </c>
      <c r="S62" s="181">
        <f t="shared" si="34"/>
        <v>0.33829775893835834</v>
      </c>
      <c r="T62" s="181">
        <f t="shared" si="34"/>
        <v>0.46473804905234467</v>
      </c>
      <c r="U62" s="181">
        <f t="shared" si="34"/>
        <v>0.55019798741741044</v>
      </c>
      <c r="V62" s="181">
        <f t="shared" si="34"/>
        <v>0.62463195241773439</v>
      </c>
      <c r="W62" s="181">
        <f t="shared" si="34"/>
        <v>0.70987626556071604</v>
      </c>
      <c r="X62" s="181">
        <f t="shared" si="34"/>
        <v>0.74975750088282811</v>
      </c>
      <c r="Y62" s="181">
        <f t="shared" si="34"/>
        <v>0.81711720365237595</v>
      </c>
      <c r="Z62" s="181">
        <f t="shared" si="34"/>
        <v>0.91953405307375935</v>
      </c>
      <c r="AA62" s="181">
        <f t="shared" si="34"/>
        <v>0.9838329159108018</v>
      </c>
      <c r="AB62" s="181">
        <f t="shared" si="34"/>
        <v>1.0337857270635915</v>
      </c>
      <c r="AC62" s="181">
        <f t="shared" si="34"/>
        <v>1.082084522832542</v>
      </c>
      <c r="AD62" s="181">
        <f t="shared" si="34"/>
        <v>1.1145153334275806</v>
      </c>
      <c r="AE62" s="181">
        <f t="shared" si="34"/>
        <v>1.1496899098268325</v>
      </c>
      <c r="AF62" s="181">
        <f t="shared" si="34"/>
        <v>1.1957988955533576</v>
      </c>
      <c r="AG62" s="181">
        <f t="shared" si="34"/>
        <v>1.2403975254867581</v>
      </c>
      <c r="AH62" s="181">
        <f t="shared" si="34"/>
        <v>1.271407463623927</v>
      </c>
      <c r="AI62" s="181">
        <f t="shared" si="34"/>
        <v>1.3031926502145252</v>
      </c>
      <c r="AJ62" s="181">
        <f t="shared" si="34"/>
        <v>1.3357724664698885</v>
      </c>
      <c r="AK62" s="181">
        <f t="shared" si="34"/>
        <v>1.3691667781316357</v>
      </c>
      <c r="AL62" s="181">
        <f t="shared" si="34"/>
        <v>1.4033959475849267</v>
      </c>
      <c r="AM62" s="181">
        <f t="shared" si="34"/>
        <v>1.4384808462745498</v>
      </c>
      <c r="AN62" s="181">
        <f t="shared" si="34"/>
        <v>1.4744428674314136</v>
      </c>
      <c r="AO62" s="181">
        <f t="shared" si="34"/>
        <v>1.511303939117199</v>
      </c>
      <c r="AP62" s="181">
        <f t="shared" si="34"/>
        <v>1.5490865375951288</v>
      </c>
      <c r="AQ62" s="181">
        <f t="shared" si="34"/>
        <v>1.5878137010350071</v>
      </c>
      <c r="AR62" s="181">
        <f t="shared" si="34"/>
        <v>1.6275090435608821</v>
      </c>
      <c r="AS62" s="181">
        <f t="shared" si="34"/>
        <v>1.668196769649904</v>
      </c>
      <c r="AT62" s="181">
        <f t="shared" si="34"/>
        <v>1.7099016888911518</v>
      </c>
      <c r="AU62" s="181">
        <f t="shared" si="34"/>
        <v>1.7526492311134305</v>
      </c>
      <c r="AV62" s="181">
        <f t="shared" si="34"/>
        <v>1.7964654618912661</v>
      </c>
      <c r="AW62" s="181">
        <f t="shared" si="34"/>
        <v>1.841377098438548</v>
      </c>
      <c r="AX62" s="181">
        <f t="shared" si="34"/>
        <v>1.8874115258995117</v>
      </c>
      <c r="AY62" s="181">
        <f t="shared" si="34"/>
        <v>1.9345968140469993</v>
      </c>
      <c r="AZ62" s="181">
        <f t="shared" si="34"/>
        <v>1.9829617343981742</v>
      </c>
      <c r="BA62" s="181">
        <f t="shared" si="34"/>
        <v>2.0325357777581288</v>
      </c>
      <c r="BB62" s="181">
        <f t="shared" si="34"/>
        <v>2.0833491722020816</v>
      </c>
      <c r="BC62" s="181">
        <f t="shared" si="34"/>
        <v>2.1354329015071336</v>
      </c>
      <c r="BD62" s="181">
        <f t="shared" si="34"/>
        <v>2.188818724044812</v>
      </c>
    </row>
    <row r="63" spans="1:56" hidden="1" outlineLevel="1" x14ac:dyDescent="0.2">
      <c r="B63" s="48" t="str">
        <v>Wharves</v>
      </c>
      <c r="C63" s="10" t="s">
        <v>216</v>
      </c>
      <c r="G63" s="181">
        <f t="shared" si="31"/>
        <v>8.4590307861251741</v>
      </c>
      <c r="H63" s="181">
        <f t="shared" si="34"/>
        <v>8.1781531331374442</v>
      </c>
      <c r="I63" s="181">
        <f t="shared" si="34"/>
        <v>4.1195187415236232</v>
      </c>
      <c r="J63" s="181">
        <f t="shared" si="34"/>
        <v>1.7641586500846969</v>
      </c>
      <c r="K63" s="181">
        <f t="shared" si="34"/>
        <v>0.65683906709110396</v>
      </c>
      <c r="L63" s="181">
        <f t="shared" si="34"/>
        <v>-0.66190180818563482</v>
      </c>
      <c r="M63" s="181">
        <f t="shared" si="34"/>
        <v>-2.4478105635913607</v>
      </c>
      <c r="N63" s="181">
        <f t="shared" si="34"/>
        <v>-2.0680405021249433</v>
      </c>
      <c r="O63" s="181">
        <f t="shared" si="34"/>
        <v>-1.849958493239098</v>
      </c>
      <c r="P63" s="181">
        <f t="shared" si="34"/>
        <v>1.0880295280795789</v>
      </c>
      <c r="Q63" s="181">
        <f t="shared" si="34"/>
        <v>6.4155156179408355</v>
      </c>
      <c r="R63" s="181">
        <f t="shared" si="34"/>
        <v>5.6548457464132529</v>
      </c>
      <c r="S63" s="181">
        <f t="shared" si="34"/>
        <v>-0.57435970114406054</v>
      </c>
      <c r="T63" s="181">
        <f t="shared" si="34"/>
        <v>-7.528895217694652</v>
      </c>
      <c r="U63" s="181">
        <f t="shared" si="34"/>
        <v>-14.537240401205874</v>
      </c>
      <c r="V63" s="181">
        <f t="shared" si="34"/>
        <v>-21.417795090248966</v>
      </c>
      <c r="W63" s="181">
        <f t="shared" si="34"/>
        <v>-29.516322516099443</v>
      </c>
      <c r="X63" s="181">
        <f t="shared" si="34"/>
        <v>-39.085563729055771</v>
      </c>
      <c r="Y63" s="181">
        <f t="shared" si="34"/>
        <v>-49.445737273384161</v>
      </c>
      <c r="Z63" s="181">
        <f t="shared" si="34"/>
        <v>-60.425265525610961</v>
      </c>
      <c r="AA63" s="181">
        <f t="shared" si="34"/>
        <v>-72.39719139557279</v>
      </c>
      <c r="AB63" s="181">
        <f t="shared" si="34"/>
        <v>-85.239980197776489</v>
      </c>
      <c r="AC63" s="181">
        <f t="shared" si="34"/>
        <v>-98.664909147796394</v>
      </c>
      <c r="AD63" s="181">
        <f t="shared" si="34"/>
        <v>-112.4307581945677</v>
      </c>
      <c r="AE63" s="181">
        <f t="shared" si="34"/>
        <v>-125.61823874997897</v>
      </c>
      <c r="AF63" s="181">
        <f t="shared" si="34"/>
        <v>-140.08158080153538</v>
      </c>
      <c r="AG63" s="181">
        <f t="shared" si="34"/>
        <v>-156.03490054397562</v>
      </c>
      <c r="AH63" s="181">
        <f t="shared" si="34"/>
        <v>-172.96829505079785</v>
      </c>
      <c r="AI63" s="181">
        <f t="shared" si="34"/>
        <v>-190.56229000503907</v>
      </c>
      <c r="AJ63" s="181">
        <f t="shared" si="34"/>
        <v>-208.84378687010954</v>
      </c>
      <c r="AK63" s="181">
        <f t="shared" si="34"/>
        <v>-227.84614074683492</v>
      </c>
      <c r="AL63" s="181">
        <f t="shared" si="34"/>
        <v>-247.5436408679974</v>
      </c>
      <c r="AM63" s="181">
        <f t="shared" si="34"/>
        <v>-267.84312054080601</v>
      </c>
      <c r="AN63" s="181">
        <f t="shared" si="34"/>
        <v>-288.63698169161546</v>
      </c>
      <c r="AO63" s="181">
        <f t="shared" si="34"/>
        <v>-309.88761642164866</v>
      </c>
      <c r="AP63" s="181">
        <f t="shared" si="34"/>
        <v>-331.34433868783105</v>
      </c>
      <c r="AQ63" s="181">
        <f t="shared" si="34"/>
        <v>-352.76560649448163</v>
      </c>
      <c r="AR63" s="181">
        <f t="shared" si="34"/>
        <v>-374.55349363629489</v>
      </c>
      <c r="AS63" s="181">
        <f t="shared" si="34"/>
        <v>-397.13072764956877</v>
      </c>
      <c r="AT63" s="181">
        <f t="shared" si="34"/>
        <v>-420.53909894951585</v>
      </c>
      <c r="AU63" s="181">
        <f t="shared" si="34"/>
        <v>-444.77296895066002</v>
      </c>
      <c r="AV63" s="181">
        <f t="shared" si="34"/>
        <v>-469.78708270632956</v>
      </c>
      <c r="AW63" s="181">
        <f t="shared" si="34"/>
        <v>-495.62849825982596</v>
      </c>
      <c r="AX63" s="181">
        <f t="shared" si="34"/>
        <v>-522.40447884653054</v>
      </c>
      <c r="AY63" s="181">
        <f t="shared" si="34"/>
        <v>-550.10496305358436</v>
      </c>
      <c r="AZ63" s="181">
        <f t="shared" si="34"/>
        <v>-578.75002006818409</v>
      </c>
      <c r="BA63" s="181">
        <f t="shared" si="34"/>
        <v>-608.38741095502087</v>
      </c>
      <c r="BB63" s="181">
        <f t="shared" si="34"/>
        <v>-639.03466635233235</v>
      </c>
      <c r="BC63" s="181">
        <f t="shared" si="34"/>
        <v>-670.76150631281064</v>
      </c>
      <c r="BD63" s="181">
        <f t="shared" si="34"/>
        <v>-703.33626302491075</v>
      </c>
    </row>
    <row r="64" spans="1:56" hidden="1" outlineLevel="1" x14ac:dyDescent="0.2">
      <c r="B64" s="48" t="str">
        <v>Plant</v>
      </c>
      <c r="C64" s="10" t="s">
        <v>216</v>
      </c>
      <c r="G64" s="181">
        <f t="shared" si="31"/>
        <v>0.5529609463595011</v>
      </c>
      <c r="H64" s="181">
        <f t="shared" si="34"/>
        <v>0.92434444022880025</v>
      </c>
      <c r="I64" s="181">
        <f t="shared" si="34"/>
        <v>0.86199842548686856</v>
      </c>
      <c r="J64" s="181">
        <f t="shared" si="34"/>
        <v>0.63029595986476561</v>
      </c>
      <c r="K64" s="181">
        <f t="shared" si="34"/>
        <v>1.0973883572267205</v>
      </c>
      <c r="L64" s="181">
        <f t="shared" si="34"/>
        <v>0.60876773534226492</v>
      </c>
      <c r="M64" s="181">
        <f t="shared" si="34"/>
        <v>1.4382277653984528</v>
      </c>
      <c r="N64" s="181">
        <f t="shared" si="34"/>
        <v>1.5050721525187265</v>
      </c>
      <c r="O64" s="181">
        <f t="shared" si="34"/>
        <v>1.5671549906677302</v>
      </c>
      <c r="P64" s="181">
        <f t="shared" si="34"/>
        <v>1.624182596582215</v>
      </c>
      <c r="Q64" s="181">
        <f t="shared" si="34"/>
        <v>1.7037266586987228</v>
      </c>
      <c r="R64" s="181">
        <f t="shared" si="34"/>
        <v>1.8386675840601012</v>
      </c>
      <c r="S64" s="181">
        <f t="shared" si="34"/>
        <v>1.9615337262796657</v>
      </c>
      <c r="T64" s="181">
        <f t="shared" si="34"/>
        <v>2.0321043274040314</v>
      </c>
      <c r="U64" s="181">
        <f t="shared" si="34"/>
        <v>2.218914712029616</v>
      </c>
      <c r="V64" s="181">
        <f t="shared" si="34"/>
        <v>2.5277854091723655</v>
      </c>
      <c r="W64" s="181">
        <f t="shared" si="34"/>
        <v>2.7337007899162318</v>
      </c>
      <c r="X64" s="181">
        <f t="shared" si="34"/>
        <v>2.847078058503556</v>
      </c>
      <c r="Y64" s="181">
        <f t="shared" si="34"/>
        <v>2.9686456454705872</v>
      </c>
      <c r="Z64" s="181">
        <f t="shared" si="34"/>
        <v>3.2842760183599267</v>
      </c>
      <c r="AA64" s="181">
        <f t="shared" si="34"/>
        <v>3.6237681341421939</v>
      </c>
      <c r="AB64" s="181">
        <f t="shared" si="34"/>
        <v>3.7672682164003088</v>
      </c>
      <c r="AC64" s="181">
        <f t="shared" si="34"/>
        <v>3.9045346075061023</v>
      </c>
      <c r="AD64" s="181">
        <f t="shared" si="34"/>
        <v>4.0667577487458919</v>
      </c>
      <c r="AE64" s="181">
        <f t="shared" si="34"/>
        <v>4.291416985863183</v>
      </c>
      <c r="AF64" s="181">
        <f t="shared" si="34"/>
        <v>4.5294840909318301</v>
      </c>
      <c r="AG64" s="181">
        <f t="shared" si="34"/>
        <v>4.7023172750464308</v>
      </c>
      <c r="AH64" s="181">
        <f t="shared" si="34"/>
        <v>4.8495053591461348</v>
      </c>
      <c r="AI64" s="181">
        <f t="shared" si="34"/>
        <v>5.0020517026909621</v>
      </c>
      <c r="AJ64" s="181">
        <f t="shared" si="34"/>
        <v>5.3576280296106926</v>
      </c>
      <c r="AK64" s="181">
        <f t="shared" si="34"/>
        <v>5.9072466304571751</v>
      </c>
      <c r="AL64" s="181">
        <f t="shared" si="34"/>
        <v>6.2950359441397001</v>
      </c>
      <c r="AM64" s="181">
        <f t="shared" si="34"/>
        <v>6.5370716651585745</v>
      </c>
      <c r="AN64" s="181">
        <f t="shared" si="34"/>
        <v>6.779401073000936</v>
      </c>
      <c r="AO64" s="181">
        <f t="shared" si="34"/>
        <v>6.9978412839849575</v>
      </c>
      <c r="AP64" s="181">
        <f t="shared" si="34"/>
        <v>7.3368129945070564</v>
      </c>
      <c r="AQ64" s="181">
        <f t="shared" ref="H64:BD69" si="35">AQ36*AQ$18+AQ92*((1+AQ$18)^0.5-1)</f>
        <v>7.7279529082957383</v>
      </c>
      <c r="AR64" s="181">
        <f t="shared" si="35"/>
        <v>8.0166054305611034</v>
      </c>
      <c r="AS64" s="181">
        <f t="shared" si="35"/>
        <v>8.2962138140370882</v>
      </c>
      <c r="AT64" s="181">
        <f t="shared" si="35"/>
        <v>9.0607371419033012</v>
      </c>
      <c r="AU64" s="181">
        <f t="shared" si="35"/>
        <v>9.8142804321427768</v>
      </c>
      <c r="AV64" s="181">
        <f t="shared" si="35"/>
        <v>10.06374991921896</v>
      </c>
      <c r="AW64" s="181">
        <f t="shared" si="35"/>
        <v>10.315343667199434</v>
      </c>
      <c r="AX64" s="181">
        <f t="shared" si="35"/>
        <v>10.57322725887942</v>
      </c>
      <c r="AY64" s="181">
        <f t="shared" si="35"/>
        <v>10.837557940351404</v>
      </c>
      <c r="AZ64" s="181">
        <f t="shared" si="35"/>
        <v>11.10849688886019</v>
      </c>
      <c r="BA64" s="181">
        <f t="shared" si="35"/>
        <v>11.386209311081695</v>
      </c>
      <c r="BB64" s="181">
        <f t="shared" si="35"/>
        <v>11.670864543858738</v>
      </c>
      <c r="BC64" s="181">
        <f t="shared" si="35"/>
        <v>11.962636157455206</v>
      </c>
      <c r="BD64" s="181">
        <f t="shared" si="35"/>
        <v>12.261702061391587</v>
      </c>
    </row>
    <row r="65" spans="1:56" hidden="1" outlineLevel="1" x14ac:dyDescent="0.2">
      <c r="B65" s="48" t="str">
        <v>Land</v>
      </c>
      <c r="C65" s="10" t="s">
        <v>216</v>
      </c>
      <c r="G65" s="181">
        <f t="shared" si="31"/>
        <v>0.52905913483146638</v>
      </c>
      <c r="H65" s="181">
        <f t="shared" si="35"/>
        <v>0.86916857865168284</v>
      </c>
      <c r="I65" s="181">
        <f t="shared" si="35"/>
        <v>0.79358870224718814</v>
      </c>
      <c r="J65" s="181">
        <f t="shared" si="35"/>
        <v>0.56684907303370602</v>
      </c>
      <c r="K65" s="181">
        <f t="shared" si="35"/>
        <v>0.94474845505618255</v>
      </c>
      <c r="L65" s="181">
        <f t="shared" si="35"/>
        <v>0.49126919662921475</v>
      </c>
      <c r="M65" s="181">
        <f t="shared" si="35"/>
        <v>1.1138584285112361</v>
      </c>
      <c r="N65" s="181">
        <f t="shared" si="35"/>
        <v>1.1417048892240169</v>
      </c>
      <c r="O65" s="181">
        <f t="shared" si="35"/>
        <v>1.1702475114546174</v>
      </c>
      <c r="P65" s="181">
        <f t="shared" si="35"/>
        <v>1.1995036992409829</v>
      </c>
      <c r="Q65" s="181">
        <f t="shared" si="35"/>
        <v>1.2294912917220076</v>
      </c>
      <c r="R65" s="181">
        <f t="shared" si="35"/>
        <v>1.2602285740150576</v>
      </c>
      <c r="S65" s="181">
        <f t="shared" si="35"/>
        <v>1.2917342883654341</v>
      </c>
      <c r="T65" s="181">
        <f t="shared" si="35"/>
        <v>1.3240276455745699</v>
      </c>
      <c r="U65" s="181">
        <f t="shared" si="35"/>
        <v>1.3571283367139342</v>
      </c>
      <c r="V65" s="181">
        <f t="shared" si="35"/>
        <v>1.3910565451317825</v>
      </c>
      <c r="W65" s="181">
        <f t="shared" si="35"/>
        <v>1.4258329587600771</v>
      </c>
      <c r="X65" s="181">
        <f t="shared" si="35"/>
        <v>1.4614787827290789</v>
      </c>
      <c r="Y65" s="181">
        <f t="shared" si="35"/>
        <v>1.4980157522973059</v>
      </c>
      <c r="Z65" s="181">
        <f t="shared" si="35"/>
        <v>1.5354661461047385</v>
      </c>
      <c r="AA65" s="181">
        <f t="shared" si="35"/>
        <v>1.573852799757357</v>
      </c>
      <c r="AB65" s="181">
        <f t="shared" si="35"/>
        <v>1.6131991197512912</v>
      </c>
      <c r="AC65" s="181">
        <f t="shared" si="35"/>
        <v>1.6535290977450732</v>
      </c>
      <c r="AD65" s="181">
        <f t="shared" si="35"/>
        <v>1.6948673251887003</v>
      </c>
      <c r="AE65" s="181">
        <f t="shared" si="35"/>
        <v>1.7372390083184177</v>
      </c>
      <c r="AF65" s="181">
        <f t="shared" si="35"/>
        <v>1.780669983526378</v>
      </c>
      <c r="AG65" s="181">
        <f t="shared" si="35"/>
        <v>1.8251867331145375</v>
      </c>
      <c r="AH65" s="181">
        <f t="shared" si="35"/>
        <v>1.8708164014424007</v>
      </c>
      <c r="AI65" s="181">
        <f t="shared" si="35"/>
        <v>1.9175868114784607</v>
      </c>
      <c r="AJ65" s="181">
        <f t="shared" si="35"/>
        <v>1.9655264817654221</v>
      </c>
      <c r="AK65" s="181">
        <f t="shared" si="35"/>
        <v>2.0146646438095579</v>
      </c>
      <c r="AL65" s="181">
        <f t="shared" si="35"/>
        <v>2.0650312599047966</v>
      </c>
      <c r="AM65" s="181">
        <f t="shared" si="35"/>
        <v>2.1166570414024166</v>
      </c>
      <c r="AN65" s="181">
        <f t="shared" si="35"/>
        <v>2.1695734674374769</v>
      </c>
      <c r="AO65" s="181">
        <f t="shared" si="35"/>
        <v>2.2238128041234138</v>
      </c>
      <c r="AP65" s="181">
        <f t="shared" si="35"/>
        <v>2.279408124226499</v>
      </c>
      <c r="AQ65" s="181">
        <f t="shared" si="35"/>
        <v>2.3363933273321615</v>
      </c>
      <c r="AR65" s="181">
        <f t="shared" si="35"/>
        <v>2.3948031605154654</v>
      </c>
      <c r="AS65" s="181">
        <f t="shared" si="35"/>
        <v>2.4546732395283524</v>
      </c>
      <c r="AT65" s="181">
        <f t="shared" si="35"/>
        <v>2.5160400705165609</v>
      </c>
      <c r="AU65" s="181">
        <f t="shared" si="35"/>
        <v>2.5789410722794752</v>
      </c>
      <c r="AV65" s="181">
        <f t="shared" si="35"/>
        <v>2.6434145990864621</v>
      </c>
      <c r="AW65" s="181">
        <f t="shared" si="35"/>
        <v>2.7094999640636233</v>
      </c>
      <c r="AX65" s="181">
        <f t="shared" si="35"/>
        <v>2.7772374631652141</v>
      </c>
      <c r="AY65" s="181">
        <f t="shared" si="35"/>
        <v>2.846668399744344</v>
      </c>
      <c r="AZ65" s="181">
        <f t="shared" si="35"/>
        <v>2.9178351097379527</v>
      </c>
      <c r="BA65" s="181">
        <f t="shared" si="35"/>
        <v>2.9907809874814015</v>
      </c>
      <c r="BB65" s="181">
        <f t="shared" si="35"/>
        <v>3.0655505121684365</v>
      </c>
      <c r="BC65" s="181">
        <f t="shared" si="35"/>
        <v>3.1421892749726474</v>
      </c>
      <c r="BD65" s="181">
        <f t="shared" si="35"/>
        <v>3.2207440068469637</v>
      </c>
    </row>
    <row r="66" spans="1:56" hidden="1" outlineLevel="1" x14ac:dyDescent="0.2">
      <c r="B66" s="48" t="str">
        <v>Port Capacity Project - Initial Capital Asset Value</v>
      </c>
      <c r="C66" s="10" t="s">
        <v>216</v>
      </c>
      <c r="G66" s="181">
        <f t="shared" si="31"/>
        <v>8.3479693932585182</v>
      </c>
      <c r="H66" s="181">
        <f t="shared" si="35"/>
        <v>13.714521146067376</v>
      </c>
      <c r="I66" s="181">
        <f t="shared" si="35"/>
        <v>12.521954089887597</v>
      </c>
      <c r="J66" s="181">
        <f t="shared" si="35"/>
        <v>8.9442529213482853</v>
      </c>
      <c r="K66" s="181">
        <f t="shared" si="35"/>
        <v>14.907088202247232</v>
      </c>
      <c r="L66" s="181">
        <f t="shared" si="35"/>
        <v>7.7516858651685583</v>
      </c>
      <c r="M66" s="181">
        <f t="shared" si="35"/>
        <v>17.575456990449439</v>
      </c>
      <c r="N66" s="181">
        <f t="shared" si="35"/>
        <v>18.014843415210674</v>
      </c>
      <c r="O66" s="181">
        <f t="shared" si="35"/>
        <v>18.465214500590942</v>
      </c>
      <c r="P66" s="181">
        <f t="shared" si="35"/>
        <v>18.926844863105714</v>
      </c>
      <c r="Q66" s="181">
        <f t="shared" si="35"/>
        <v>19.40001598468336</v>
      </c>
      <c r="R66" s="181">
        <f t="shared" si="35"/>
        <v>19.885016384300442</v>
      </c>
      <c r="S66" s="181">
        <f t="shared" si="35"/>
        <v>20.382141793907955</v>
      </c>
      <c r="T66" s="181">
        <f t="shared" si="35"/>
        <v>20.891695338755653</v>
      </c>
      <c r="U66" s="181">
        <f t="shared" si="35"/>
        <v>21.413987722224547</v>
      </c>
      <c r="V66" s="181">
        <f t="shared" si="35"/>
        <v>21.949337415280159</v>
      </c>
      <c r="W66" s="181">
        <f t="shared" si="35"/>
        <v>22.498070850662163</v>
      </c>
      <c r="X66" s="181">
        <f t="shared" si="35"/>
        <v>23.060522621928719</v>
      </c>
      <c r="Y66" s="181">
        <f t="shared" si="35"/>
        <v>23.637035687476939</v>
      </c>
      <c r="Z66" s="181">
        <f t="shared" si="35"/>
        <v>24.227961579663859</v>
      </c>
      <c r="AA66" s="181">
        <f t="shared" si="35"/>
        <v>24.833660619155456</v>
      </c>
      <c r="AB66" s="181">
        <f t="shared" si="35"/>
        <v>25.454502134634343</v>
      </c>
      <c r="AC66" s="181">
        <f t="shared" si="35"/>
        <v>26.090864688000199</v>
      </c>
      <c r="AD66" s="181">
        <f t="shared" si="35"/>
        <v>26.743136305200206</v>
      </c>
      <c r="AE66" s="181">
        <f t="shared" si="35"/>
        <v>27.411714712830207</v>
      </c>
      <c r="AF66" s="181">
        <f t="shared" si="35"/>
        <v>28.097007580650963</v>
      </c>
      <c r="AG66" s="181">
        <f t="shared" si="35"/>
        <v>28.79943277016724</v>
      </c>
      <c r="AH66" s="181">
        <f t="shared" si="35"/>
        <v>29.51941858942142</v>
      </c>
      <c r="AI66" s="181">
        <f t="shared" si="35"/>
        <v>30.25740405415695</v>
      </c>
      <c r="AJ66" s="181">
        <f t="shared" si="35"/>
        <v>31.013839155510876</v>
      </c>
      <c r="AK66" s="181">
        <f t="shared" si="35"/>
        <v>31.789185134398647</v>
      </c>
      <c r="AL66" s="181">
        <f t="shared" si="35"/>
        <v>32.58391476275861</v>
      </c>
      <c r="AM66" s="181">
        <f t="shared" si="35"/>
        <v>33.398512631827579</v>
      </c>
      <c r="AN66" s="181">
        <f t="shared" si="35"/>
        <v>34.23347544762327</v>
      </c>
      <c r="AO66" s="181">
        <f t="shared" si="35"/>
        <v>35.089312333813851</v>
      </c>
      <c r="AP66" s="181">
        <f t="shared" si="35"/>
        <v>35.966545142159198</v>
      </c>
      <c r="AQ66" s="181">
        <f t="shared" si="35"/>
        <v>36.865708770713177</v>
      </c>
      <c r="AR66" s="181">
        <f t="shared" si="35"/>
        <v>37.787351489981006</v>
      </c>
      <c r="AS66" s="181">
        <f t="shared" si="35"/>
        <v>38.732035277230537</v>
      </c>
      <c r="AT66" s="181">
        <f t="shared" si="35"/>
        <v>39.700336159161303</v>
      </c>
      <c r="AU66" s="181">
        <f t="shared" si="35"/>
        <v>40.692844563140333</v>
      </c>
      <c r="AV66" s="181">
        <f t="shared" si="35"/>
        <v>41.710165677218839</v>
      </c>
      <c r="AW66" s="181">
        <f t="shared" si="35"/>
        <v>42.752919819149312</v>
      </c>
      <c r="AX66" s="181">
        <f t="shared" si="35"/>
        <v>43.821742814628045</v>
      </c>
      <c r="AY66" s="181">
        <f t="shared" si="35"/>
        <v>44.917286384993751</v>
      </c>
      <c r="AZ66" s="181">
        <f t="shared" si="35"/>
        <v>46.040218544618597</v>
      </c>
      <c r="BA66" s="181">
        <f t="shared" si="35"/>
        <v>47.191224008234059</v>
      </c>
      <c r="BB66" s="181">
        <f t="shared" si="35"/>
        <v>48.371004608439904</v>
      </c>
      <c r="BC66" s="181">
        <f t="shared" si="35"/>
        <v>49.580279723650904</v>
      </c>
      <c r="BD66" s="181">
        <f t="shared" si="35"/>
        <v>50.819786716742179</v>
      </c>
    </row>
    <row r="67" spans="1:56" hidden="1" outlineLevel="1" x14ac:dyDescent="0.2">
      <c r="B67" s="48" t="str">
        <v>Port Capacity Project - Wharves</v>
      </c>
      <c r="C67" s="10" t="s">
        <v>216</v>
      </c>
      <c r="G67" s="181">
        <f t="shared" si="31"/>
        <v>0.16509975287923268</v>
      </c>
      <c r="H67" s="181">
        <f t="shared" si="35"/>
        <v>0.55862953687820538</v>
      </c>
      <c r="I67" s="181">
        <f t="shared" si="35"/>
        <v>0.52624306797008158</v>
      </c>
      <c r="J67" s="181">
        <f t="shared" si="35"/>
        <v>0.37588790569291547</v>
      </c>
      <c r="K67" s="181">
        <f t="shared" si="35"/>
        <v>0.62647984282152969</v>
      </c>
      <c r="L67" s="181">
        <f t="shared" si="35"/>
        <v>0.3257695182671953</v>
      </c>
      <c r="M67" s="181">
        <f t="shared" si="35"/>
        <v>0.73861973468658138</v>
      </c>
      <c r="N67" s="181">
        <f t="shared" si="35"/>
        <v>0.7570852280537459</v>
      </c>
      <c r="O67" s="181">
        <f t="shared" si="35"/>
        <v>0.77601235875508956</v>
      </c>
      <c r="P67" s="181">
        <f t="shared" si="35"/>
        <v>0.79541266772396679</v>
      </c>
      <c r="Q67" s="181">
        <f t="shared" si="35"/>
        <v>0.81529798441706591</v>
      </c>
      <c r="R67" s="181">
        <f t="shared" si="35"/>
        <v>0.83568043402749259</v>
      </c>
      <c r="S67" s="181">
        <f t="shared" si="35"/>
        <v>0.85657244487817996</v>
      </c>
      <c r="T67" s="181">
        <f t="shared" si="35"/>
        <v>0.87798675600013443</v>
      </c>
      <c r="U67" s="181">
        <f t="shared" si="35"/>
        <v>0.89993642490013781</v>
      </c>
      <c r="V67" s="181">
        <f t="shared" si="35"/>
        <v>0.92243483552264127</v>
      </c>
      <c r="W67" s="181">
        <f t="shared" si="35"/>
        <v>0.94549570641070746</v>
      </c>
      <c r="X67" s="181">
        <f t="shared" si="35"/>
        <v>0.96913309907097522</v>
      </c>
      <c r="Y67" s="181">
        <f t="shared" si="35"/>
        <v>0.9933614265477495</v>
      </c>
      <c r="Z67" s="181">
        <f t="shared" si="35"/>
        <v>1.0181954622114433</v>
      </c>
      <c r="AA67" s="181">
        <f t="shared" si="35"/>
        <v>1.0436503487667295</v>
      </c>
      <c r="AB67" s="181">
        <f t="shared" si="35"/>
        <v>1.0697416074858976</v>
      </c>
      <c r="AC67" s="181">
        <f t="shared" si="35"/>
        <v>1.0964851476730451</v>
      </c>
      <c r="AD67" s="181">
        <f t="shared" si="35"/>
        <v>1.1238972763648711</v>
      </c>
      <c r="AE67" s="181">
        <f t="shared" si="35"/>
        <v>1.151994708273993</v>
      </c>
      <c r="AF67" s="181">
        <f t="shared" si="35"/>
        <v>1.1807945759808429</v>
      </c>
      <c r="AG67" s="181">
        <f t="shared" si="35"/>
        <v>1.2103144403803638</v>
      </c>
      <c r="AH67" s="181">
        <f t="shared" si="35"/>
        <v>1.2405723013898731</v>
      </c>
      <c r="AI67" s="181">
        <f t="shared" si="35"/>
        <v>1.2715866089246199</v>
      </c>
      <c r="AJ67" s="181">
        <f t="shared" si="35"/>
        <v>1.3033762741477355</v>
      </c>
      <c r="AK67" s="181">
        <f t="shared" si="35"/>
        <v>1.3359606810014288</v>
      </c>
      <c r="AL67" s="181">
        <f t="shared" si="35"/>
        <v>1.3693596980264646</v>
      </c>
      <c r="AM67" s="181">
        <f t="shared" si="35"/>
        <v>1.4035936904771262</v>
      </c>
      <c r="AN67" s="181">
        <f t="shared" si="35"/>
        <v>1.4386835327390544</v>
      </c>
      <c r="AO67" s="181">
        <f t="shared" si="35"/>
        <v>1.4746506210575308</v>
      </c>
      <c r="AP67" s="181">
        <f t="shared" si="35"/>
        <v>1.511516886583969</v>
      </c>
      <c r="AQ67" s="181">
        <f t="shared" si="35"/>
        <v>1.5493048087485681</v>
      </c>
      <c r="AR67" s="181">
        <f t="shared" si="35"/>
        <v>1.5880374289672823</v>
      </c>
      <c r="AS67" s="181">
        <f t="shared" si="35"/>
        <v>1.6277383646914645</v>
      </c>
      <c r="AT67" s="181">
        <f t="shared" si="35"/>
        <v>1.668431823808751</v>
      </c>
      <c r="AU67" s="181">
        <f t="shared" si="35"/>
        <v>1.7101426194039697</v>
      </c>
      <c r="AV67" s="181">
        <f t="shared" si="35"/>
        <v>1.752896184889069</v>
      </c>
      <c r="AW67" s="181">
        <f t="shared" si="35"/>
        <v>1.7967185895112956</v>
      </c>
      <c r="AX67" s="181">
        <f t="shared" si="35"/>
        <v>1.841636554249078</v>
      </c>
      <c r="AY67" s="181">
        <f t="shared" si="35"/>
        <v>1.887677468105305</v>
      </c>
      <c r="AZ67" s="181">
        <f t="shared" si="35"/>
        <v>1.9348694048079378</v>
      </c>
      <c r="BA67" s="181">
        <f t="shared" si="35"/>
        <v>1.9832411399281362</v>
      </c>
      <c r="BB67" s="181">
        <f t="shared" si="35"/>
        <v>2.0328221684263399</v>
      </c>
      <c r="BC67" s="181">
        <f t="shared" si="35"/>
        <v>2.083642722636998</v>
      </c>
      <c r="BD67" s="181">
        <f t="shared" si="35"/>
        <v>2.1357337907029232</v>
      </c>
    </row>
    <row r="68" spans="1:56" hidden="1" outlineLevel="1" x14ac:dyDescent="0.2">
      <c r="B68" s="48" t="str">
        <v>Port Capacity Project - Civil</v>
      </c>
      <c r="C68" s="10" t="s">
        <v>216</v>
      </c>
      <c r="G68" s="181">
        <f t="shared" si="31"/>
        <v>0.11520875191942148</v>
      </c>
      <c r="H68" s="181">
        <f t="shared" si="35"/>
        <v>0.37787244442845563</v>
      </c>
      <c r="I68" s="181">
        <f t="shared" si="35"/>
        <v>0.34551801200656518</v>
      </c>
      <c r="J68" s="181">
        <f t="shared" si="35"/>
        <v>0.24679858000468943</v>
      </c>
      <c r="K68" s="181">
        <f t="shared" si="35"/>
        <v>0.41133096667448493</v>
      </c>
      <c r="L68" s="181">
        <f t="shared" si="35"/>
        <v>0.21389210267073208</v>
      </c>
      <c r="M68" s="181">
        <f t="shared" si="35"/>
        <v>0.48495920970921641</v>
      </c>
      <c r="N68" s="181">
        <f t="shared" si="35"/>
        <v>0.49708318995194684</v>
      </c>
      <c r="O68" s="181">
        <f t="shared" si="35"/>
        <v>0.50951026970074553</v>
      </c>
      <c r="P68" s="181">
        <f t="shared" si="35"/>
        <v>0.52224802644326418</v>
      </c>
      <c r="Q68" s="181">
        <f t="shared" si="35"/>
        <v>0.53530422710434578</v>
      </c>
      <c r="R68" s="181">
        <f t="shared" si="35"/>
        <v>0.5486868327819544</v>
      </c>
      <c r="S68" s="181">
        <f t="shared" si="35"/>
        <v>0.56240400360150322</v>
      </c>
      <c r="T68" s="181">
        <f t="shared" si="35"/>
        <v>0.57646410369154077</v>
      </c>
      <c r="U68" s="181">
        <f t="shared" si="35"/>
        <v>0.59087570628382935</v>
      </c>
      <c r="V68" s="181">
        <f t="shared" si="35"/>
        <v>0.60564759894092512</v>
      </c>
      <c r="W68" s="181">
        <f t="shared" si="35"/>
        <v>0.62078878891444822</v>
      </c>
      <c r="X68" s="181">
        <f t="shared" si="35"/>
        <v>0.63630850863730948</v>
      </c>
      <c r="Y68" s="181">
        <f t="shared" si="35"/>
        <v>0.6522162213532422</v>
      </c>
      <c r="Z68" s="181">
        <f t="shared" si="35"/>
        <v>0.66852162688707328</v>
      </c>
      <c r="AA68" s="181">
        <f t="shared" si="35"/>
        <v>0.68523466755925011</v>
      </c>
      <c r="AB68" s="181">
        <f t="shared" si="35"/>
        <v>0.70236553424823134</v>
      </c>
      <c r="AC68" s="181">
        <f t="shared" si="35"/>
        <v>0.71992467260443715</v>
      </c>
      <c r="AD68" s="181">
        <f t="shared" si="35"/>
        <v>0.73792278941954814</v>
      </c>
      <c r="AE68" s="181">
        <f t="shared" si="35"/>
        <v>0.75637085915503688</v>
      </c>
      <c r="AF68" s="181">
        <f t="shared" si="35"/>
        <v>0.77528013063391277</v>
      </c>
      <c r="AG68" s="181">
        <f t="shared" si="35"/>
        <v>0.79466213389976059</v>
      </c>
      <c r="AH68" s="181">
        <f t="shared" si="35"/>
        <v>0.81452868724725469</v>
      </c>
      <c r="AI68" s="181">
        <f t="shared" si="35"/>
        <v>0.83489190442843597</v>
      </c>
      <c r="AJ68" s="181">
        <f t="shared" si="35"/>
        <v>0.85576420203914694</v>
      </c>
      <c r="AK68" s="181">
        <f t="shared" si="35"/>
        <v>0.87715830709012566</v>
      </c>
      <c r="AL68" s="181">
        <f t="shared" si="35"/>
        <v>0.89908726476737888</v>
      </c>
      <c r="AM68" s="181">
        <f t="shared" si="35"/>
        <v>0.92156444638656332</v>
      </c>
      <c r="AN68" s="181">
        <f t="shared" si="35"/>
        <v>0.94460355754622738</v>
      </c>
      <c r="AO68" s="181">
        <f t="shared" si="35"/>
        <v>0.96821864648488321</v>
      </c>
      <c r="AP68" s="181">
        <f t="shared" si="35"/>
        <v>0.99242411264700525</v>
      </c>
      <c r="AQ68" s="181">
        <f t="shared" si="35"/>
        <v>1.0172347154631805</v>
      </c>
      <c r="AR68" s="181">
        <f t="shared" si="35"/>
        <v>1.04266558334976</v>
      </c>
      <c r="AS68" s="181">
        <f t="shared" si="35"/>
        <v>1.0687322229335041</v>
      </c>
      <c r="AT68" s="181">
        <f t="shared" si="35"/>
        <v>1.0954505285068417</v>
      </c>
      <c r="AU68" s="181">
        <f t="shared" si="35"/>
        <v>1.1228367917195128</v>
      </c>
      <c r="AV68" s="181">
        <f t="shared" si="35"/>
        <v>1.1509077115125006</v>
      </c>
      <c r="AW68" s="181">
        <f t="shared" si="35"/>
        <v>1.1796804043003133</v>
      </c>
      <c r="AX68" s="181">
        <f t="shared" si="35"/>
        <v>1.2091724144078211</v>
      </c>
      <c r="AY68" s="181">
        <f t="shared" si="35"/>
        <v>1.2394017247680167</v>
      </c>
      <c r="AZ68" s="181">
        <f t="shared" si="35"/>
        <v>1.2703867678872172</v>
      </c>
      <c r="BA68" s="181">
        <f t="shared" si="35"/>
        <v>1.3021464370843976</v>
      </c>
      <c r="BB68" s="181">
        <f t="shared" si="35"/>
        <v>1.3347000980115074</v>
      </c>
      <c r="BC68" s="181">
        <f t="shared" si="35"/>
        <v>1.3680676004617951</v>
      </c>
      <c r="BD68" s="181">
        <f t="shared" si="35"/>
        <v>1.40226929047334</v>
      </c>
    </row>
    <row r="69" spans="1:56" hidden="1" outlineLevel="1" x14ac:dyDescent="0.2">
      <c r="B69" s="48" t="str">
        <v>Navigational Aids</v>
      </c>
      <c r="C69" s="10" t="s">
        <v>216</v>
      </c>
      <c r="G69" s="181">
        <f t="shared" si="31"/>
        <v>1.0104694004276245E-2</v>
      </c>
      <c r="H69" s="181">
        <f t="shared" si="35"/>
        <v>3.8256426400709358E-2</v>
      </c>
      <c r="I69" s="181">
        <f t="shared" si="35"/>
        <v>4.2728458319551625E-2</v>
      </c>
      <c r="J69" s="181">
        <f t="shared" si="35"/>
        <v>3.273786904797206E-2</v>
      </c>
      <c r="K69" s="181">
        <f t="shared" si="35"/>
        <v>7.0731437754111948E-2</v>
      </c>
      <c r="L69" s="181">
        <f t="shared" si="35"/>
        <v>6.1247779963473525E-2</v>
      </c>
      <c r="M69" s="181">
        <f t="shared" si="35"/>
        <v>0.20509813899245399</v>
      </c>
      <c r="N69" s="181">
        <f t="shared" si="35"/>
        <v>0.25034905396193863</v>
      </c>
      <c r="O69" s="181">
        <f t="shared" si="35"/>
        <v>0.26666951105832376</v>
      </c>
      <c r="P69" s="181">
        <f t="shared" si="35"/>
        <v>0.27333624883478186</v>
      </c>
      <c r="Q69" s="181">
        <f t="shared" si="35"/>
        <v>0.28016965505565139</v>
      </c>
      <c r="R69" s="181">
        <f t="shared" si="35"/>
        <v>0.28932753780517867</v>
      </c>
      <c r="S69" s="181">
        <f t="shared" si="35"/>
        <v>0.29898073063882713</v>
      </c>
      <c r="T69" s="181">
        <f t="shared" si="35"/>
        <v>0.30955391220346434</v>
      </c>
      <c r="U69" s="181">
        <f t="shared" si="35"/>
        <v>0.4585562142548199</v>
      </c>
      <c r="V69" s="181">
        <f t="shared" si="35"/>
        <v>0.61011098671371844</v>
      </c>
      <c r="W69" s="181">
        <f t="shared" si="35"/>
        <v>0.62990439879535831</v>
      </c>
      <c r="X69" s="181">
        <f t="shared" si="35"/>
        <v>0.65024905377553555</v>
      </c>
      <c r="Y69" s="181">
        <f t="shared" si="35"/>
        <v>0.71771401625552089</v>
      </c>
      <c r="Z69" s="181">
        <f t="shared" si="35"/>
        <v>0.80125342711911707</v>
      </c>
      <c r="AA69" s="181">
        <f t="shared" si="35"/>
        <v>0.95549994589919962</v>
      </c>
      <c r="AB69" s="181">
        <f t="shared" si="35"/>
        <v>1.10121602826979</v>
      </c>
      <c r="AC69" s="181">
        <f t="shared" si="35"/>
        <v>1.1364648548897569</v>
      </c>
      <c r="AD69" s="181">
        <f t="shared" si="35"/>
        <v>1.1756147949264231</v>
      </c>
      <c r="AE69" s="181">
        <f t="shared" si="35"/>
        <v>1.2197425904792316</v>
      </c>
      <c r="AF69" s="181">
        <f t="shared" si="35"/>
        <v>1.2621159255495771</v>
      </c>
      <c r="AG69" s="181">
        <f t="shared" si="35"/>
        <v>1.2936688236883167</v>
      </c>
      <c r="AH69" s="181">
        <f t="shared" si="35"/>
        <v>1.3260105442805246</v>
      </c>
      <c r="AI69" s="181">
        <f t="shared" si="35"/>
        <v>1.3591608078875375</v>
      </c>
      <c r="AJ69" s="181">
        <f t="shared" si="35"/>
        <v>1.3931398280847258</v>
      </c>
      <c r="AK69" s="181">
        <f t="shared" si="35"/>
        <v>1.4279683237868441</v>
      </c>
      <c r="AL69" s="181">
        <f t="shared" si="35"/>
        <v>1.4636675318815151</v>
      </c>
      <c r="AM69" s="181">
        <f t="shared" si="35"/>
        <v>1.500259220178553</v>
      </c>
      <c r="AN69" s="181">
        <f t="shared" si="35"/>
        <v>1.5377657006830168</v>
      </c>
      <c r="AO69" s="181">
        <f t="shared" si="35"/>
        <v>1.5762098432000924</v>
      </c>
      <c r="AP69" s="181">
        <f t="shared" si="35"/>
        <v>1.6156150892800945</v>
      </c>
      <c r="AQ69" s="181">
        <f t="shared" si="35"/>
        <v>1.6560054665120969</v>
      </c>
      <c r="AR69" s="181">
        <f t="shared" si="35"/>
        <v>1.6974056031748994</v>
      </c>
      <c r="AS69" s="181">
        <f t="shared" si="35"/>
        <v>1.739840743254272</v>
      </c>
      <c r="AT69" s="181">
        <f t="shared" si="35"/>
        <v>1.7833367618356288</v>
      </c>
      <c r="AU69" s="181">
        <f t="shared" si="35"/>
        <v>1.8279201808815195</v>
      </c>
      <c r="AV69" s="181">
        <f t="shared" si="35"/>
        <v>1.8736181854035576</v>
      </c>
      <c r="AW69" s="181">
        <f t="shared" si="35"/>
        <v>1.9204586400386465</v>
      </c>
      <c r="AX69" s="181">
        <f t="shared" si="35"/>
        <v>1.9684701060396126</v>
      </c>
      <c r="AY69" s="181">
        <f t="shared" si="35"/>
        <v>2.0176818586906031</v>
      </c>
      <c r="AZ69" s="181">
        <f t="shared" si="35"/>
        <v>2.0681239051578681</v>
      </c>
      <c r="BA69" s="181">
        <f t="shared" ref="H69:BD73" si="36">BA41*BA$18+BA97*((1+BA$18)^0.5-1)</f>
        <v>2.1198270027868147</v>
      </c>
      <c r="BB69" s="181">
        <f t="shared" si="36"/>
        <v>2.1728226778564852</v>
      </c>
      <c r="BC69" s="181">
        <f t="shared" si="36"/>
        <v>2.2271432448028974</v>
      </c>
      <c r="BD69" s="181">
        <f t="shared" si="36"/>
        <v>2.2828218259229702</v>
      </c>
    </row>
    <row r="70" spans="1:56" hidden="1" outlineLevel="1" x14ac:dyDescent="0.2">
      <c r="B70" s="48" t="str">
        <v>Utilities</v>
      </c>
      <c r="C70" s="10" t="s">
        <v>216</v>
      </c>
      <c r="G70" s="181">
        <f t="shared" si="31"/>
        <v>0</v>
      </c>
      <c r="H70" s="181">
        <f t="shared" si="36"/>
        <v>-2.3747552606741072E-2</v>
      </c>
      <c r="I70" s="181">
        <f t="shared" si="36"/>
        <v>-7.7929535554897983E-2</v>
      </c>
      <c r="J70" s="181">
        <f t="shared" si="36"/>
        <v>-0.10513862545149336</v>
      </c>
      <c r="K70" s="181">
        <f t="shared" si="36"/>
        <v>-0.22228101850889445</v>
      </c>
      <c r="L70" s="181">
        <f t="shared" si="36"/>
        <v>-0.1003262867569053</v>
      </c>
      <c r="M70" s="181">
        <f t="shared" si="36"/>
        <v>-0.20044793219993223</v>
      </c>
      <c r="N70" s="181">
        <f t="shared" si="36"/>
        <v>-0.23529883021139533</v>
      </c>
      <c r="O70" s="181">
        <f t="shared" si="36"/>
        <v>-0.27246843721366426</v>
      </c>
      <c r="P70" s="181">
        <f t="shared" si="36"/>
        <v>-0.29529572377266056</v>
      </c>
      <c r="Q70" s="181">
        <f t="shared" si="36"/>
        <v>-0.29822598959260643</v>
      </c>
      <c r="R70" s="181">
        <f t="shared" si="36"/>
        <v>-0.32031835356791283</v>
      </c>
      <c r="S70" s="181">
        <f t="shared" si="36"/>
        <v>-0.39735260440143599</v>
      </c>
      <c r="T70" s="181">
        <f t="shared" si="36"/>
        <v>-0.5271493419759915</v>
      </c>
      <c r="U70" s="181">
        <f t="shared" si="36"/>
        <v>-0.68204909874683561</v>
      </c>
      <c r="V70" s="181">
        <f t="shared" si="36"/>
        <v>-0.84452836977223522</v>
      </c>
      <c r="W70" s="181">
        <f t="shared" si="36"/>
        <v>-1.0059348267389647</v>
      </c>
      <c r="X70" s="181">
        <f t="shared" si="36"/>
        <v>-1.1796287043794083</v>
      </c>
      <c r="Y70" s="181">
        <f t="shared" si="36"/>
        <v>-1.3752719364997266</v>
      </c>
      <c r="Z70" s="181">
        <f t="shared" si="36"/>
        <v>-1.5823949596216564</v>
      </c>
      <c r="AA70" s="181">
        <f t="shared" si="36"/>
        <v>-1.7991519296006278</v>
      </c>
      <c r="AB70" s="181">
        <f t="shared" si="36"/>
        <v>-2.030997122743063</v>
      </c>
      <c r="AC70" s="181">
        <f t="shared" si="36"/>
        <v>-2.2816597469906248</v>
      </c>
      <c r="AD70" s="181">
        <f t="shared" si="36"/>
        <v>-2.5439851649846439</v>
      </c>
      <c r="AE70" s="181">
        <f t="shared" si="36"/>
        <v>-2.818410480387989</v>
      </c>
      <c r="AF70" s="181">
        <f t="shared" si="36"/>
        <v>-3.1053871393805914</v>
      </c>
      <c r="AG70" s="181">
        <f t="shared" si="36"/>
        <v>-3.4053835947821085</v>
      </c>
      <c r="AH70" s="181">
        <f t="shared" si="36"/>
        <v>-3.7188821029209822</v>
      </c>
      <c r="AI70" s="181">
        <f t="shared" si="36"/>
        <v>-4.0463829476947835</v>
      </c>
      <c r="AJ70" s="181">
        <f t="shared" si="36"/>
        <v>-4.3884024593318625</v>
      </c>
      <c r="AK70" s="181">
        <f t="shared" si="36"/>
        <v>-4.7454744564448701</v>
      </c>
      <c r="AL70" s="181">
        <f t="shared" si="36"/>
        <v>-5.1181507899932743</v>
      </c>
      <c r="AM70" s="181">
        <f t="shared" si="36"/>
        <v>-5.5070019348065884</v>
      </c>
      <c r="AN70" s="181">
        <f t="shared" si="36"/>
        <v>-5.9126176193849442</v>
      </c>
      <c r="AO70" s="181">
        <f t="shared" si="36"/>
        <v>-6.3356057210653152</v>
      </c>
      <c r="AP70" s="181">
        <f t="shared" si="36"/>
        <v>-6.7765964263965177</v>
      </c>
      <c r="AQ70" s="181">
        <f t="shared" si="36"/>
        <v>-7.2362400685374357</v>
      </c>
      <c r="AR70" s="181">
        <f t="shared" si="36"/>
        <v>-7.7152086373835109</v>
      </c>
      <c r="AS70" s="181">
        <f t="shared" si="36"/>
        <v>-8.2141965517170323</v>
      </c>
      <c r="AT70" s="181">
        <f t="shared" si="36"/>
        <v>-8.7339213520908228</v>
      </c>
      <c r="AU70" s="181">
        <f t="shared" si="36"/>
        <v>-9.275124466329741</v>
      </c>
      <c r="AV70" s="181">
        <f t="shared" si="36"/>
        <v>-9.8385718771261299</v>
      </c>
      <c r="AW70" s="181">
        <f t="shared" si="36"/>
        <v>-10.425054898375652</v>
      </c>
      <c r="AX70" s="181">
        <f t="shared" si="36"/>
        <v>-11.035390975306633</v>
      </c>
      <c r="AY70" s="181">
        <f t="shared" si="36"/>
        <v>-11.670424509116067</v>
      </c>
      <c r="AZ70" s="181">
        <f t="shared" si="36"/>
        <v>-12.331027706846545</v>
      </c>
      <c r="BA70" s="181">
        <f t="shared" si="36"/>
        <v>-13.018101457259911</v>
      </c>
      <c r="BB70" s="181">
        <f t="shared" si="36"/>
        <v>-13.73257623348583</v>
      </c>
      <c r="BC70" s="181">
        <f t="shared" si="36"/>
        <v>-14.488778960219291</v>
      </c>
      <c r="BD70" s="181">
        <f t="shared" si="36"/>
        <v>-15.220057742584331</v>
      </c>
    </row>
    <row r="71" spans="1:56" hidden="1" outlineLevel="1" x14ac:dyDescent="0.2">
      <c r="B71" s="48" t="str">
        <v>Civil</v>
      </c>
      <c r="C71" s="10" t="s">
        <v>216</v>
      </c>
      <c r="G71" s="181">
        <f t="shared" si="31"/>
        <v>0</v>
      </c>
      <c r="H71" s="181">
        <f t="shared" si="36"/>
        <v>2.7907854024621119E-3</v>
      </c>
      <c r="I71" s="181">
        <f t="shared" si="36"/>
        <v>1.4936235184638217E-2</v>
      </c>
      <c r="J71" s="181">
        <f t="shared" si="36"/>
        <v>1.7707850233246301E-2</v>
      </c>
      <c r="K71" s="181">
        <f t="shared" si="36"/>
        <v>3.0873704352557148E-2</v>
      </c>
      <c r="L71" s="181">
        <f t="shared" si="36"/>
        <v>1.480872906072977E-2</v>
      </c>
      <c r="M71" s="181">
        <f t="shared" si="36"/>
        <v>2.4891676060028373E-2</v>
      </c>
      <c r="N71" s="181">
        <f t="shared" si="36"/>
        <v>1.6571214122090765E-2</v>
      </c>
      <c r="O71" s="181">
        <f t="shared" si="36"/>
        <v>7.8902351937491944E-3</v>
      </c>
      <c r="P71" s="181">
        <f t="shared" si="36"/>
        <v>4.37780001631413E-3</v>
      </c>
      <c r="Q71" s="181">
        <f t="shared" si="36"/>
        <v>5.9532310095864328E-4</v>
      </c>
      <c r="R71" s="181">
        <f t="shared" si="36"/>
        <v>-9.1880806525761576E-3</v>
      </c>
      <c r="S71" s="181">
        <f t="shared" si="36"/>
        <v>-1.9454143266233587E-2</v>
      </c>
      <c r="T71" s="181">
        <f t="shared" si="36"/>
        <v>-3.0218236748189648E-2</v>
      </c>
      <c r="U71" s="181">
        <f t="shared" si="36"/>
        <v>-4.1497770175161194E-2</v>
      </c>
      <c r="V71" s="181">
        <f t="shared" si="36"/>
        <v>-5.3317123798295375E-2</v>
      </c>
      <c r="W71" s="181">
        <f t="shared" si="36"/>
        <v>-6.5696178818341708E-2</v>
      </c>
      <c r="X71" s="181">
        <f t="shared" si="36"/>
        <v>-7.8655388591901881E-2</v>
      </c>
      <c r="Y71" s="181">
        <f t="shared" si="36"/>
        <v>-9.2215868061159598E-2</v>
      </c>
      <c r="Z71" s="181">
        <f t="shared" si="36"/>
        <v>-0.10639941029352012</v>
      </c>
      <c r="AA71" s="181">
        <f t="shared" si="36"/>
        <v>-0.12122857856057422</v>
      </c>
      <c r="AB71" s="181">
        <f t="shared" si="36"/>
        <v>-0.13672665046736943</v>
      </c>
      <c r="AC71" s="181">
        <f t="shared" si="36"/>
        <v>-0.15291763581074644</v>
      </c>
      <c r="AD71" s="181">
        <f t="shared" si="36"/>
        <v>-0.16982637000996734</v>
      </c>
      <c r="AE71" s="181">
        <f t="shared" si="36"/>
        <v>-0.18747845962144272</v>
      </c>
      <c r="AF71" s="181">
        <f t="shared" si="36"/>
        <v>-0.20590030161716047</v>
      </c>
      <c r="AG71" s="181">
        <f t="shared" si="36"/>
        <v>-0.22511925339674199</v>
      </c>
      <c r="AH71" s="181">
        <f t="shared" si="36"/>
        <v>-0.24516343142063263</v>
      </c>
      <c r="AI71" s="181">
        <f t="shared" si="36"/>
        <v>-0.26606195556412299</v>
      </c>
      <c r="AJ71" s="181">
        <f t="shared" si="36"/>
        <v>-0.28784482395105265</v>
      </c>
      <c r="AK71" s="181">
        <f t="shared" si="36"/>
        <v>-0.31054301003585788</v>
      </c>
      <c r="AL71" s="181">
        <f t="shared" si="36"/>
        <v>-0.3341884869868359</v>
      </c>
      <c r="AM71" s="181">
        <f t="shared" si="36"/>
        <v>-0.3588142526789922</v>
      </c>
      <c r="AN71" s="181">
        <f t="shared" si="36"/>
        <v>-0.38445435531170757</v>
      </c>
      <c r="AO71" s="181">
        <f t="shared" si="36"/>
        <v>-0.41114384454101432</v>
      </c>
      <c r="AP71" s="181">
        <f t="shared" si="36"/>
        <v>-0.43891902189351301</v>
      </c>
      <c r="AQ71" s="181">
        <f t="shared" si="36"/>
        <v>-0.4678172825183522</v>
      </c>
      <c r="AR71" s="181">
        <f t="shared" si="36"/>
        <v>-0.49787720766262056</v>
      </c>
      <c r="AS71" s="181">
        <f t="shared" si="36"/>
        <v>-0.52913860047920536</v>
      </c>
      <c r="AT71" s="181">
        <f t="shared" si="36"/>
        <v>-0.56164252288066885</v>
      </c>
      <c r="AU71" s="181">
        <f t="shared" si="36"/>
        <v>-0.59543133346898813</v>
      </c>
      <c r="AV71" s="181">
        <f t="shared" si="36"/>
        <v>-0.63054872657183969</v>
      </c>
      <c r="AW71" s="181">
        <f t="shared" si="36"/>
        <v>-0.66703977241697276</v>
      </c>
      <c r="AX71" s="181">
        <f t="shared" si="36"/>
        <v>-0.70495095847709655</v>
      </c>
      <c r="AY71" s="181">
        <f t="shared" si="36"/>
        <v>-0.74433023201861515</v>
      </c>
      <c r="AZ71" s="181">
        <f t="shared" si="36"/>
        <v>-0.78522704388847853</v>
      </c>
      <c r="BA71" s="181">
        <f t="shared" si="36"/>
        <v>-0.82769239357437374</v>
      </c>
      <c r="BB71" s="181">
        <f t="shared" si="36"/>
        <v>-0.87177887557446876</v>
      </c>
      <c r="BC71" s="181">
        <f t="shared" si="36"/>
        <v>-0.9175407271139332</v>
      </c>
      <c r="BD71" s="181">
        <f t="shared" si="36"/>
        <v>-0.96503387724649847</v>
      </c>
    </row>
    <row r="72" spans="1:56" hidden="1" outlineLevel="1" x14ac:dyDescent="0.2">
      <c r="B72" s="48" t="str">
        <v>Minor Capital Works</v>
      </c>
      <c r="C72" s="10" t="s">
        <v>216</v>
      </c>
      <c r="G72" s="181">
        <f t="shared" si="31"/>
        <v>0</v>
      </c>
      <c r="H72" s="181">
        <f t="shared" si="36"/>
        <v>4.0221085874501614E-3</v>
      </c>
      <c r="I72" s="181">
        <f t="shared" si="36"/>
        <v>8.0139984897420469E-3</v>
      </c>
      <c r="J72" s="181">
        <f t="shared" si="36"/>
        <v>8.3286601492902432E-3</v>
      </c>
      <c r="K72" s="181">
        <f t="shared" si="36"/>
        <v>-4.0444768955293295E-2</v>
      </c>
      <c r="L72" s="181">
        <f t="shared" si="36"/>
        <v>-7.9557870376046128E-2</v>
      </c>
      <c r="M72" s="181">
        <f t="shared" si="36"/>
        <v>-0.31861097640494873</v>
      </c>
      <c r="N72" s="181">
        <f t="shared" si="36"/>
        <v>-0.39465861291395843</v>
      </c>
      <c r="O72" s="181">
        <f t="shared" si="36"/>
        <v>-0.48500331485313825</v>
      </c>
      <c r="P72" s="181">
        <f t="shared" si="36"/>
        <v>-0.66917280159947257</v>
      </c>
      <c r="Q72" s="181">
        <f t="shared" si="36"/>
        <v>-0.96141865868696685</v>
      </c>
      <c r="R72" s="181">
        <f t="shared" si="36"/>
        <v>-1.326505134275261</v>
      </c>
      <c r="S72" s="181">
        <f t="shared" si="36"/>
        <v>-1.6895553344206098</v>
      </c>
      <c r="T72" s="181">
        <f t="shared" si="36"/>
        <v>-2.0918713700727642</v>
      </c>
      <c r="U72" s="181">
        <f t="shared" si="36"/>
        <v>-2.5050482492414434</v>
      </c>
      <c r="V72" s="181">
        <f t="shared" si="36"/>
        <v>-2.9383382995184224</v>
      </c>
      <c r="W72" s="181">
        <f t="shared" si="36"/>
        <v>-3.393791178093585</v>
      </c>
      <c r="X72" s="181">
        <f t="shared" si="36"/>
        <v>-3.8735331107940918</v>
      </c>
      <c r="Y72" s="181">
        <f t="shared" si="36"/>
        <v>-4.3785323179365285</v>
      </c>
      <c r="Z72" s="181">
        <f t="shared" si="36"/>
        <v>-4.9084980993854144</v>
      </c>
      <c r="AA72" s="181">
        <f t="shared" si="36"/>
        <v>-5.4630641054678044</v>
      </c>
      <c r="AB72" s="181">
        <f t="shared" si="36"/>
        <v>-6.0431522478803084</v>
      </c>
      <c r="AC72" s="181">
        <f t="shared" si="36"/>
        <v>-6.6497146047515621</v>
      </c>
      <c r="AD72" s="181">
        <f t="shared" si="36"/>
        <v>-7.2837373909593968</v>
      </c>
      <c r="AE72" s="181">
        <f t="shared" si="36"/>
        <v>-7.9462387447559912</v>
      </c>
      <c r="AF72" s="181">
        <f t="shared" si="36"/>
        <v>-8.6421854772286739</v>
      </c>
      <c r="AG72" s="181">
        <f t="shared" si="36"/>
        <v>-9.3769791962240898</v>
      </c>
      <c r="AH72" s="181">
        <f t="shared" si="36"/>
        <v>-10.152364228748974</v>
      </c>
      <c r="AI72" s="181">
        <f t="shared" si="36"/>
        <v>-10.965947920632885</v>
      </c>
      <c r="AJ72" s="181">
        <f t="shared" si="36"/>
        <v>-11.814982417622796</v>
      </c>
      <c r="AK72" s="181">
        <f t="shared" si="36"/>
        <v>-12.7007617801808</v>
      </c>
      <c r="AL72" s="181">
        <f t="shared" si="36"/>
        <v>-13.624623606954586</v>
      </c>
      <c r="AM72" s="181">
        <f t="shared" si="36"/>
        <v>-14.587950459090345</v>
      </c>
      <c r="AN72" s="181">
        <f t="shared" si="36"/>
        <v>-15.592171376217795</v>
      </c>
      <c r="AO72" s="181">
        <f t="shared" si="36"/>
        <v>-16.640749711772148</v>
      </c>
      <c r="AP72" s="181">
        <f t="shared" si="36"/>
        <v>-17.737403648047373</v>
      </c>
      <c r="AQ72" s="181">
        <f t="shared" si="36"/>
        <v>-18.884024543151934</v>
      </c>
      <c r="AR72" s="181">
        <f t="shared" si="36"/>
        <v>-20.080431691667453</v>
      </c>
      <c r="AS72" s="181">
        <f t="shared" si="36"/>
        <v>-21.326299079162254</v>
      </c>
      <c r="AT72" s="181">
        <f t="shared" si="36"/>
        <v>-22.623390670472773</v>
      </c>
      <c r="AU72" s="181">
        <f t="shared" si="36"/>
        <v>-23.973528985328144</v>
      </c>
      <c r="AV72" s="181">
        <f t="shared" si="36"/>
        <v>-25.378596733331101</v>
      </c>
      <c r="AW72" s="181">
        <f t="shared" si="36"/>
        <v>-26.840538713500617</v>
      </c>
      <c r="AX72" s="181">
        <f t="shared" si="36"/>
        <v>-28.361363771959105</v>
      </c>
      <c r="AY72" s="181">
        <f t="shared" si="36"/>
        <v>-29.943146819505422</v>
      </c>
      <c r="AZ72" s="181">
        <f t="shared" si="36"/>
        <v>-31.588030910866095</v>
      </c>
      <c r="BA72" s="181">
        <f t="shared" si="36"/>
        <v>-33.298229387470251</v>
      </c>
      <c r="BB72" s="181">
        <f t="shared" si="36"/>
        <v>-35.076028085647714</v>
      </c>
      <c r="BC72" s="181">
        <f t="shared" si="36"/>
        <v>-36.956267489126624</v>
      </c>
      <c r="BD72" s="181">
        <f t="shared" si="36"/>
        <v>-38.777006245526024</v>
      </c>
    </row>
    <row r="73" spans="1:56" hidden="1" outlineLevel="1" x14ac:dyDescent="0.2">
      <c r="B73" s="48" t="str">
        <v>[spare]</v>
      </c>
      <c r="C73" s="10" t="s">
        <v>216</v>
      </c>
      <c r="G73" s="181">
        <f t="shared" si="31"/>
        <v>0</v>
      </c>
      <c r="H73" s="181">
        <f t="shared" si="36"/>
        <v>0</v>
      </c>
      <c r="I73" s="181">
        <f t="shared" si="36"/>
        <v>0</v>
      </c>
      <c r="J73" s="181">
        <f t="shared" si="36"/>
        <v>0</v>
      </c>
      <c r="K73" s="181">
        <f t="shared" si="36"/>
        <v>0</v>
      </c>
      <c r="L73" s="181">
        <f t="shared" si="36"/>
        <v>0</v>
      </c>
      <c r="M73" s="181">
        <f t="shared" si="36"/>
        <v>0</v>
      </c>
      <c r="N73" s="181">
        <f t="shared" si="36"/>
        <v>0</v>
      </c>
      <c r="O73" s="181">
        <f t="shared" si="36"/>
        <v>0</v>
      </c>
      <c r="P73" s="181">
        <f t="shared" si="36"/>
        <v>0</v>
      </c>
      <c r="Q73" s="181">
        <f t="shared" si="36"/>
        <v>0</v>
      </c>
      <c r="R73" s="181">
        <f t="shared" si="36"/>
        <v>0</v>
      </c>
      <c r="S73" s="181">
        <f t="shared" si="36"/>
        <v>0</v>
      </c>
      <c r="T73" s="181">
        <f t="shared" si="36"/>
        <v>0</v>
      </c>
      <c r="U73" s="181">
        <f t="shared" si="36"/>
        <v>0</v>
      </c>
      <c r="V73" s="181">
        <f t="shared" si="36"/>
        <v>0</v>
      </c>
      <c r="W73" s="181">
        <f t="shared" si="36"/>
        <v>0</v>
      </c>
      <c r="X73" s="181">
        <f t="shared" si="36"/>
        <v>0</v>
      </c>
      <c r="Y73" s="181">
        <f t="shared" si="36"/>
        <v>0</v>
      </c>
      <c r="Z73" s="181">
        <f t="shared" si="36"/>
        <v>0</v>
      </c>
      <c r="AA73" s="181">
        <f t="shared" si="36"/>
        <v>0</v>
      </c>
      <c r="AB73" s="181">
        <f t="shared" si="36"/>
        <v>0</v>
      </c>
      <c r="AC73" s="181">
        <f t="shared" si="36"/>
        <v>0</v>
      </c>
      <c r="AD73" s="181">
        <f t="shared" si="36"/>
        <v>0</v>
      </c>
      <c r="AE73" s="181">
        <f t="shared" si="36"/>
        <v>0</v>
      </c>
      <c r="AF73" s="181">
        <f t="shared" si="36"/>
        <v>0</v>
      </c>
      <c r="AG73" s="181">
        <f t="shared" si="36"/>
        <v>0</v>
      </c>
      <c r="AH73" s="181">
        <f t="shared" si="36"/>
        <v>0</v>
      </c>
      <c r="AI73" s="181">
        <f t="shared" si="36"/>
        <v>0</v>
      </c>
      <c r="AJ73" s="181">
        <f t="shared" si="36"/>
        <v>0</v>
      </c>
      <c r="AK73" s="181">
        <f t="shared" si="36"/>
        <v>0</v>
      </c>
      <c r="AL73" s="181">
        <f t="shared" si="36"/>
        <v>0</v>
      </c>
      <c r="AM73" s="181">
        <f t="shared" si="36"/>
        <v>0</v>
      </c>
      <c r="AN73" s="181">
        <f t="shared" si="36"/>
        <v>0</v>
      </c>
      <c r="AO73" s="181">
        <f t="shared" si="36"/>
        <v>0</v>
      </c>
      <c r="AP73" s="181">
        <f t="shared" si="36"/>
        <v>0</v>
      </c>
      <c r="AQ73" s="181">
        <f t="shared" si="36"/>
        <v>0</v>
      </c>
      <c r="AR73" s="181">
        <f t="shared" si="36"/>
        <v>0</v>
      </c>
      <c r="AS73" s="181">
        <f t="shared" si="36"/>
        <v>0</v>
      </c>
      <c r="AT73" s="181">
        <f t="shared" si="36"/>
        <v>0</v>
      </c>
      <c r="AU73" s="181">
        <f t="shared" si="36"/>
        <v>0</v>
      </c>
      <c r="AV73" s="181">
        <f t="shared" si="36"/>
        <v>0</v>
      </c>
      <c r="AW73" s="181">
        <f t="shared" si="36"/>
        <v>0</v>
      </c>
      <c r="AX73" s="181">
        <f t="shared" si="36"/>
        <v>0</v>
      </c>
      <c r="AY73" s="181">
        <f t="shared" si="36"/>
        <v>0</v>
      </c>
      <c r="AZ73" s="181">
        <f t="shared" si="36"/>
        <v>0</v>
      </c>
      <c r="BA73" s="181">
        <f t="shared" si="36"/>
        <v>0</v>
      </c>
      <c r="BB73" s="181">
        <f t="shared" si="36"/>
        <v>0</v>
      </c>
      <c r="BC73" s="181">
        <f t="shared" si="36"/>
        <v>0</v>
      </c>
      <c r="BD73" s="181">
        <f t="shared" si="36"/>
        <v>0</v>
      </c>
    </row>
    <row r="74" spans="1:56" hidden="1" outlineLevel="1" x14ac:dyDescent="0.2">
      <c r="A74" s="27"/>
      <c r="B74" s="48"/>
      <c r="C74" s="29"/>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row>
    <row r="75" spans="1:56" hidden="1" outlineLevel="1" x14ac:dyDescent="0.2">
      <c r="A75" s="27"/>
      <c r="B75" s="61" t="s">
        <v>270</v>
      </c>
      <c r="C75" s="62" t="s">
        <v>216</v>
      </c>
      <c r="D75" s="63"/>
      <c r="E75" s="64">
        <f t="shared" ref="E75:BD75" si="37">SUM(E54:E73)</f>
        <v>0</v>
      </c>
      <c r="F75" s="64">
        <f t="shared" si="37"/>
        <v>0</v>
      </c>
      <c r="G75" s="64">
        <f t="shared" si="37"/>
        <v>54.768031928994397</v>
      </c>
      <c r="H75" s="64">
        <f t="shared" si="37"/>
        <v>84.678203848491989</v>
      </c>
      <c r="I75" s="64">
        <f t="shared" si="37"/>
        <v>73.787431461429847</v>
      </c>
      <c r="J75" s="64">
        <f t="shared" si="37"/>
        <v>51.708349461828725</v>
      </c>
      <c r="K75" s="64">
        <f t="shared" si="37"/>
        <v>84.457963693798462</v>
      </c>
      <c r="L75" s="64">
        <f t="shared" si="37"/>
        <v>43.285981185484253</v>
      </c>
      <c r="M75" s="64">
        <f t="shared" si="37"/>
        <v>97.933387272322278</v>
      </c>
      <c r="N75" s="64">
        <f t="shared" si="37"/>
        <v>100.63858854836133</v>
      </c>
      <c r="O75" s="64">
        <f t="shared" si="37"/>
        <v>102.61206249222187</v>
      </c>
      <c r="P75" s="64">
        <f t="shared" si="37"/>
        <v>106.99691116836752</v>
      </c>
      <c r="Q75" s="64">
        <f t="shared" si="37"/>
        <v>113.82252537038478</v>
      </c>
      <c r="R75" s="64">
        <f t="shared" si="37"/>
        <v>114.4843372077441</v>
      </c>
      <c r="S75" s="64">
        <f t="shared" si="37"/>
        <v>109.4440629724305</v>
      </c>
      <c r="T75" s="64">
        <f t="shared" si="37"/>
        <v>103.44151342215254</v>
      </c>
      <c r="U75" s="64">
        <f t="shared" si="37"/>
        <v>97.34016504630101</v>
      </c>
      <c r="V75" s="64">
        <f t="shared" si="37"/>
        <v>91.131450006837738</v>
      </c>
      <c r="W75" s="64">
        <f t="shared" si="37"/>
        <v>83.179852708848216</v>
      </c>
      <c r="X75" s="64">
        <f t="shared" si="37"/>
        <v>73.279126808509531</v>
      </c>
      <c r="Y75" s="64">
        <f t="shared" si="37"/>
        <v>62.480309056910627</v>
      </c>
      <c r="Z75" s="64">
        <f t="shared" si="37"/>
        <v>50.956751808986049</v>
      </c>
      <c r="AA75" s="64">
        <f t="shared" si="37"/>
        <v>37.874149385712258</v>
      </c>
      <c r="AB75" s="64">
        <f t="shared" si="37"/>
        <v>23.060255621429004</v>
      </c>
      <c r="AC75" s="64">
        <f t="shared" si="37"/>
        <v>6.8626593509217937</v>
      </c>
      <c r="AD75" s="64">
        <f t="shared" si="37"/>
        <v>-9.4562965842165134</v>
      </c>
      <c r="AE75" s="64">
        <f t="shared" si="37"/>
        <v>-25.319978308296349</v>
      </c>
      <c r="AF75" s="64">
        <f t="shared" si="37"/>
        <v>-43.053461176009918</v>
      </c>
      <c r="AG75" s="64">
        <f t="shared" si="37"/>
        <v>-62.597208387306161</v>
      </c>
      <c r="AH75" s="64">
        <f t="shared" si="37"/>
        <v>-83.426942485415665</v>
      </c>
      <c r="AI75" s="64">
        <f t="shared" si="37"/>
        <v>-105.06691199574556</v>
      </c>
      <c r="AJ75" s="64">
        <f t="shared" si="37"/>
        <v>-127.39385434368005</v>
      </c>
      <c r="AK75" s="64">
        <f t="shared" si="37"/>
        <v>-150.53823834279703</v>
      </c>
      <c r="AL75" s="64">
        <f t="shared" si="37"/>
        <v>-174.8508133731865</v>
      </c>
      <c r="AM75" s="64">
        <f t="shared" si="37"/>
        <v>-200.25408141906013</v>
      </c>
      <c r="AN75" s="64">
        <f t="shared" si="37"/>
        <v>-226.4419141218587</v>
      </c>
      <c r="AO75" s="64">
        <f t="shared" si="37"/>
        <v>-253.41561805229918</v>
      </c>
      <c r="AP75" s="64">
        <f t="shared" si="37"/>
        <v>-280.79930357349411</v>
      </c>
      <c r="AQ75" s="64">
        <f t="shared" si="37"/>
        <v>-308.43273669935746</v>
      </c>
      <c r="AR75" s="64">
        <f t="shared" si="37"/>
        <v>-336.88765605170124</v>
      </c>
      <c r="AS75" s="64">
        <f t="shared" si="37"/>
        <v>-366.50745119195068</v>
      </c>
      <c r="AT75" s="64">
        <f t="shared" si="37"/>
        <v>-396.85384947046077</v>
      </c>
      <c r="AU75" s="64">
        <f t="shared" si="37"/>
        <v>-428.42113982968925</v>
      </c>
      <c r="AV75" s="64">
        <f t="shared" si="37"/>
        <v>-461.67112499758019</v>
      </c>
      <c r="AW75" s="64">
        <f t="shared" si="37"/>
        <v>-496.16904620401226</v>
      </c>
      <c r="AX75" s="64">
        <f t="shared" si="37"/>
        <v>-532.03306559500754</v>
      </c>
      <c r="AY75" s="64">
        <f t="shared" si="37"/>
        <v>-569.26563094545952</v>
      </c>
      <c r="AZ75" s="64">
        <f t="shared" si="37"/>
        <v>-607.90201156985745</v>
      </c>
      <c r="BA75" s="64">
        <f t="shared" si="37"/>
        <v>-648.00174317689482</v>
      </c>
      <c r="BB75" s="64">
        <f t="shared" si="37"/>
        <v>-689.60005965725077</v>
      </c>
      <c r="BC75" s="64">
        <f t="shared" si="37"/>
        <v>-733.53262415409813</v>
      </c>
      <c r="BD75" s="64">
        <f t="shared" si="37"/>
        <v>-779.3998993548671</v>
      </c>
    </row>
    <row r="76" spans="1:56" hidden="1" outlineLevel="1" x14ac:dyDescent="0.2">
      <c r="C76" s="24"/>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row>
    <row r="77" spans="1:56" collapsed="1" x14ac:dyDescent="0.2">
      <c r="A77" s="6">
        <f>MAX($A$1:A76)+subsection</f>
        <v>8.0499999999999989</v>
      </c>
      <c r="B77" s="6" t="s">
        <v>227</v>
      </c>
      <c r="C77" s="7"/>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row>
    <row r="78" spans="1:56" x14ac:dyDescent="0.2">
      <c r="C78" s="24"/>
      <c r="E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row>
    <row r="79" spans="1:56" outlineLevel="1" x14ac:dyDescent="0.2">
      <c r="B79" s="49" t="s">
        <v>228</v>
      </c>
      <c r="C79" s="24"/>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row>
    <row r="80" spans="1:56" outlineLevel="1" x14ac:dyDescent="0.2">
      <c r="C80" s="24"/>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row>
    <row r="81" spans="2:56" outlineLevel="1" x14ac:dyDescent="0.2">
      <c r="B81" s="47" t="s">
        <v>227</v>
      </c>
      <c r="C81" s="24"/>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row>
    <row r="82" spans="2:56" outlineLevel="1" x14ac:dyDescent="0.2">
      <c r="B82" s="48" t="str">
        <f t="array" ref="B82:B101">Asset_Classes</f>
        <v>Shared Channel</v>
      </c>
      <c r="C82" s="10" t="s">
        <v>216</v>
      </c>
      <c r="G82" s="175">
        <f>'Regulatory Model'!G58</f>
        <v>0</v>
      </c>
      <c r="H82" s="175">
        <f>'Regulatory Model'!H58</f>
        <v>0</v>
      </c>
      <c r="I82" s="175">
        <f>'Regulatory Model'!I58</f>
        <v>0</v>
      </c>
      <c r="J82" s="175">
        <f>'Regulatory Model'!J58</f>
        <v>0</v>
      </c>
      <c r="K82" s="175">
        <f>'Regulatory Model'!K58</f>
        <v>0</v>
      </c>
      <c r="L82" s="175">
        <f>'Regulatory Model'!L58</f>
        <v>0</v>
      </c>
      <c r="M82" s="175">
        <f>'Regulatory Model'!M58</f>
        <v>0</v>
      </c>
      <c r="N82" s="175">
        <f>'Regulatory Model'!N58</f>
        <v>0</v>
      </c>
      <c r="O82" s="175">
        <f>'Regulatory Model'!O58</f>
        <v>0</v>
      </c>
      <c r="P82" s="175">
        <f>'Regulatory Model'!P58</f>
        <v>0</v>
      </c>
      <c r="Q82" s="175">
        <f>'Regulatory Model'!Q58</f>
        <v>0</v>
      </c>
      <c r="R82" s="175">
        <f>'Regulatory Model'!R58</f>
        <v>0</v>
      </c>
      <c r="S82" s="175">
        <f>'Regulatory Model'!S58</f>
        <v>0</v>
      </c>
      <c r="T82" s="175">
        <f>'Regulatory Model'!T58</f>
        <v>0</v>
      </c>
      <c r="U82" s="175">
        <f>'Regulatory Model'!U58</f>
        <v>0</v>
      </c>
      <c r="V82" s="175">
        <f>'Regulatory Model'!V58</f>
        <v>0</v>
      </c>
      <c r="W82" s="175">
        <f>'Regulatory Model'!W58</f>
        <v>0</v>
      </c>
      <c r="X82" s="175">
        <f>'Regulatory Model'!X58</f>
        <v>0</v>
      </c>
      <c r="Y82" s="175">
        <f>'Regulatory Model'!Y58</f>
        <v>0</v>
      </c>
      <c r="Z82" s="175">
        <f>'Regulatory Model'!Z58</f>
        <v>0</v>
      </c>
      <c r="AA82" s="175">
        <f>'Regulatory Model'!AA58</f>
        <v>0</v>
      </c>
      <c r="AB82" s="175">
        <f>'Regulatory Model'!AB58</f>
        <v>0</v>
      </c>
      <c r="AC82" s="175">
        <f>'Regulatory Model'!AC58</f>
        <v>0</v>
      </c>
      <c r="AD82" s="175">
        <f>'Regulatory Model'!AD58</f>
        <v>0</v>
      </c>
      <c r="AE82" s="175">
        <f>'Regulatory Model'!AE58</f>
        <v>0</v>
      </c>
      <c r="AF82" s="175">
        <f>'Regulatory Model'!AF58</f>
        <v>0</v>
      </c>
      <c r="AG82" s="175">
        <f>'Regulatory Model'!AG58</f>
        <v>0</v>
      </c>
      <c r="AH82" s="175">
        <f>'Regulatory Model'!AH58</f>
        <v>0</v>
      </c>
      <c r="AI82" s="175">
        <f>'Regulatory Model'!AI58</f>
        <v>0</v>
      </c>
      <c r="AJ82" s="175">
        <f>'Regulatory Model'!AJ58</f>
        <v>0</v>
      </c>
      <c r="AK82" s="175">
        <f>'Regulatory Model'!AK58</f>
        <v>0</v>
      </c>
      <c r="AL82" s="175">
        <f>'Regulatory Model'!AL58</f>
        <v>0</v>
      </c>
      <c r="AM82" s="175">
        <f>'Regulatory Model'!AM58</f>
        <v>0</v>
      </c>
      <c r="AN82" s="175">
        <f>'Regulatory Model'!AN58</f>
        <v>0</v>
      </c>
      <c r="AO82" s="175">
        <f>'Regulatory Model'!AO58</f>
        <v>0</v>
      </c>
      <c r="AP82" s="175">
        <f>'Regulatory Model'!AP58</f>
        <v>0</v>
      </c>
      <c r="AQ82" s="175">
        <f>'Regulatory Model'!AQ58</f>
        <v>0</v>
      </c>
      <c r="AR82" s="175">
        <f>'Regulatory Model'!AR58</f>
        <v>0</v>
      </c>
      <c r="AS82" s="175">
        <f>'Regulatory Model'!AS58</f>
        <v>0</v>
      </c>
      <c r="AT82" s="175">
        <f>'Regulatory Model'!AT58</f>
        <v>0</v>
      </c>
      <c r="AU82" s="175">
        <f>'Regulatory Model'!AU58</f>
        <v>0</v>
      </c>
      <c r="AV82" s="175">
        <f>'Regulatory Model'!AV58</f>
        <v>0</v>
      </c>
      <c r="AW82" s="175">
        <f>'Regulatory Model'!AW58</f>
        <v>0</v>
      </c>
      <c r="AX82" s="175">
        <f>'Regulatory Model'!AX58</f>
        <v>0</v>
      </c>
      <c r="AY82" s="175">
        <f>'Regulatory Model'!AY58</f>
        <v>0</v>
      </c>
      <c r="AZ82" s="175">
        <f>'Regulatory Model'!AZ58</f>
        <v>0</v>
      </c>
      <c r="BA82" s="175">
        <f>'Regulatory Model'!BA58</f>
        <v>0</v>
      </c>
      <c r="BB82" s="175">
        <f>'Regulatory Model'!BB58</f>
        <v>0</v>
      </c>
      <c r="BC82" s="175">
        <f>'Regulatory Model'!BC58</f>
        <v>0</v>
      </c>
      <c r="BD82" s="175">
        <f>'Regulatory Model'!BD58</f>
        <v>0</v>
      </c>
    </row>
    <row r="83" spans="2:56" outlineLevel="1" x14ac:dyDescent="0.2">
      <c r="B83" s="48" t="str">
        <v>Shared Channel Over-Dredge</v>
      </c>
      <c r="C83" s="10" t="s">
        <v>216</v>
      </c>
      <c r="G83" s="175">
        <f>'Regulatory Model'!G59</f>
        <v>5.9538630184825143</v>
      </c>
      <c r="H83" s="175">
        <f>'Regulatory Model'!H59</f>
        <v>4.9592074348908826</v>
      </c>
      <c r="I83" s="175">
        <f>'Regulatory Model'!I59</f>
        <v>0</v>
      </c>
      <c r="J83" s="175">
        <f>'Regulatory Model'!J59</f>
        <v>0</v>
      </c>
      <c r="K83" s="175">
        <f>'Regulatory Model'!K59</f>
        <v>0</v>
      </c>
      <c r="L83" s="175">
        <f>'Regulatory Model'!L59</f>
        <v>3.6348889095587107</v>
      </c>
      <c r="M83" s="175">
        <f>'Regulatory Model'!M59</f>
        <v>0</v>
      </c>
      <c r="N83" s="175">
        <f>'Regulatory Model'!N59</f>
        <v>0</v>
      </c>
      <c r="O83" s="175">
        <f>'Regulatory Model'!O59</f>
        <v>0</v>
      </c>
      <c r="P83" s="175">
        <f>'Regulatory Model'!P59</f>
        <v>0</v>
      </c>
      <c r="Q83" s="175">
        <f>'Regulatory Model'!Q59</f>
        <v>5.9197110024093922</v>
      </c>
      <c r="R83" s="175">
        <f>'Regulatory Model'!R59</f>
        <v>6.0765203486040669</v>
      </c>
      <c r="S83" s="175">
        <f>'Regulatory Model'!S59</f>
        <v>6.2381738754754972</v>
      </c>
      <c r="T83" s="175">
        <f>'Regulatory Model'!T59</f>
        <v>6.4066061002328771</v>
      </c>
      <c r="U83" s="175">
        <f>'Regulatory Model'!U59</f>
        <v>6.5795568507288511</v>
      </c>
      <c r="V83" s="175">
        <f>'Regulatory Model'!V59</f>
        <v>6.7571454296345186</v>
      </c>
      <c r="W83" s="175">
        <f>'Regulatory Model'!W59</f>
        <v>6.9395371447318546</v>
      </c>
      <c r="X83" s="175">
        <f>'Regulatory Model'!X59</f>
        <v>7.126898455535291</v>
      </c>
      <c r="Y83" s="175">
        <f>'Regulatory Model'!Y59</f>
        <v>7.3192622566861472</v>
      </c>
      <c r="Z83" s="175">
        <f>'Regulatory Model'!Z59</f>
        <v>7.5168419446988208</v>
      </c>
      <c r="AA83" s="175">
        <f>'Regulatory Model'!AA59</f>
        <v>7.7197627404330902</v>
      </c>
      <c r="AB83" s="175">
        <f>'Regulatory Model'!AB59</f>
        <v>7.9281503737233461</v>
      </c>
      <c r="AC83" s="175">
        <f>'Regulatory Model'!AC59</f>
        <v>8.1421775399278093</v>
      </c>
      <c r="AD83" s="175">
        <f>'Regulatory Model'!AD59</f>
        <v>8.3619729025008969</v>
      </c>
      <c r="AE83" s="175">
        <f>'Regulatory Model'!AE59</f>
        <v>8.58771135991155</v>
      </c>
      <c r="AF83" s="175">
        <f>'Regulatory Model'!AF59</f>
        <v>8.8195240505128485</v>
      </c>
      <c r="AG83" s="175">
        <f>'Regulatory Model'!AG59</f>
        <v>9.0575884197577956</v>
      </c>
      <c r="AH83" s="175">
        <f>'Regulatory Model'!AH59</f>
        <v>9.3021300243551117</v>
      </c>
      <c r="AI83" s="175">
        <f>'Regulatory Model'!AI59</f>
        <v>9.553238021109026</v>
      </c>
      <c r="AJ83" s="175">
        <f>'Regulatory Model'!AJ59</f>
        <v>9.8110944718071895</v>
      </c>
      <c r="AK83" s="175">
        <f>'Regulatory Model'!AK59</f>
        <v>10.075975317713812</v>
      </c>
      <c r="AL83" s="175">
        <f>'Regulatory Model'!AL59</f>
        <v>10.347973886995748</v>
      </c>
      <c r="AM83" s="175">
        <f>'Regulatory Model'!AM59</f>
        <v>10.627324001627322</v>
      </c>
      <c r="AN83" s="175">
        <f>'Regulatory Model'!AN59</f>
        <v>10.914167329093583</v>
      </c>
      <c r="AO83" s="175">
        <f>'Regulatory Model'!AO59</f>
        <v>11.208752877884736</v>
      </c>
      <c r="AP83" s="175">
        <f>'Regulatory Model'!AP59</f>
        <v>11.511289619189244</v>
      </c>
      <c r="AQ83" s="175">
        <f>'Regulatory Model'!AQ59</f>
        <v>11.82199216456101</v>
      </c>
      <c r="AR83" s="175">
        <f>'Regulatory Model'!AR59</f>
        <v>12.14108091815914</v>
      </c>
      <c r="AS83" s="175">
        <f>'Regulatory Model'!AS59</f>
        <v>12.468782233096809</v>
      </c>
      <c r="AT83" s="175">
        <f>'Regulatory Model'!AT59</f>
        <v>12.805328572010163</v>
      </c>
      <c r="AU83" s="175">
        <f>'Regulatory Model'!AU59</f>
        <v>13.15095867196117</v>
      </c>
      <c r="AV83" s="175">
        <f>'Regulatory Model'!AV59</f>
        <v>13.505917713791362</v>
      </c>
      <c r="AW83" s="175">
        <f>'Regulatory Model'!AW59</f>
        <v>13.870457496046635</v>
      </c>
      <c r="AX83" s="175">
        <f>'Regulatory Model'!AX59</f>
        <v>14.244836613596464</v>
      </c>
      <c r="AY83" s="175">
        <f>'Regulatory Model'!AY59</f>
        <v>14.629320641074273</v>
      </c>
      <c r="AZ83" s="175">
        <f>'Regulatory Model'!AZ59</f>
        <v>15.024182321269027</v>
      </c>
      <c r="BA83" s="175">
        <f>'Regulatory Model'!BA59</f>
        <v>15.429701758601762</v>
      </c>
      <c r="BB83" s="175">
        <f>'Regulatory Model'!BB59</f>
        <v>15.846166617824238</v>
      </c>
      <c r="BC83" s="175">
        <f>'Regulatory Model'!BC59</f>
        <v>0</v>
      </c>
      <c r="BD83" s="175">
        <f>'Regulatory Model'!BD59</f>
        <v>0</v>
      </c>
    </row>
    <row r="84" spans="2:56" outlineLevel="1" x14ac:dyDescent="0.2">
      <c r="B84" s="48" t="str">
        <v>Melbourne Channel</v>
      </c>
      <c r="C84" s="10" t="s">
        <v>216</v>
      </c>
      <c r="G84" s="175">
        <f>'Regulatory Model'!G60</f>
        <v>0</v>
      </c>
      <c r="H84" s="175">
        <f>'Regulatory Model'!H60</f>
        <v>0.30500816589254764</v>
      </c>
      <c r="I84" s="175">
        <f>'Regulatory Model'!I60</f>
        <v>0.60586703622607796</v>
      </c>
      <c r="J84" s="175">
        <f>'Regulatory Model'!J60</f>
        <v>13.645676534679662</v>
      </c>
      <c r="K84" s="175">
        <f>'Regulatory Model'!K60</f>
        <v>0.67014154579367402</v>
      </c>
      <c r="L84" s="175">
        <f>'Regulatory Model'!L60</f>
        <v>0.60286976481099575</v>
      </c>
      <c r="M84" s="175">
        <f>'Regulatory Model'!M60</f>
        <v>0</v>
      </c>
      <c r="N84" s="175">
        <f>'Regulatory Model'!N60</f>
        <v>0</v>
      </c>
      <c r="O84" s="175">
        <f>'Regulatory Model'!O60</f>
        <v>0</v>
      </c>
      <c r="P84" s="175">
        <f>'Regulatory Model'!P60</f>
        <v>0</v>
      </c>
      <c r="Q84" s="175">
        <f>'Regulatory Model'!Q60</f>
        <v>0</v>
      </c>
      <c r="R84" s="175">
        <f>'Regulatory Model'!R60</f>
        <v>0</v>
      </c>
      <c r="S84" s="175">
        <f>'Regulatory Model'!S60</f>
        <v>0</v>
      </c>
      <c r="T84" s="175">
        <f>'Regulatory Model'!T60</f>
        <v>0</v>
      </c>
      <c r="U84" s="175">
        <f>'Regulatory Model'!U60</f>
        <v>0</v>
      </c>
      <c r="V84" s="175">
        <f>'Regulatory Model'!V60</f>
        <v>0</v>
      </c>
      <c r="W84" s="175">
        <f>'Regulatory Model'!W60</f>
        <v>0</v>
      </c>
      <c r="X84" s="175">
        <f>'Regulatory Model'!X60</f>
        <v>0</v>
      </c>
      <c r="Y84" s="175">
        <f>'Regulatory Model'!Y60</f>
        <v>0</v>
      </c>
      <c r="Z84" s="175">
        <f>'Regulatory Model'!Z60</f>
        <v>0</v>
      </c>
      <c r="AA84" s="175">
        <f>'Regulatory Model'!AA60</f>
        <v>0</v>
      </c>
      <c r="AB84" s="175">
        <f>'Regulatory Model'!AB60</f>
        <v>0</v>
      </c>
      <c r="AC84" s="175">
        <f>'Regulatory Model'!AC60</f>
        <v>0</v>
      </c>
      <c r="AD84" s="175">
        <f>'Regulatory Model'!AD60</f>
        <v>0</v>
      </c>
      <c r="AE84" s="175">
        <f>'Regulatory Model'!AE60</f>
        <v>0</v>
      </c>
      <c r="AF84" s="175">
        <f>'Regulatory Model'!AF60</f>
        <v>0</v>
      </c>
      <c r="AG84" s="175">
        <f>'Regulatory Model'!AG60</f>
        <v>0</v>
      </c>
      <c r="AH84" s="175">
        <f>'Regulatory Model'!AH60</f>
        <v>0</v>
      </c>
      <c r="AI84" s="175">
        <f>'Regulatory Model'!AI60</f>
        <v>0</v>
      </c>
      <c r="AJ84" s="175">
        <f>'Regulatory Model'!AJ60</f>
        <v>0</v>
      </c>
      <c r="AK84" s="175">
        <f>'Regulatory Model'!AK60</f>
        <v>0</v>
      </c>
      <c r="AL84" s="175">
        <f>'Regulatory Model'!AL60</f>
        <v>0</v>
      </c>
      <c r="AM84" s="175">
        <f>'Regulatory Model'!AM60</f>
        <v>0</v>
      </c>
      <c r="AN84" s="175">
        <f>'Regulatory Model'!AN60</f>
        <v>0</v>
      </c>
      <c r="AO84" s="175">
        <f>'Regulatory Model'!AO60</f>
        <v>0</v>
      </c>
      <c r="AP84" s="175">
        <f>'Regulatory Model'!AP60</f>
        <v>0</v>
      </c>
      <c r="AQ84" s="175">
        <f>'Regulatory Model'!AQ60</f>
        <v>0</v>
      </c>
      <c r="AR84" s="175">
        <f>'Regulatory Model'!AR60</f>
        <v>0</v>
      </c>
      <c r="AS84" s="175">
        <f>'Regulatory Model'!AS60</f>
        <v>0</v>
      </c>
      <c r="AT84" s="175">
        <f>'Regulatory Model'!AT60</f>
        <v>0</v>
      </c>
      <c r="AU84" s="175">
        <f>'Regulatory Model'!AU60</f>
        <v>0</v>
      </c>
      <c r="AV84" s="175">
        <f>'Regulatory Model'!AV60</f>
        <v>0</v>
      </c>
      <c r="AW84" s="175">
        <f>'Regulatory Model'!AW60</f>
        <v>0</v>
      </c>
      <c r="AX84" s="175">
        <f>'Regulatory Model'!AX60</f>
        <v>0</v>
      </c>
      <c r="AY84" s="175">
        <f>'Regulatory Model'!AY60</f>
        <v>0</v>
      </c>
      <c r="AZ84" s="175">
        <f>'Regulatory Model'!AZ60</f>
        <v>0</v>
      </c>
      <c r="BA84" s="175">
        <f>'Regulatory Model'!BA60</f>
        <v>0</v>
      </c>
      <c r="BB84" s="175">
        <f>'Regulatory Model'!BB60</f>
        <v>0</v>
      </c>
      <c r="BC84" s="175">
        <f>'Regulatory Model'!BC60</f>
        <v>0</v>
      </c>
      <c r="BD84" s="175">
        <f>'Regulatory Model'!BD60</f>
        <v>0</v>
      </c>
    </row>
    <row r="85" spans="2:56" outlineLevel="1" x14ac:dyDescent="0.2">
      <c r="B85" s="48" t="str">
        <v>Melbourne Channel Over-Dredge</v>
      </c>
      <c r="C85" s="10" t="s">
        <v>216</v>
      </c>
      <c r="G85" s="175">
        <f>'Regulatory Model'!G61</f>
        <v>2.3442039062317908</v>
      </c>
      <c r="H85" s="175">
        <f>'Regulatory Model'!H61</f>
        <v>1.9836982875467402</v>
      </c>
      <c r="I85" s="175">
        <f>'Regulatory Model'!I61</f>
        <v>4.376058470545118</v>
      </c>
      <c r="J85" s="175">
        <f>'Regulatory Model'!J61</f>
        <v>18.98183454254265</v>
      </c>
      <c r="K85" s="175">
        <f>'Regulatory Model'!K61</f>
        <v>0.55526013794332996</v>
      </c>
      <c r="L85" s="175">
        <f>'Regulatory Model'!L61</f>
        <v>6.9116351148700561</v>
      </c>
      <c r="M85" s="175">
        <f>'Regulatory Model'!M61</f>
        <v>0.78765471253275188</v>
      </c>
      <c r="N85" s="175">
        <f>'Regulatory Model'!N61</f>
        <v>22.910846781355055</v>
      </c>
      <c r="O85" s="175">
        <f>'Regulatory Model'!O61</f>
        <v>6.0884702303818763</v>
      </c>
      <c r="P85" s="175">
        <f>'Regulatory Model'!P61</f>
        <v>14.735832791904397</v>
      </c>
      <c r="Q85" s="175">
        <f>'Regulatory Model'!Q61</f>
        <v>13.233241888923411</v>
      </c>
      <c r="R85" s="175">
        <f>'Regulatory Model'!R61</f>
        <v>13.583781975727222</v>
      </c>
      <c r="S85" s="175">
        <f>'Regulatory Model'!S61</f>
        <v>13.945151005805979</v>
      </c>
      <c r="T85" s="175">
        <f>'Regulatory Model'!T61</f>
        <v>14.321673503474653</v>
      </c>
      <c r="U85" s="175">
        <f>'Regulatory Model'!U61</f>
        <v>14.708296957770402</v>
      </c>
      <c r="V85" s="175">
        <f>'Regulatory Model'!V61</f>
        <v>15.397488947775233</v>
      </c>
      <c r="W85" s="175">
        <f>'Regulatory Model'!W61</f>
        <v>15.813104453852759</v>
      </c>
      <c r="X85" s="175">
        <f>'Regulatory Model'!X61</f>
        <v>16.240044164175469</v>
      </c>
      <c r="Y85" s="175">
        <f>'Regulatory Model'!Y61</f>
        <v>16.678383035673246</v>
      </c>
      <c r="Z85" s="175">
        <f>'Regulatory Model'!Z61</f>
        <v>17.128607334404162</v>
      </c>
      <c r="AA85" s="175">
        <f>'Regulatory Model'!AA61</f>
        <v>17.591002400801479</v>
      </c>
      <c r="AB85" s="175">
        <f>'Regulatory Model'!AB61</f>
        <v>18.065854735097517</v>
      </c>
      <c r="AC85" s="175">
        <f>'Regulatory Model'!AC61</f>
        <v>18.553557857736259</v>
      </c>
      <c r="AD85" s="175">
        <f>'Regulatory Model'!AD61</f>
        <v>19.054404953782026</v>
      </c>
      <c r="AE85" s="175">
        <f>'Regulatory Model'!AE61</f>
        <v>20.497195791999761</v>
      </c>
      <c r="AF85" s="175">
        <f>'Regulatory Model'!AF61</f>
        <v>21.050487572217907</v>
      </c>
      <c r="AG85" s="175">
        <f>'Regulatory Model'!AG61</f>
        <v>21.618700892741394</v>
      </c>
      <c r="AH85" s="175">
        <f>'Regulatory Model'!AH61</f>
        <v>22.20237411353914</v>
      </c>
      <c r="AI85" s="175">
        <f>'Regulatory Model'!AI61</f>
        <v>22.801720034552353</v>
      </c>
      <c r="AJ85" s="175">
        <f>'Regulatory Model'!AJ61</f>
        <v>23.417173201837755</v>
      </c>
      <c r="AK85" s="175">
        <f>'Regulatory Model'!AK61</f>
        <v>24.049392233493066</v>
      </c>
      <c r="AL85" s="175">
        <f>'Regulatory Model'!AL61</f>
        <v>24.698599885690292</v>
      </c>
      <c r="AM85" s="175">
        <f>'Regulatory Model'!AM61</f>
        <v>25.365354245978892</v>
      </c>
      <c r="AN85" s="175">
        <f>'Regulatory Model'!AN61</f>
        <v>26.521957439685714</v>
      </c>
      <c r="AO85" s="175">
        <f>'Regulatory Model'!AO61</f>
        <v>27.237814650941633</v>
      </c>
      <c r="AP85" s="175">
        <f>'Regulatory Model'!AP61</f>
        <v>27.972993646725431</v>
      </c>
      <c r="AQ85" s="175">
        <f>'Regulatory Model'!AQ61</f>
        <v>28.72801594355111</v>
      </c>
      <c r="AR85" s="175">
        <f>'Regulatory Model'!AR61</f>
        <v>29.503417134245041</v>
      </c>
      <c r="AS85" s="175">
        <f>'Regulatory Model'!AS61</f>
        <v>30.299747267881326</v>
      </c>
      <c r="AT85" s="175">
        <f>'Regulatory Model'!AT61</f>
        <v>31.117571239972044</v>
      </c>
      <c r="AU85" s="175">
        <f>'Regulatory Model'!AU61</f>
        <v>31.957469193189169</v>
      </c>
      <c r="AV85" s="175">
        <f>'Regulatory Model'!AV61</f>
        <v>32.820036928902439</v>
      </c>
      <c r="AW85" s="175">
        <f>'Regulatory Model'!AW61</f>
        <v>33.705886329825042</v>
      </c>
      <c r="AX85" s="175">
        <f>'Regulatory Model'!AX61</f>
        <v>34.615645794067042</v>
      </c>
      <c r="AY85" s="175">
        <f>'Regulatory Model'!AY61</f>
        <v>35.549960680904334</v>
      </c>
      <c r="AZ85" s="175">
        <f>'Regulatory Model'!AZ61</f>
        <v>36.509493768579453</v>
      </c>
      <c r="BA85" s="175">
        <f>'Regulatory Model'!BA61</f>
        <v>37.494925724458888</v>
      </c>
      <c r="BB85" s="175">
        <f>'Regulatory Model'!BB61</f>
        <v>38.506955587880505</v>
      </c>
      <c r="BC85" s="175">
        <f>'Regulatory Model'!BC61</f>
        <v>0</v>
      </c>
      <c r="BD85" s="175">
        <f>'Regulatory Model'!BD61</f>
        <v>0</v>
      </c>
    </row>
    <row r="86" spans="2:56" outlineLevel="1" x14ac:dyDescent="0.2">
      <c r="B86" s="48" t="str">
        <v>Channel Protection Assets</v>
      </c>
      <c r="C86" s="10" t="s">
        <v>216</v>
      </c>
      <c r="G86" s="175">
        <f>'Regulatory Model'!G62</f>
        <v>0</v>
      </c>
      <c r="H86" s="175">
        <f>'Regulatory Model'!H62</f>
        <v>0</v>
      </c>
      <c r="I86" s="175">
        <f>'Regulatory Model'!I62</f>
        <v>0</v>
      </c>
      <c r="J86" s="175">
        <f>'Regulatory Model'!J62</f>
        <v>0</v>
      </c>
      <c r="K86" s="175">
        <f>'Regulatory Model'!K62</f>
        <v>0</v>
      </c>
      <c r="L86" s="175">
        <f>'Regulatory Model'!L62</f>
        <v>0</v>
      </c>
      <c r="M86" s="175">
        <f>'Regulatory Model'!M62</f>
        <v>0</v>
      </c>
      <c r="N86" s="175">
        <f>'Regulatory Model'!N62</f>
        <v>0</v>
      </c>
      <c r="O86" s="175">
        <f>'Regulatory Model'!O62</f>
        <v>0</v>
      </c>
      <c r="P86" s="175">
        <f>'Regulatory Model'!P62</f>
        <v>0</v>
      </c>
      <c r="Q86" s="175">
        <f>'Regulatory Model'!Q62</f>
        <v>0</v>
      </c>
      <c r="R86" s="175">
        <f>'Regulatory Model'!R62</f>
        <v>0</v>
      </c>
      <c r="S86" s="175">
        <f>'Regulatory Model'!S62</f>
        <v>0</v>
      </c>
      <c r="T86" s="175">
        <f>'Regulatory Model'!T62</f>
        <v>0</v>
      </c>
      <c r="U86" s="175">
        <f>'Regulatory Model'!U62</f>
        <v>0</v>
      </c>
      <c r="V86" s="175">
        <f>'Regulatory Model'!V62</f>
        <v>0</v>
      </c>
      <c r="W86" s="175">
        <f>'Regulatory Model'!W62</f>
        <v>0</v>
      </c>
      <c r="X86" s="175">
        <f>'Regulatory Model'!X62</f>
        <v>0</v>
      </c>
      <c r="Y86" s="175">
        <f>'Regulatory Model'!Y62</f>
        <v>0</v>
      </c>
      <c r="Z86" s="175">
        <f>'Regulatory Model'!Z62</f>
        <v>0</v>
      </c>
      <c r="AA86" s="175">
        <f>'Regulatory Model'!AA62</f>
        <v>0</v>
      </c>
      <c r="AB86" s="175">
        <f>'Regulatory Model'!AB62</f>
        <v>0</v>
      </c>
      <c r="AC86" s="175">
        <f>'Regulatory Model'!AC62</f>
        <v>0</v>
      </c>
      <c r="AD86" s="175">
        <f>'Regulatory Model'!AD62</f>
        <v>0</v>
      </c>
      <c r="AE86" s="175">
        <f>'Regulatory Model'!AE62</f>
        <v>0</v>
      </c>
      <c r="AF86" s="175">
        <f>'Regulatory Model'!AF62</f>
        <v>0</v>
      </c>
      <c r="AG86" s="175">
        <f>'Regulatory Model'!AG62</f>
        <v>0</v>
      </c>
      <c r="AH86" s="175">
        <f>'Regulatory Model'!AH62</f>
        <v>0</v>
      </c>
      <c r="AI86" s="175">
        <f>'Regulatory Model'!AI62</f>
        <v>0</v>
      </c>
      <c r="AJ86" s="175">
        <f>'Regulatory Model'!AJ62</f>
        <v>0</v>
      </c>
      <c r="AK86" s="175">
        <f>'Regulatory Model'!AK62</f>
        <v>0</v>
      </c>
      <c r="AL86" s="175">
        <f>'Regulatory Model'!AL62</f>
        <v>0</v>
      </c>
      <c r="AM86" s="175">
        <f>'Regulatory Model'!AM62</f>
        <v>0</v>
      </c>
      <c r="AN86" s="175">
        <f>'Regulatory Model'!AN62</f>
        <v>0</v>
      </c>
      <c r="AO86" s="175">
        <f>'Regulatory Model'!AO62</f>
        <v>0</v>
      </c>
      <c r="AP86" s="175">
        <f>'Regulatory Model'!AP62</f>
        <v>0</v>
      </c>
      <c r="AQ86" s="175">
        <f>'Regulatory Model'!AQ62</f>
        <v>0</v>
      </c>
      <c r="AR86" s="175">
        <f>'Regulatory Model'!AR62</f>
        <v>0</v>
      </c>
      <c r="AS86" s="175">
        <f>'Regulatory Model'!AS62</f>
        <v>0</v>
      </c>
      <c r="AT86" s="175">
        <f>'Regulatory Model'!AT62</f>
        <v>0</v>
      </c>
      <c r="AU86" s="175">
        <f>'Regulatory Model'!AU62</f>
        <v>0</v>
      </c>
      <c r="AV86" s="175">
        <f>'Regulatory Model'!AV62</f>
        <v>0</v>
      </c>
      <c r="AW86" s="175">
        <f>'Regulatory Model'!AW62</f>
        <v>0</v>
      </c>
      <c r="AX86" s="175">
        <f>'Regulatory Model'!AX62</f>
        <v>0</v>
      </c>
      <c r="AY86" s="175">
        <f>'Regulatory Model'!AY62</f>
        <v>0</v>
      </c>
      <c r="AZ86" s="175">
        <f>'Regulatory Model'!AZ62</f>
        <v>0</v>
      </c>
      <c r="BA86" s="175">
        <f>'Regulatory Model'!BA62</f>
        <v>0</v>
      </c>
      <c r="BB86" s="175">
        <f>'Regulatory Model'!BB62</f>
        <v>0</v>
      </c>
      <c r="BC86" s="175">
        <f>'Regulatory Model'!BC62</f>
        <v>0</v>
      </c>
      <c r="BD86" s="175">
        <f>'Regulatory Model'!BD62</f>
        <v>0</v>
      </c>
    </row>
    <row r="87" spans="2:56" outlineLevel="1" x14ac:dyDescent="0.2">
      <c r="B87" s="48" t="str">
        <v>Channel Service Protection</v>
      </c>
      <c r="C87" s="10" t="s">
        <v>216</v>
      </c>
      <c r="G87" s="175">
        <f>'Regulatory Model'!G63</f>
        <v>0</v>
      </c>
      <c r="H87" s="175">
        <f>'Regulatory Model'!H63</f>
        <v>0</v>
      </c>
      <c r="I87" s="175">
        <f>'Regulatory Model'!I63</f>
        <v>4.6876603270489127E-2</v>
      </c>
      <c r="J87" s="175">
        <f>'Regulatory Model'!J63</f>
        <v>1.1969545146807816</v>
      </c>
      <c r="K87" s="175">
        <f>'Regulatory Model'!K63</f>
        <v>1.1360494776311807</v>
      </c>
      <c r="L87" s="175">
        <f>'Regulatory Model'!L63</f>
        <v>3.7336348193122357</v>
      </c>
      <c r="M87" s="175">
        <f>'Regulatory Model'!M63</f>
        <v>0</v>
      </c>
      <c r="N87" s="175">
        <f>'Regulatory Model'!N63</f>
        <v>0</v>
      </c>
      <c r="O87" s="175">
        <f>'Regulatory Model'!O63</f>
        <v>0</v>
      </c>
      <c r="P87" s="175">
        <f>'Regulatory Model'!P63</f>
        <v>0</v>
      </c>
      <c r="Q87" s="175">
        <f>'Regulatory Model'!Q63</f>
        <v>0</v>
      </c>
      <c r="R87" s="175">
        <f>'Regulatory Model'!R63</f>
        <v>0</v>
      </c>
      <c r="S87" s="175">
        <f>'Regulatory Model'!S63</f>
        <v>0</v>
      </c>
      <c r="T87" s="175">
        <f>'Regulatory Model'!T63</f>
        <v>0</v>
      </c>
      <c r="U87" s="175">
        <f>'Regulatory Model'!U63</f>
        <v>0</v>
      </c>
      <c r="V87" s="175">
        <f>'Regulatory Model'!V63</f>
        <v>0</v>
      </c>
      <c r="W87" s="175">
        <f>'Regulatory Model'!W63</f>
        <v>0</v>
      </c>
      <c r="X87" s="175">
        <f>'Regulatory Model'!X63</f>
        <v>0</v>
      </c>
      <c r="Y87" s="175">
        <f>'Regulatory Model'!Y63</f>
        <v>0</v>
      </c>
      <c r="Z87" s="175">
        <f>'Regulatory Model'!Z63</f>
        <v>0</v>
      </c>
      <c r="AA87" s="175">
        <f>'Regulatory Model'!AA63</f>
        <v>0</v>
      </c>
      <c r="AB87" s="175">
        <f>'Regulatory Model'!AB63</f>
        <v>0</v>
      </c>
      <c r="AC87" s="175">
        <f>'Regulatory Model'!AC63</f>
        <v>0</v>
      </c>
      <c r="AD87" s="175">
        <f>'Regulatory Model'!AD63</f>
        <v>0</v>
      </c>
      <c r="AE87" s="175">
        <f>'Regulatory Model'!AE63</f>
        <v>0</v>
      </c>
      <c r="AF87" s="175">
        <f>'Regulatory Model'!AF63</f>
        <v>0</v>
      </c>
      <c r="AG87" s="175">
        <f>'Regulatory Model'!AG63</f>
        <v>0</v>
      </c>
      <c r="AH87" s="175">
        <f>'Regulatory Model'!AH63</f>
        <v>0</v>
      </c>
      <c r="AI87" s="175">
        <f>'Regulatory Model'!AI63</f>
        <v>0</v>
      </c>
      <c r="AJ87" s="175">
        <f>'Regulatory Model'!AJ63</f>
        <v>0</v>
      </c>
      <c r="AK87" s="175">
        <f>'Regulatory Model'!AK63</f>
        <v>0</v>
      </c>
      <c r="AL87" s="175">
        <f>'Regulatory Model'!AL63</f>
        <v>0</v>
      </c>
      <c r="AM87" s="175">
        <f>'Regulatory Model'!AM63</f>
        <v>0</v>
      </c>
      <c r="AN87" s="175">
        <f>'Regulatory Model'!AN63</f>
        <v>0</v>
      </c>
      <c r="AO87" s="175">
        <f>'Regulatory Model'!AO63</f>
        <v>0</v>
      </c>
      <c r="AP87" s="175">
        <f>'Regulatory Model'!AP63</f>
        <v>0</v>
      </c>
      <c r="AQ87" s="175">
        <f>'Regulatory Model'!AQ63</f>
        <v>0</v>
      </c>
      <c r="AR87" s="175">
        <f>'Regulatory Model'!AR63</f>
        <v>0</v>
      </c>
      <c r="AS87" s="175">
        <f>'Regulatory Model'!AS63</f>
        <v>0</v>
      </c>
      <c r="AT87" s="175">
        <f>'Regulatory Model'!AT63</f>
        <v>0</v>
      </c>
      <c r="AU87" s="175">
        <f>'Regulatory Model'!AU63</f>
        <v>0</v>
      </c>
      <c r="AV87" s="175">
        <f>'Regulatory Model'!AV63</f>
        <v>0</v>
      </c>
      <c r="AW87" s="175">
        <f>'Regulatory Model'!AW63</f>
        <v>0</v>
      </c>
      <c r="AX87" s="175">
        <f>'Regulatory Model'!AX63</f>
        <v>0</v>
      </c>
      <c r="AY87" s="175">
        <f>'Regulatory Model'!AY63</f>
        <v>0</v>
      </c>
      <c r="AZ87" s="175">
        <f>'Regulatory Model'!AZ63</f>
        <v>0</v>
      </c>
      <c r="BA87" s="175">
        <f>'Regulatory Model'!BA63</f>
        <v>0</v>
      </c>
      <c r="BB87" s="175">
        <f>'Regulatory Model'!BB63</f>
        <v>0</v>
      </c>
      <c r="BC87" s="175">
        <f>'Regulatory Model'!BC63</f>
        <v>0</v>
      </c>
      <c r="BD87" s="175">
        <f>'Regulatory Model'!BD63</f>
        <v>0</v>
      </c>
    </row>
    <row r="88" spans="2:56" outlineLevel="1" x14ac:dyDescent="0.2">
      <c r="B88" s="48" t="str">
        <v>Roads</v>
      </c>
      <c r="C88" s="10" t="s">
        <v>216</v>
      </c>
      <c r="G88" s="175">
        <f>'Regulatory Model'!G64</f>
        <v>7.9156628418046715E-2</v>
      </c>
      <c r="H88" s="175">
        <f>'Regulatory Model'!H64</f>
        <v>1.2748152949920908</v>
      </c>
      <c r="I88" s="175">
        <f>'Regulatory Model'!I64</f>
        <v>0.23204308505551791</v>
      </c>
      <c r="J88" s="175">
        <f>'Regulatory Model'!J64</f>
        <v>1.4968021998919148</v>
      </c>
      <c r="K88" s="175">
        <f>'Regulatory Model'!K64</f>
        <v>8.0756470692606044</v>
      </c>
      <c r="L88" s="175">
        <f>'Regulatory Model'!L64</f>
        <v>0</v>
      </c>
      <c r="M88" s="175">
        <f>'Regulatory Model'!M64</f>
        <v>8.385512292705295</v>
      </c>
      <c r="N88" s="175">
        <f>'Regulatory Model'!N64</f>
        <v>2.2970202446874315</v>
      </c>
      <c r="O88" s="175">
        <f>'Regulatory Model'!O64</f>
        <v>0</v>
      </c>
      <c r="P88" s="175">
        <f>'Regulatory Model'!P64</f>
        <v>0</v>
      </c>
      <c r="Q88" s="175">
        <f>'Regulatory Model'!Q64</f>
        <v>6.173002436101072</v>
      </c>
      <c r="R88" s="175">
        <f>'Regulatory Model'!R64</f>
        <v>3.2304617947128667</v>
      </c>
      <c r="S88" s="175">
        <f>'Regulatory Model'!S64</f>
        <v>1.545098422501094</v>
      </c>
      <c r="T88" s="175">
        <f>'Regulatory Model'!T64</f>
        <v>6.429969119120071</v>
      </c>
      <c r="U88" s="175">
        <f>'Regulatory Model'!U64</f>
        <v>0.21235000569570156</v>
      </c>
      <c r="V88" s="175">
        <f>'Regulatory Model'!V64</f>
        <v>0</v>
      </c>
      <c r="W88" s="175">
        <f>'Regulatory Model'!W64</f>
        <v>0</v>
      </c>
      <c r="X88" s="175">
        <f>'Regulatory Model'!X64</f>
        <v>0.72116507614930081</v>
      </c>
      <c r="Y88" s="175">
        <f>'Regulatory Model'!Y64</f>
        <v>15.270323973965173</v>
      </c>
      <c r="Z88" s="175">
        <f>'Regulatory Model'!Z64</f>
        <v>7.0131796661958807</v>
      </c>
      <c r="AA88" s="175">
        <f>'Regulatory Model'!AA64</f>
        <v>4.5753277173467399</v>
      </c>
      <c r="AB88" s="175">
        <f>'Regulatory Model'!AB64</f>
        <v>0</v>
      </c>
      <c r="AC88" s="175">
        <f>'Regulatory Model'!AC64</f>
        <v>3.5209416388877014E-2</v>
      </c>
      <c r="AD88" s="175">
        <f>'Regulatory Model'!AD64</f>
        <v>33.631333057850838</v>
      </c>
      <c r="AE88" s="175">
        <f>'Regulatory Model'!AE64</f>
        <v>0</v>
      </c>
      <c r="AF88" s="175">
        <f>'Regulatory Model'!AF64</f>
        <v>1.3135109726960807</v>
      </c>
      <c r="AG88" s="175">
        <f>'Regulatory Model'!AG64</f>
        <v>0</v>
      </c>
      <c r="AH88" s="175">
        <f>'Regulatory Model'!AH64</f>
        <v>0</v>
      </c>
      <c r="AI88" s="175">
        <f>'Regulatory Model'!AI64</f>
        <v>8.0948031827704519</v>
      </c>
      <c r="AJ88" s="175">
        <f>'Regulatory Model'!AJ64</f>
        <v>4.3285473280314255</v>
      </c>
      <c r="AK88" s="175">
        <f>'Regulatory Model'!AK64</f>
        <v>5.971801297594193</v>
      </c>
      <c r="AL88" s="175">
        <f>'Regulatory Model'!AL64</f>
        <v>0</v>
      </c>
      <c r="AM88" s="175">
        <f>'Regulatory Model'!AM64</f>
        <v>0</v>
      </c>
      <c r="AN88" s="175">
        <f>'Regulatory Model'!AN64</f>
        <v>0</v>
      </c>
      <c r="AO88" s="175">
        <f>'Regulatory Model'!AO64</f>
        <v>0</v>
      </c>
      <c r="AP88" s="175">
        <f>'Regulatory Model'!AP64</f>
        <v>0</v>
      </c>
      <c r="AQ88" s="175">
        <f>'Regulatory Model'!AQ64</f>
        <v>0</v>
      </c>
      <c r="AR88" s="175">
        <f>'Regulatory Model'!AR64</f>
        <v>0</v>
      </c>
      <c r="AS88" s="175">
        <f>'Regulatory Model'!AS64</f>
        <v>0</v>
      </c>
      <c r="AT88" s="175">
        <f>'Regulatory Model'!AT64</f>
        <v>0</v>
      </c>
      <c r="AU88" s="175">
        <f>'Regulatory Model'!AU64</f>
        <v>0</v>
      </c>
      <c r="AV88" s="175">
        <f>'Regulatory Model'!AV64</f>
        <v>0</v>
      </c>
      <c r="AW88" s="175">
        <f>'Regulatory Model'!AW64</f>
        <v>0</v>
      </c>
      <c r="AX88" s="175">
        <f>'Regulatory Model'!AX64</f>
        <v>0</v>
      </c>
      <c r="AY88" s="175">
        <f>'Regulatory Model'!AY64</f>
        <v>0</v>
      </c>
      <c r="AZ88" s="175">
        <f>'Regulatory Model'!AZ64</f>
        <v>0</v>
      </c>
      <c r="BA88" s="175">
        <f>'Regulatory Model'!BA64</f>
        <v>0</v>
      </c>
      <c r="BB88" s="175">
        <f>'Regulatory Model'!BB64</f>
        <v>0</v>
      </c>
      <c r="BC88" s="175">
        <f>'Regulatory Model'!BC64</f>
        <v>0</v>
      </c>
      <c r="BD88" s="175">
        <f>'Regulatory Model'!BD64</f>
        <v>0</v>
      </c>
    </row>
    <row r="89" spans="2:56" outlineLevel="1" x14ac:dyDescent="0.2">
      <c r="B89" s="48" t="str">
        <v>Rail</v>
      </c>
      <c r="C89" s="10" t="s">
        <v>216</v>
      </c>
      <c r="G89" s="175">
        <f>'Regulatory Model'!G65</f>
        <v>0.10352842595756534</v>
      </c>
      <c r="H89" s="175">
        <f>'Regulatory Model'!H65</f>
        <v>2.3421437351682779</v>
      </c>
      <c r="I89" s="175">
        <f>'Regulatory Model'!I65</f>
        <v>3.4295128354131168</v>
      </c>
      <c r="J89" s="175">
        <f>'Regulatory Model'!J65</f>
        <v>34.321518600063605</v>
      </c>
      <c r="K89" s="175">
        <f>'Regulatory Model'!K65</f>
        <v>30.169134161587593</v>
      </c>
      <c r="L89" s="175">
        <f>'Regulatory Model'!L65</f>
        <v>73.394156521276145</v>
      </c>
      <c r="M89" s="175">
        <f>'Regulatory Model'!M65</f>
        <v>34.618400950444389</v>
      </c>
      <c r="N89" s="175">
        <f>'Regulatory Model'!N65</f>
        <v>0.93803896503979767</v>
      </c>
      <c r="O89" s="175">
        <f>'Regulatory Model'!O65</f>
        <v>1.3260316174368001</v>
      </c>
      <c r="P89" s="175">
        <f>'Regulatory Model'!P65</f>
        <v>1.8567128283170928</v>
      </c>
      <c r="Q89" s="175">
        <f>'Regulatory Model'!Q65</f>
        <v>0.37564832768667666</v>
      </c>
      <c r="R89" s="175">
        <f>'Regulatory Model'!R65</f>
        <v>0.53983861520425003</v>
      </c>
      <c r="S89" s="175">
        <f>'Regulatory Model'!S65</f>
        <v>0.33930607903768756</v>
      </c>
      <c r="T89" s="175">
        <f>'Regulatory Model'!T65</f>
        <v>0.62323948967310849</v>
      </c>
      <c r="U89" s="175">
        <f>'Regulatory Model'!U65</f>
        <v>0.59645757486900008</v>
      </c>
      <c r="V89" s="175">
        <f>'Regulatory Model'!V65</f>
        <v>0.8575791553151022</v>
      </c>
      <c r="W89" s="175">
        <f>'Regulatory Model'!W65</f>
        <v>0.62909092359337149</v>
      </c>
      <c r="X89" s="175">
        <f>'Regulatory Model'!X65</f>
        <v>0.90450614407525654</v>
      </c>
      <c r="Y89" s="175">
        <f>'Regulatory Model'!Y65</f>
        <v>2.4097281275111371</v>
      </c>
      <c r="Z89" s="175">
        <f>'Regulatory Model'!Z65</f>
        <v>0.95399559365715947</v>
      </c>
      <c r="AA89" s="175">
        <f>'Regulatory Model'!AA65</f>
        <v>1.1637020725612313</v>
      </c>
      <c r="AB89" s="175">
        <f>'Regulatory Model'!AB65</f>
        <v>0</v>
      </c>
      <c r="AC89" s="175">
        <f>'Regulatory Model'!AC65</f>
        <v>0</v>
      </c>
      <c r="AD89" s="175">
        <f>'Regulatory Model'!AD65</f>
        <v>0</v>
      </c>
      <c r="AE89" s="175">
        <f>'Regulatory Model'!AE65</f>
        <v>0</v>
      </c>
      <c r="AF89" s="175">
        <f>'Regulatory Model'!AF65</f>
        <v>0</v>
      </c>
      <c r="AG89" s="175">
        <f>'Regulatory Model'!AG65</f>
        <v>0</v>
      </c>
      <c r="AH89" s="175">
        <f>'Regulatory Model'!AH65</f>
        <v>0</v>
      </c>
      <c r="AI89" s="175">
        <f>'Regulatory Model'!AI65</f>
        <v>0</v>
      </c>
      <c r="AJ89" s="175">
        <f>'Regulatory Model'!AJ65</f>
        <v>0</v>
      </c>
      <c r="AK89" s="175">
        <f>'Regulatory Model'!AK65</f>
        <v>0</v>
      </c>
      <c r="AL89" s="175">
        <f>'Regulatory Model'!AL65</f>
        <v>0</v>
      </c>
      <c r="AM89" s="175">
        <f>'Regulatory Model'!AM65</f>
        <v>0</v>
      </c>
      <c r="AN89" s="175">
        <f>'Regulatory Model'!AN65</f>
        <v>0</v>
      </c>
      <c r="AO89" s="175">
        <f>'Regulatory Model'!AO65</f>
        <v>0</v>
      </c>
      <c r="AP89" s="175">
        <f>'Regulatory Model'!AP65</f>
        <v>0</v>
      </c>
      <c r="AQ89" s="175">
        <f>'Regulatory Model'!AQ65</f>
        <v>0</v>
      </c>
      <c r="AR89" s="175">
        <f>'Regulatory Model'!AR65</f>
        <v>0</v>
      </c>
      <c r="AS89" s="175">
        <f>'Regulatory Model'!AS65</f>
        <v>0</v>
      </c>
      <c r="AT89" s="175">
        <f>'Regulatory Model'!AT65</f>
        <v>0</v>
      </c>
      <c r="AU89" s="175">
        <f>'Regulatory Model'!AU65</f>
        <v>0</v>
      </c>
      <c r="AV89" s="175">
        <f>'Regulatory Model'!AV65</f>
        <v>0</v>
      </c>
      <c r="AW89" s="175">
        <f>'Regulatory Model'!AW65</f>
        <v>0</v>
      </c>
      <c r="AX89" s="175">
        <f>'Regulatory Model'!AX65</f>
        <v>0</v>
      </c>
      <c r="AY89" s="175">
        <f>'Regulatory Model'!AY65</f>
        <v>0</v>
      </c>
      <c r="AZ89" s="175">
        <f>'Regulatory Model'!AZ65</f>
        <v>0</v>
      </c>
      <c r="BA89" s="175">
        <f>'Regulatory Model'!BA65</f>
        <v>0</v>
      </c>
      <c r="BB89" s="175">
        <f>'Regulatory Model'!BB65</f>
        <v>0</v>
      </c>
      <c r="BC89" s="175">
        <f>'Regulatory Model'!BC65</f>
        <v>0</v>
      </c>
      <c r="BD89" s="175">
        <f>'Regulatory Model'!BD65</f>
        <v>0</v>
      </c>
    </row>
    <row r="90" spans="2:56" outlineLevel="1" x14ac:dyDescent="0.2">
      <c r="B90" s="48" t="str">
        <v>Buildings</v>
      </c>
      <c r="C90" s="10" t="s">
        <v>216</v>
      </c>
      <c r="G90" s="175">
        <f>'Regulatory Model'!G66</f>
        <v>0</v>
      </c>
      <c r="H90" s="175">
        <f>'Regulatory Model'!H66</f>
        <v>0.54428473240866881</v>
      </c>
      <c r="I90" s="175">
        <f>'Regulatory Model'!I66</f>
        <v>1.806010380972821</v>
      </c>
      <c r="J90" s="175">
        <f>'Regulatory Model'!J66</f>
        <v>2.0304371522030986</v>
      </c>
      <c r="K90" s="175">
        <f>'Regulatory Model'!K66</f>
        <v>0</v>
      </c>
      <c r="L90" s="175">
        <f>'Regulatory Model'!L66</f>
        <v>0</v>
      </c>
      <c r="M90" s="175">
        <f>'Regulatory Model'!M66</f>
        <v>0.10387010802693319</v>
      </c>
      <c r="N90" s="175">
        <f>'Regulatory Model'!N66</f>
        <v>0</v>
      </c>
      <c r="O90" s="175">
        <f>'Regulatory Model'!O66</f>
        <v>0</v>
      </c>
      <c r="P90" s="175">
        <f>'Regulatory Model'!P66</f>
        <v>0</v>
      </c>
      <c r="Q90" s="175">
        <f>'Regulatory Model'!Q66</f>
        <v>0.92814744907288904</v>
      </c>
      <c r="R90" s="175">
        <f>'Regulatory Model'!R66</f>
        <v>1.3206210939446095</v>
      </c>
      <c r="S90" s="175">
        <f>'Regulatory Model'!S66</f>
        <v>4.3299867727007602</v>
      </c>
      <c r="T90" s="175">
        <f>'Regulatory Model'!T66</f>
        <v>5.1134774651389785</v>
      </c>
      <c r="U90" s="175">
        <f>'Regulatory Model'!U66</f>
        <v>0.7670104401891773</v>
      </c>
      <c r="V90" s="175">
        <f>'Regulatory Model'!V66</f>
        <v>4.1079345592684922</v>
      </c>
      <c r="W90" s="175">
        <f>'Regulatory Model'!W66</f>
        <v>1.4459137338366126</v>
      </c>
      <c r="X90" s="175">
        <f>'Regulatory Model'!X66</f>
        <v>0.31786905671615012</v>
      </c>
      <c r="Y90" s="175">
        <f>'Regulatory Model'!Y66</f>
        <v>3.5916011559888186</v>
      </c>
      <c r="Z90" s="175">
        <f>'Regulatory Model'!Z66</f>
        <v>2.963635914048468</v>
      </c>
      <c r="AA90" s="175">
        <f>'Regulatory Model'!AA66</f>
        <v>0.32491599148421429</v>
      </c>
      <c r="AB90" s="175">
        <f>'Regulatory Model'!AB66</f>
        <v>1.7122069194932863</v>
      </c>
      <c r="AC90" s="175">
        <f>'Regulatory Model'!AC66</f>
        <v>7.4012591882981801E-2</v>
      </c>
      <c r="AD90" s="175">
        <f>'Regulatory Model'!AD66</f>
        <v>0.35803651093345662</v>
      </c>
      <c r="AE90" s="175">
        <f>'Regulatory Model'!AE66</f>
        <v>0.22608438380953086</v>
      </c>
      <c r="AF90" s="175">
        <f>'Regulatory Model'!AF66</f>
        <v>1.1690758112133794</v>
      </c>
      <c r="AG90" s="175">
        <f>'Regulatory Model'!AG66</f>
        <v>0</v>
      </c>
      <c r="AH90" s="175">
        <f>'Regulatory Model'!AH66</f>
        <v>0</v>
      </c>
      <c r="AI90" s="175">
        <f>'Regulatory Model'!AI66</f>
        <v>0</v>
      </c>
      <c r="AJ90" s="175">
        <f>'Regulatory Model'!AJ66</f>
        <v>0</v>
      </c>
      <c r="AK90" s="175">
        <f>'Regulatory Model'!AK66</f>
        <v>0</v>
      </c>
      <c r="AL90" s="175">
        <f>'Regulatory Model'!AL66</f>
        <v>0</v>
      </c>
      <c r="AM90" s="175">
        <f>'Regulatory Model'!AM66</f>
        <v>0</v>
      </c>
      <c r="AN90" s="175">
        <f>'Regulatory Model'!AN66</f>
        <v>0</v>
      </c>
      <c r="AO90" s="175">
        <f>'Regulatory Model'!AO66</f>
        <v>0</v>
      </c>
      <c r="AP90" s="175">
        <f>'Regulatory Model'!AP66</f>
        <v>0</v>
      </c>
      <c r="AQ90" s="175">
        <f>'Regulatory Model'!AQ66</f>
        <v>0</v>
      </c>
      <c r="AR90" s="175">
        <f>'Regulatory Model'!AR66</f>
        <v>0</v>
      </c>
      <c r="AS90" s="175">
        <f>'Regulatory Model'!AS66</f>
        <v>0</v>
      </c>
      <c r="AT90" s="175">
        <f>'Regulatory Model'!AT66</f>
        <v>0</v>
      </c>
      <c r="AU90" s="175">
        <f>'Regulatory Model'!AU66</f>
        <v>0</v>
      </c>
      <c r="AV90" s="175">
        <f>'Regulatory Model'!AV66</f>
        <v>0</v>
      </c>
      <c r="AW90" s="175">
        <f>'Regulatory Model'!AW66</f>
        <v>0</v>
      </c>
      <c r="AX90" s="175">
        <f>'Regulatory Model'!AX66</f>
        <v>0</v>
      </c>
      <c r="AY90" s="175">
        <f>'Regulatory Model'!AY66</f>
        <v>0</v>
      </c>
      <c r="AZ90" s="175">
        <f>'Regulatory Model'!AZ66</f>
        <v>0</v>
      </c>
      <c r="BA90" s="175">
        <f>'Regulatory Model'!BA66</f>
        <v>0</v>
      </c>
      <c r="BB90" s="175">
        <f>'Regulatory Model'!BB66</f>
        <v>0</v>
      </c>
      <c r="BC90" s="175">
        <f>'Regulatory Model'!BC66</f>
        <v>0</v>
      </c>
      <c r="BD90" s="175">
        <f>'Regulatory Model'!BD66</f>
        <v>0</v>
      </c>
    </row>
    <row r="91" spans="2:56" outlineLevel="1" x14ac:dyDescent="0.2">
      <c r="B91" s="48" t="str">
        <v>Wharves</v>
      </c>
      <c r="C91" s="10" t="s">
        <v>216</v>
      </c>
      <c r="G91" s="175">
        <f>'Regulatory Model'!G67</f>
        <v>18.435065147395644</v>
      </c>
      <c r="H91" s="175">
        <f>'Regulatory Model'!H67</f>
        <v>35.090471760743569</v>
      </c>
      <c r="I91" s="175">
        <f>'Regulatory Model'!I67</f>
        <v>42.559854232715686</v>
      </c>
      <c r="J91" s="175">
        <f>'Regulatory Model'!J67</f>
        <v>36.32666233227252</v>
      </c>
      <c r="K91" s="175">
        <f>'Regulatory Model'!K67</f>
        <v>30.535382472114925</v>
      </c>
      <c r="L91" s="175">
        <f>'Regulatory Model'!L67</f>
        <v>84.838639766901579</v>
      </c>
      <c r="M91" s="175">
        <f>'Regulatory Model'!M67</f>
        <v>155.04915136779863</v>
      </c>
      <c r="N91" s="175">
        <f>'Regulatory Model'!N67</f>
        <v>216.44702270784441</v>
      </c>
      <c r="O91" s="175">
        <f>'Regulatory Model'!O67</f>
        <v>172.87160037445767</v>
      </c>
      <c r="P91" s="175">
        <f>'Regulatory Model'!P67</f>
        <v>464.58531407313455</v>
      </c>
      <c r="Q91" s="175">
        <f>'Regulatory Model'!Q67</f>
        <v>406.23267995923601</v>
      </c>
      <c r="R91" s="175">
        <f>'Regulatory Model'!R67</f>
        <v>26.874578553392624</v>
      </c>
      <c r="S91" s="175">
        <f>'Regulatory Model'!S67</f>
        <v>20.000444824166031</v>
      </c>
      <c r="T91" s="175">
        <f>'Regulatory Model'!T67</f>
        <v>18.564722819502929</v>
      </c>
      <c r="U91" s="175">
        <f>'Regulatory Model'!U67</f>
        <v>64.455653547370531</v>
      </c>
      <c r="V91" s="175">
        <f>'Regulatory Model'!V67</f>
        <v>79.735073038060605</v>
      </c>
      <c r="W91" s="175">
        <f>'Regulatory Model'!W67</f>
        <v>24.236628735967503</v>
      </c>
      <c r="X91" s="175">
        <f>'Regulatory Model'!X67</f>
        <v>22.93264698318637</v>
      </c>
      <c r="Y91" s="175">
        <f>'Regulatory Model'!Y67</f>
        <v>24.538296047293031</v>
      </c>
      <c r="Z91" s="175">
        <f>'Regulatory Model'!Z67</f>
        <v>31.088301691885221</v>
      </c>
      <c r="AA91" s="175">
        <f>'Regulatory Model'!AA67</f>
        <v>21.019942951252194</v>
      </c>
      <c r="AB91" s="175">
        <f>'Regulatory Model'!AB67</f>
        <v>42.955098781903786</v>
      </c>
      <c r="AC91" s="175">
        <f>'Regulatory Model'!AC67</f>
        <v>59.618370491079204</v>
      </c>
      <c r="AD91" s="175">
        <f>'Regulatory Model'!AD67</f>
        <v>71.003489149702673</v>
      </c>
      <c r="AE91" s="175">
        <f>'Regulatory Model'!AE67</f>
        <v>64.713035837274205</v>
      </c>
      <c r="AF91" s="175">
        <f>'Regulatory Model'!AF67</f>
        <v>25.434099615870178</v>
      </c>
      <c r="AG91" s="175">
        <f>'Regulatory Model'!AG67</f>
        <v>0</v>
      </c>
      <c r="AH91" s="175">
        <f>'Regulatory Model'!AH67</f>
        <v>0</v>
      </c>
      <c r="AI91" s="175">
        <f>'Regulatory Model'!AI67</f>
        <v>0</v>
      </c>
      <c r="AJ91" s="175">
        <f>'Regulatory Model'!AJ67</f>
        <v>0</v>
      </c>
      <c r="AK91" s="175">
        <f>'Regulatory Model'!AK67</f>
        <v>0</v>
      </c>
      <c r="AL91" s="175">
        <f>'Regulatory Model'!AL67</f>
        <v>0</v>
      </c>
      <c r="AM91" s="175">
        <f>'Regulatory Model'!AM67</f>
        <v>0</v>
      </c>
      <c r="AN91" s="175">
        <f>'Regulatory Model'!AN67</f>
        <v>0</v>
      </c>
      <c r="AO91" s="175">
        <f>'Regulatory Model'!AO67</f>
        <v>0</v>
      </c>
      <c r="AP91" s="175">
        <f>'Regulatory Model'!AP67</f>
        <v>0</v>
      </c>
      <c r="AQ91" s="175">
        <f>'Regulatory Model'!AQ67</f>
        <v>0</v>
      </c>
      <c r="AR91" s="175">
        <f>'Regulatory Model'!AR67</f>
        <v>0</v>
      </c>
      <c r="AS91" s="175">
        <f>'Regulatory Model'!AS67</f>
        <v>0</v>
      </c>
      <c r="AT91" s="175">
        <f>'Regulatory Model'!AT67</f>
        <v>0</v>
      </c>
      <c r="AU91" s="175">
        <f>'Regulatory Model'!AU67</f>
        <v>0</v>
      </c>
      <c r="AV91" s="175">
        <f>'Regulatory Model'!AV67</f>
        <v>0</v>
      </c>
      <c r="AW91" s="175">
        <f>'Regulatory Model'!AW67</f>
        <v>0</v>
      </c>
      <c r="AX91" s="175">
        <f>'Regulatory Model'!AX67</f>
        <v>0</v>
      </c>
      <c r="AY91" s="175">
        <f>'Regulatory Model'!AY67</f>
        <v>0</v>
      </c>
      <c r="AZ91" s="175">
        <f>'Regulatory Model'!AZ67</f>
        <v>0</v>
      </c>
      <c r="BA91" s="175">
        <f>'Regulatory Model'!BA67</f>
        <v>0</v>
      </c>
      <c r="BB91" s="175">
        <f>'Regulatory Model'!BB67</f>
        <v>0</v>
      </c>
      <c r="BC91" s="175">
        <f>'Regulatory Model'!BC67</f>
        <v>0</v>
      </c>
      <c r="BD91" s="175">
        <f>'Regulatory Model'!BD67</f>
        <v>0</v>
      </c>
    </row>
    <row r="92" spans="2:56" outlineLevel="1" x14ac:dyDescent="0.2">
      <c r="B92" s="48" t="str">
        <v>Plant</v>
      </c>
      <c r="C92" s="10" t="s">
        <v>216</v>
      </c>
      <c r="G92" s="175">
        <f>'Regulatory Model'!G68</f>
        <v>0.8071153756356213</v>
      </c>
      <c r="H92" s="175">
        <f>'Regulatory Model'!H68</f>
        <v>0.69068045128996225</v>
      </c>
      <c r="I92" s="175">
        <f>'Regulatory Model'!I68</f>
        <v>1.2090061738521802</v>
      </c>
      <c r="J92" s="175">
        <f>'Regulatory Model'!J68</f>
        <v>0.97790308369859891</v>
      </c>
      <c r="K92" s="175">
        <f>'Regulatory Model'!K68</f>
        <v>3.317420817743391</v>
      </c>
      <c r="L92" s="175">
        <f>'Regulatory Model'!L68</f>
        <v>3.5135230514651816</v>
      </c>
      <c r="M92" s="175">
        <f>'Regulatory Model'!M68</f>
        <v>1.1207762309217228</v>
      </c>
      <c r="N92" s="175">
        <f>'Regulatory Model'!N68</f>
        <v>1.3517449953472065</v>
      </c>
      <c r="O92" s="175">
        <f>'Regulatory Model'!O68</f>
        <v>0.60009777708396017</v>
      </c>
      <c r="P92" s="175">
        <f>'Regulatory Model'!P68</f>
        <v>0.82921507292935204</v>
      </c>
      <c r="Q92" s="175">
        <f>'Regulatory Model'!Q68</f>
        <v>2.2949930602857562</v>
      </c>
      <c r="R92" s="175">
        <f>'Regulatory Model'!R68</f>
        <v>5.1102061721578202</v>
      </c>
      <c r="S92" s="175">
        <f>'Regulatory Model'!S68</f>
        <v>1.0164791544677221</v>
      </c>
      <c r="T92" s="175">
        <f>'Regulatory Model'!T68</f>
        <v>0.70417359737855911</v>
      </c>
      <c r="U92" s="175">
        <f>'Regulatory Model'!U68</f>
        <v>10.235284779482139</v>
      </c>
      <c r="V92" s="175">
        <f>'Regulatory Model'!V68</f>
        <v>10.035307090660414</v>
      </c>
      <c r="W92" s="175">
        <f>'Regulatory Model'!W68</f>
        <v>1.3286054304721082</v>
      </c>
      <c r="X92" s="175">
        <f>'Regulatory Model'!X68</f>
        <v>2.2800478015427479</v>
      </c>
      <c r="Y92" s="175">
        <f>'Regulatory Model'!Y68</f>
        <v>1.7479181627845883</v>
      </c>
      <c r="Z92" s="175">
        <f>'Regulatory Model'!Z68</f>
        <v>17.663468257583965</v>
      </c>
      <c r="AA92" s="175">
        <f>'Regulatory Model'!AA68</f>
        <v>2.835816767504566</v>
      </c>
      <c r="AB92" s="175">
        <f>'Regulatory Model'!AB68</f>
        <v>1.3877143001070529</v>
      </c>
      <c r="AC92" s="175">
        <f>'Regulatory Model'!AC68</f>
        <v>2.0632305679610132</v>
      </c>
      <c r="AD92" s="175">
        <f>'Regulatory Model'!AD68</f>
        <v>3.112025807604645</v>
      </c>
      <c r="AE92" s="175">
        <f>'Regulatory Model'!AE68</f>
        <v>6.7496530088533495</v>
      </c>
      <c r="AF92" s="175">
        <f>'Regulatory Model'!AF68</f>
        <v>3.6940187663745192</v>
      </c>
      <c r="AG92" s="175">
        <f>'Regulatory Model'!AG68</f>
        <v>1.0573916849112577</v>
      </c>
      <c r="AH92" s="175">
        <f>'Regulatory Model'!AH68</f>
        <v>1.3146083104241733</v>
      </c>
      <c r="AI92" s="175">
        <f>'Regulatory Model'!AI68</f>
        <v>1.1893150099623602</v>
      </c>
      <c r="AJ92" s="175">
        <f>'Regulatory Model'!AJ68</f>
        <v>17.352464065284025</v>
      </c>
      <c r="AK92" s="175">
        <f>'Regulatory Model'!AK68</f>
        <v>15.892757062797562</v>
      </c>
      <c r="AL92" s="175">
        <f>'Regulatory Model'!AL68</f>
        <v>3.2377746185084146</v>
      </c>
      <c r="AM92" s="175">
        <f>'Regulatory Model'!AM68</f>
        <v>3.5368574353016808</v>
      </c>
      <c r="AN92" s="175">
        <f>'Regulatory Model'!AN68</f>
        <v>2.7706218321280844</v>
      </c>
      <c r="AO92" s="175">
        <f>'Regulatory Model'!AO68</f>
        <v>1.1357004084597377</v>
      </c>
      <c r="AP92" s="175">
        <f>'Regulatory Model'!AP68</f>
        <v>12.053751812602092</v>
      </c>
      <c r="AQ92" s="175">
        <f>'Regulatory Model'!AQ68</f>
        <v>4.5172921728951891</v>
      </c>
      <c r="AR92" s="175">
        <f>'Regulatory Model'!AR68</f>
        <v>3.1103184377271571</v>
      </c>
      <c r="AS92" s="175">
        <f>'Regulatory Model'!AS68</f>
        <v>3.2258545925474666</v>
      </c>
      <c r="AT92" s="175">
        <f>'Regulatory Model'!AT68</f>
        <v>41.580349170074214</v>
      </c>
      <c r="AU92" s="175">
        <f>'Regulatory Model'!AU68</f>
        <v>0.32697963210387815</v>
      </c>
      <c r="AV92" s="175">
        <f>'Regulatory Model'!AV68</f>
        <v>0</v>
      </c>
      <c r="AW92" s="175">
        <f>'Regulatory Model'!AW68</f>
        <v>0</v>
      </c>
      <c r="AX92" s="175">
        <f>'Regulatory Model'!AX68</f>
        <v>0</v>
      </c>
      <c r="AY92" s="175">
        <f>'Regulatory Model'!AY68</f>
        <v>0</v>
      </c>
      <c r="AZ92" s="175">
        <f>'Regulatory Model'!AZ68</f>
        <v>0</v>
      </c>
      <c r="BA92" s="175">
        <f>'Regulatory Model'!BA68</f>
        <v>0</v>
      </c>
      <c r="BB92" s="175">
        <f>'Regulatory Model'!BB68</f>
        <v>0</v>
      </c>
      <c r="BC92" s="175">
        <f>'Regulatory Model'!BC68</f>
        <v>0</v>
      </c>
      <c r="BD92" s="175">
        <f>'Regulatory Model'!BD68</f>
        <v>0</v>
      </c>
    </row>
    <row r="93" spans="2:56" outlineLevel="1" x14ac:dyDescent="0.2">
      <c r="B93" s="48" t="str">
        <v>Land</v>
      </c>
      <c r="C93" s="10" t="s">
        <v>216</v>
      </c>
      <c r="G93" s="175">
        <f>'Regulatory Model'!G69</f>
        <v>0</v>
      </c>
      <c r="H93" s="175">
        <f>'Regulatory Model'!H69</f>
        <v>0</v>
      </c>
      <c r="I93" s="175">
        <f>'Regulatory Model'!I69</f>
        <v>0</v>
      </c>
      <c r="J93" s="175">
        <f>'Regulatory Model'!J69</f>
        <v>0</v>
      </c>
      <c r="K93" s="175">
        <f>'Regulatory Model'!K69</f>
        <v>0</v>
      </c>
      <c r="L93" s="175">
        <f>'Regulatory Model'!L69</f>
        <v>0</v>
      </c>
      <c r="M93" s="175">
        <f>'Regulatory Model'!M69</f>
        <v>0</v>
      </c>
      <c r="N93" s="175">
        <f>'Regulatory Model'!N69</f>
        <v>0</v>
      </c>
      <c r="O93" s="175">
        <f>'Regulatory Model'!O69</f>
        <v>0</v>
      </c>
      <c r="P93" s="175">
        <f>'Regulatory Model'!P69</f>
        <v>0</v>
      </c>
      <c r="Q93" s="175">
        <f>'Regulatory Model'!Q69</f>
        <v>0</v>
      </c>
      <c r="R93" s="175">
        <f>'Regulatory Model'!R69</f>
        <v>0</v>
      </c>
      <c r="S93" s="175">
        <f>'Regulatory Model'!S69</f>
        <v>0</v>
      </c>
      <c r="T93" s="175">
        <f>'Regulatory Model'!T69</f>
        <v>0</v>
      </c>
      <c r="U93" s="175">
        <f>'Regulatory Model'!U69</f>
        <v>0</v>
      </c>
      <c r="V93" s="175">
        <f>'Regulatory Model'!V69</f>
        <v>0</v>
      </c>
      <c r="W93" s="175">
        <f>'Regulatory Model'!W69</f>
        <v>0</v>
      </c>
      <c r="X93" s="175">
        <f>'Regulatory Model'!X69</f>
        <v>0</v>
      </c>
      <c r="Y93" s="175">
        <f>'Regulatory Model'!Y69</f>
        <v>0</v>
      </c>
      <c r="Z93" s="175">
        <f>'Regulatory Model'!Z69</f>
        <v>0</v>
      </c>
      <c r="AA93" s="175">
        <f>'Regulatory Model'!AA69</f>
        <v>0</v>
      </c>
      <c r="AB93" s="175">
        <f>'Regulatory Model'!AB69</f>
        <v>0</v>
      </c>
      <c r="AC93" s="175">
        <f>'Regulatory Model'!AC69</f>
        <v>0</v>
      </c>
      <c r="AD93" s="175">
        <f>'Regulatory Model'!AD69</f>
        <v>0</v>
      </c>
      <c r="AE93" s="175">
        <f>'Regulatory Model'!AE69</f>
        <v>0</v>
      </c>
      <c r="AF93" s="175">
        <f>'Regulatory Model'!AF69</f>
        <v>0</v>
      </c>
      <c r="AG93" s="175">
        <f>'Regulatory Model'!AG69</f>
        <v>0</v>
      </c>
      <c r="AH93" s="175">
        <f>'Regulatory Model'!AH69</f>
        <v>0</v>
      </c>
      <c r="AI93" s="175">
        <f>'Regulatory Model'!AI69</f>
        <v>0</v>
      </c>
      <c r="AJ93" s="175">
        <f>'Regulatory Model'!AJ69</f>
        <v>0</v>
      </c>
      <c r="AK93" s="175">
        <f>'Regulatory Model'!AK69</f>
        <v>0</v>
      </c>
      <c r="AL93" s="175">
        <f>'Regulatory Model'!AL69</f>
        <v>0</v>
      </c>
      <c r="AM93" s="175">
        <f>'Regulatory Model'!AM69</f>
        <v>0</v>
      </c>
      <c r="AN93" s="175">
        <f>'Regulatory Model'!AN69</f>
        <v>0</v>
      </c>
      <c r="AO93" s="175">
        <f>'Regulatory Model'!AO69</f>
        <v>0</v>
      </c>
      <c r="AP93" s="175">
        <f>'Regulatory Model'!AP69</f>
        <v>0</v>
      </c>
      <c r="AQ93" s="175">
        <f>'Regulatory Model'!AQ69</f>
        <v>0</v>
      </c>
      <c r="AR93" s="175">
        <f>'Regulatory Model'!AR69</f>
        <v>0</v>
      </c>
      <c r="AS93" s="175">
        <f>'Regulatory Model'!AS69</f>
        <v>0</v>
      </c>
      <c r="AT93" s="175">
        <f>'Regulatory Model'!AT69</f>
        <v>0</v>
      </c>
      <c r="AU93" s="175">
        <f>'Regulatory Model'!AU69</f>
        <v>0</v>
      </c>
      <c r="AV93" s="175">
        <f>'Regulatory Model'!AV69</f>
        <v>0</v>
      </c>
      <c r="AW93" s="175">
        <f>'Regulatory Model'!AW69</f>
        <v>0</v>
      </c>
      <c r="AX93" s="175">
        <f>'Regulatory Model'!AX69</f>
        <v>0</v>
      </c>
      <c r="AY93" s="175">
        <f>'Regulatory Model'!AY69</f>
        <v>0</v>
      </c>
      <c r="AZ93" s="175">
        <f>'Regulatory Model'!AZ69</f>
        <v>0</v>
      </c>
      <c r="BA93" s="175">
        <f>'Regulatory Model'!BA69</f>
        <v>0</v>
      </c>
      <c r="BB93" s="175">
        <f>'Regulatory Model'!BB69</f>
        <v>0</v>
      </c>
      <c r="BC93" s="175">
        <f>'Regulatory Model'!BC69</f>
        <v>0</v>
      </c>
      <c r="BD93" s="175">
        <f>'Regulatory Model'!BD69</f>
        <v>0</v>
      </c>
    </row>
    <row r="94" spans="2:56" outlineLevel="1" x14ac:dyDescent="0.2">
      <c r="B94" s="48" t="str">
        <v>Port Capacity Project - Initial Capital Asset Value</v>
      </c>
      <c r="C94" s="10" t="s">
        <v>216</v>
      </c>
      <c r="G94" s="175">
        <f>'Regulatory Model'!G70</f>
        <v>0</v>
      </c>
      <c r="H94" s="175">
        <f>'Regulatory Model'!H70</f>
        <v>0</v>
      </c>
      <c r="I94" s="175">
        <f>'Regulatory Model'!I70</f>
        <v>0</v>
      </c>
      <c r="J94" s="175">
        <f>'Regulatory Model'!J70</f>
        <v>0</v>
      </c>
      <c r="K94" s="175">
        <f>'Regulatory Model'!K70</f>
        <v>0</v>
      </c>
      <c r="L94" s="175">
        <f>'Regulatory Model'!L70</f>
        <v>0</v>
      </c>
      <c r="M94" s="175">
        <f>'Regulatory Model'!M70</f>
        <v>0</v>
      </c>
      <c r="N94" s="175">
        <f>'Regulatory Model'!N70</f>
        <v>0</v>
      </c>
      <c r="O94" s="175">
        <f>'Regulatory Model'!O70</f>
        <v>0</v>
      </c>
      <c r="P94" s="175">
        <f>'Regulatory Model'!P70</f>
        <v>0</v>
      </c>
      <c r="Q94" s="175">
        <f>'Regulatory Model'!Q70</f>
        <v>0</v>
      </c>
      <c r="R94" s="175">
        <f>'Regulatory Model'!R70</f>
        <v>0</v>
      </c>
      <c r="S94" s="175">
        <f>'Regulatory Model'!S70</f>
        <v>0</v>
      </c>
      <c r="T94" s="175">
        <f>'Regulatory Model'!T70</f>
        <v>0</v>
      </c>
      <c r="U94" s="175">
        <f>'Regulatory Model'!U70</f>
        <v>0</v>
      </c>
      <c r="V94" s="175">
        <f>'Regulatory Model'!V70</f>
        <v>0</v>
      </c>
      <c r="W94" s="175">
        <f>'Regulatory Model'!W70</f>
        <v>0</v>
      </c>
      <c r="X94" s="175">
        <f>'Regulatory Model'!X70</f>
        <v>0</v>
      </c>
      <c r="Y94" s="175">
        <f>'Regulatory Model'!Y70</f>
        <v>0</v>
      </c>
      <c r="Z94" s="175">
        <f>'Regulatory Model'!Z70</f>
        <v>0</v>
      </c>
      <c r="AA94" s="175">
        <f>'Regulatory Model'!AA70</f>
        <v>0</v>
      </c>
      <c r="AB94" s="175">
        <f>'Regulatory Model'!AB70</f>
        <v>0</v>
      </c>
      <c r="AC94" s="175">
        <f>'Regulatory Model'!AC70</f>
        <v>0</v>
      </c>
      <c r="AD94" s="175">
        <f>'Regulatory Model'!AD70</f>
        <v>0</v>
      </c>
      <c r="AE94" s="175">
        <f>'Regulatory Model'!AE70</f>
        <v>0</v>
      </c>
      <c r="AF94" s="175">
        <f>'Regulatory Model'!AF70</f>
        <v>0</v>
      </c>
      <c r="AG94" s="175">
        <f>'Regulatory Model'!AG70</f>
        <v>0</v>
      </c>
      <c r="AH94" s="175">
        <f>'Regulatory Model'!AH70</f>
        <v>0</v>
      </c>
      <c r="AI94" s="175">
        <f>'Regulatory Model'!AI70</f>
        <v>0</v>
      </c>
      <c r="AJ94" s="175">
        <f>'Regulatory Model'!AJ70</f>
        <v>0</v>
      </c>
      <c r="AK94" s="175">
        <f>'Regulatory Model'!AK70</f>
        <v>0</v>
      </c>
      <c r="AL94" s="175">
        <f>'Regulatory Model'!AL70</f>
        <v>0</v>
      </c>
      <c r="AM94" s="175">
        <f>'Regulatory Model'!AM70</f>
        <v>0</v>
      </c>
      <c r="AN94" s="175">
        <f>'Regulatory Model'!AN70</f>
        <v>0</v>
      </c>
      <c r="AO94" s="175">
        <f>'Regulatory Model'!AO70</f>
        <v>0</v>
      </c>
      <c r="AP94" s="175">
        <f>'Regulatory Model'!AP70</f>
        <v>0</v>
      </c>
      <c r="AQ94" s="175">
        <f>'Regulatory Model'!AQ70</f>
        <v>0</v>
      </c>
      <c r="AR94" s="175">
        <f>'Regulatory Model'!AR70</f>
        <v>0</v>
      </c>
      <c r="AS94" s="175">
        <f>'Regulatory Model'!AS70</f>
        <v>0</v>
      </c>
      <c r="AT94" s="175">
        <f>'Regulatory Model'!AT70</f>
        <v>0</v>
      </c>
      <c r="AU94" s="175">
        <f>'Regulatory Model'!AU70</f>
        <v>0</v>
      </c>
      <c r="AV94" s="175">
        <f>'Regulatory Model'!AV70</f>
        <v>0</v>
      </c>
      <c r="AW94" s="175">
        <f>'Regulatory Model'!AW70</f>
        <v>0</v>
      </c>
      <c r="AX94" s="175">
        <f>'Regulatory Model'!AX70</f>
        <v>0</v>
      </c>
      <c r="AY94" s="175">
        <f>'Regulatory Model'!AY70</f>
        <v>0</v>
      </c>
      <c r="AZ94" s="175">
        <f>'Regulatory Model'!AZ70</f>
        <v>0</v>
      </c>
      <c r="BA94" s="175">
        <f>'Regulatory Model'!BA70</f>
        <v>0</v>
      </c>
      <c r="BB94" s="175">
        <f>'Regulatory Model'!BB70</f>
        <v>0</v>
      </c>
      <c r="BC94" s="175">
        <f>'Regulatory Model'!BC70</f>
        <v>0</v>
      </c>
      <c r="BD94" s="175">
        <f>'Regulatory Model'!BD70</f>
        <v>0</v>
      </c>
    </row>
    <row r="95" spans="2:56" outlineLevel="1" x14ac:dyDescent="0.2">
      <c r="B95" s="48" t="str">
        <v>Port Capacity Project - Wharves</v>
      </c>
      <c r="C95" s="10" t="s">
        <v>216</v>
      </c>
      <c r="G95" s="175">
        <f>'Regulatory Model'!G71</f>
        <v>25.271786260124959</v>
      </c>
      <c r="H95" s="175">
        <f>'Regulatory Model'!H71</f>
        <v>1.6948935028291376</v>
      </c>
      <c r="I95" s="175">
        <f>'Regulatory Model'!I71</f>
        <v>0</v>
      </c>
      <c r="J95" s="175">
        <f>'Regulatory Model'!J71</f>
        <v>0</v>
      </c>
      <c r="K95" s="175">
        <f>'Regulatory Model'!K71</f>
        <v>0</v>
      </c>
      <c r="L95" s="175">
        <f>'Regulatory Model'!L71</f>
        <v>0</v>
      </c>
      <c r="M95" s="175">
        <f>'Regulatory Model'!M71</f>
        <v>0</v>
      </c>
      <c r="N95" s="175">
        <f>'Regulatory Model'!N71</f>
        <v>0</v>
      </c>
      <c r="O95" s="175">
        <f>'Regulatory Model'!O71</f>
        <v>0</v>
      </c>
      <c r="P95" s="175">
        <f>'Regulatory Model'!P71</f>
        <v>0</v>
      </c>
      <c r="Q95" s="175">
        <f>'Regulatory Model'!Q71</f>
        <v>0</v>
      </c>
      <c r="R95" s="175">
        <f>'Regulatory Model'!R71</f>
        <v>0</v>
      </c>
      <c r="S95" s="175">
        <f>'Regulatory Model'!S71</f>
        <v>0</v>
      </c>
      <c r="T95" s="175">
        <f>'Regulatory Model'!T71</f>
        <v>0</v>
      </c>
      <c r="U95" s="175">
        <f>'Regulatory Model'!U71</f>
        <v>0</v>
      </c>
      <c r="V95" s="175">
        <f>'Regulatory Model'!V71</f>
        <v>0</v>
      </c>
      <c r="W95" s="175">
        <f>'Regulatory Model'!W71</f>
        <v>0</v>
      </c>
      <c r="X95" s="175">
        <f>'Regulatory Model'!X71</f>
        <v>0</v>
      </c>
      <c r="Y95" s="175">
        <f>'Regulatory Model'!Y71</f>
        <v>0</v>
      </c>
      <c r="Z95" s="175">
        <f>'Regulatory Model'!Z71</f>
        <v>0</v>
      </c>
      <c r="AA95" s="175">
        <f>'Regulatory Model'!AA71</f>
        <v>0</v>
      </c>
      <c r="AB95" s="175">
        <f>'Regulatory Model'!AB71</f>
        <v>0</v>
      </c>
      <c r="AC95" s="175">
        <f>'Regulatory Model'!AC71</f>
        <v>0</v>
      </c>
      <c r="AD95" s="175">
        <f>'Regulatory Model'!AD71</f>
        <v>0</v>
      </c>
      <c r="AE95" s="175">
        <f>'Regulatory Model'!AE71</f>
        <v>0</v>
      </c>
      <c r="AF95" s="175">
        <f>'Regulatory Model'!AF71</f>
        <v>0</v>
      </c>
      <c r="AG95" s="175">
        <f>'Regulatory Model'!AG71</f>
        <v>0</v>
      </c>
      <c r="AH95" s="175">
        <f>'Regulatory Model'!AH71</f>
        <v>0</v>
      </c>
      <c r="AI95" s="175">
        <f>'Regulatory Model'!AI71</f>
        <v>0</v>
      </c>
      <c r="AJ95" s="175">
        <f>'Regulatory Model'!AJ71</f>
        <v>0</v>
      </c>
      <c r="AK95" s="175">
        <f>'Regulatory Model'!AK71</f>
        <v>0</v>
      </c>
      <c r="AL95" s="175">
        <f>'Regulatory Model'!AL71</f>
        <v>0</v>
      </c>
      <c r="AM95" s="175">
        <f>'Regulatory Model'!AM71</f>
        <v>0</v>
      </c>
      <c r="AN95" s="175">
        <f>'Regulatory Model'!AN71</f>
        <v>0</v>
      </c>
      <c r="AO95" s="175">
        <f>'Regulatory Model'!AO71</f>
        <v>0</v>
      </c>
      <c r="AP95" s="175">
        <f>'Regulatory Model'!AP71</f>
        <v>0</v>
      </c>
      <c r="AQ95" s="175">
        <f>'Regulatory Model'!AQ71</f>
        <v>0</v>
      </c>
      <c r="AR95" s="175">
        <f>'Regulatory Model'!AR71</f>
        <v>0</v>
      </c>
      <c r="AS95" s="175">
        <f>'Regulatory Model'!AS71</f>
        <v>0</v>
      </c>
      <c r="AT95" s="175">
        <f>'Regulatory Model'!AT71</f>
        <v>0</v>
      </c>
      <c r="AU95" s="175">
        <f>'Regulatory Model'!AU71</f>
        <v>0</v>
      </c>
      <c r="AV95" s="175">
        <f>'Regulatory Model'!AV71</f>
        <v>0</v>
      </c>
      <c r="AW95" s="175">
        <f>'Regulatory Model'!AW71</f>
        <v>0</v>
      </c>
      <c r="AX95" s="175">
        <f>'Regulatory Model'!AX71</f>
        <v>0</v>
      </c>
      <c r="AY95" s="175">
        <f>'Regulatory Model'!AY71</f>
        <v>0</v>
      </c>
      <c r="AZ95" s="175">
        <f>'Regulatory Model'!AZ71</f>
        <v>0</v>
      </c>
      <c r="BA95" s="175">
        <f>'Regulatory Model'!BA71</f>
        <v>0</v>
      </c>
      <c r="BB95" s="175">
        <f>'Regulatory Model'!BB71</f>
        <v>0</v>
      </c>
      <c r="BC95" s="175">
        <f>'Regulatory Model'!BC71</f>
        <v>0</v>
      </c>
      <c r="BD95" s="175">
        <f>'Regulatory Model'!BD71</f>
        <v>0</v>
      </c>
    </row>
    <row r="96" spans="2:56" outlineLevel="1" x14ac:dyDescent="0.2">
      <c r="B96" s="48" t="str">
        <v>Port Capacity Project - Civil</v>
      </c>
      <c r="C96" s="10" t="s">
        <v>216</v>
      </c>
      <c r="G96" s="175">
        <f>'Regulatory Model'!G72</f>
        <v>17.63498068911775</v>
      </c>
      <c r="H96" s="175">
        <f>'Regulatory Model'!H72</f>
        <v>5.2766841546558599E-2</v>
      </c>
      <c r="I96" s="175">
        <f>'Regulatory Model'!I72</f>
        <v>0</v>
      </c>
      <c r="J96" s="175">
        <f>'Regulatory Model'!J72</f>
        <v>0</v>
      </c>
      <c r="K96" s="175">
        <f>'Regulatory Model'!K72</f>
        <v>0</v>
      </c>
      <c r="L96" s="175">
        <f>'Regulatory Model'!L72</f>
        <v>0</v>
      </c>
      <c r="M96" s="175">
        <f>'Regulatory Model'!M72</f>
        <v>0</v>
      </c>
      <c r="N96" s="175">
        <f>'Regulatory Model'!N72</f>
        <v>0</v>
      </c>
      <c r="O96" s="175">
        <f>'Regulatory Model'!O72</f>
        <v>0</v>
      </c>
      <c r="P96" s="175">
        <f>'Regulatory Model'!P72</f>
        <v>0</v>
      </c>
      <c r="Q96" s="175">
        <f>'Regulatory Model'!Q72</f>
        <v>0</v>
      </c>
      <c r="R96" s="175">
        <f>'Regulatory Model'!R72</f>
        <v>0</v>
      </c>
      <c r="S96" s="175">
        <f>'Regulatory Model'!S72</f>
        <v>0</v>
      </c>
      <c r="T96" s="175">
        <f>'Regulatory Model'!T72</f>
        <v>0</v>
      </c>
      <c r="U96" s="175">
        <f>'Regulatory Model'!U72</f>
        <v>0</v>
      </c>
      <c r="V96" s="175">
        <f>'Regulatory Model'!V72</f>
        <v>0</v>
      </c>
      <c r="W96" s="175">
        <f>'Regulatory Model'!W72</f>
        <v>0</v>
      </c>
      <c r="X96" s="175">
        <f>'Regulatory Model'!X72</f>
        <v>0</v>
      </c>
      <c r="Y96" s="175">
        <f>'Regulatory Model'!Y72</f>
        <v>0</v>
      </c>
      <c r="Z96" s="175">
        <f>'Regulatory Model'!Z72</f>
        <v>0</v>
      </c>
      <c r="AA96" s="175">
        <f>'Regulatory Model'!AA72</f>
        <v>0</v>
      </c>
      <c r="AB96" s="175">
        <f>'Regulatory Model'!AB72</f>
        <v>0</v>
      </c>
      <c r="AC96" s="175">
        <f>'Regulatory Model'!AC72</f>
        <v>0</v>
      </c>
      <c r="AD96" s="175">
        <f>'Regulatory Model'!AD72</f>
        <v>0</v>
      </c>
      <c r="AE96" s="175">
        <f>'Regulatory Model'!AE72</f>
        <v>0</v>
      </c>
      <c r="AF96" s="175">
        <f>'Regulatory Model'!AF72</f>
        <v>0</v>
      </c>
      <c r="AG96" s="175">
        <f>'Regulatory Model'!AG72</f>
        <v>0</v>
      </c>
      <c r="AH96" s="175">
        <f>'Regulatory Model'!AH72</f>
        <v>0</v>
      </c>
      <c r="AI96" s="175">
        <f>'Regulatory Model'!AI72</f>
        <v>0</v>
      </c>
      <c r="AJ96" s="175">
        <f>'Regulatory Model'!AJ72</f>
        <v>0</v>
      </c>
      <c r="AK96" s="175">
        <f>'Regulatory Model'!AK72</f>
        <v>0</v>
      </c>
      <c r="AL96" s="175">
        <f>'Regulatory Model'!AL72</f>
        <v>0</v>
      </c>
      <c r="AM96" s="175">
        <f>'Regulatory Model'!AM72</f>
        <v>0</v>
      </c>
      <c r="AN96" s="175">
        <f>'Regulatory Model'!AN72</f>
        <v>0</v>
      </c>
      <c r="AO96" s="175">
        <f>'Regulatory Model'!AO72</f>
        <v>0</v>
      </c>
      <c r="AP96" s="175">
        <f>'Regulatory Model'!AP72</f>
        <v>0</v>
      </c>
      <c r="AQ96" s="175">
        <f>'Regulatory Model'!AQ72</f>
        <v>0</v>
      </c>
      <c r="AR96" s="175">
        <f>'Regulatory Model'!AR72</f>
        <v>0</v>
      </c>
      <c r="AS96" s="175">
        <f>'Regulatory Model'!AS72</f>
        <v>0</v>
      </c>
      <c r="AT96" s="175">
        <f>'Regulatory Model'!AT72</f>
        <v>0</v>
      </c>
      <c r="AU96" s="175">
        <f>'Regulatory Model'!AU72</f>
        <v>0</v>
      </c>
      <c r="AV96" s="175">
        <f>'Regulatory Model'!AV72</f>
        <v>0</v>
      </c>
      <c r="AW96" s="175">
        <f>'Regulatory Model'!AW72</f>
        <v>0</v>
      </c>
      <c r="AX96" s="175">
        <f>'Regulatory Model'!AX72</f>
        <v>0</v>
      </c>
      <c r="AY96" s="175">
        <f>'Regulatory Model'!AY72</f>
        <v>0</v>
      </c>
      <c r="AZ96" s="175">
        <f>'Regulatory Model'!AZ72</f>
        <v>0</v>
      </c>
      <c r="BA96" s="175">
        <f>'Regulatory Model'!BA72</f>
        <v>0</v>
      </c>
      <c r="BB96" s="175">
        <f>'Regulatory Model'!BB72</f>
        <v>0</v>
      </c>
      <c r="BC96" s="175">
        <f>'Regulatory Model'!BC72</f>
        <v>0</v>
      </c>
      <c r="BD96" s="175">
        <f>'Regulatory Model'!BD72</f>
        <v>0</v>
      </c>
    </row>
    <row r="97" spans="1:56" outlineLevel="1" x14ac:dyDescent="0.2">
      <c r="B97" s="48" t="str">
        <v>Navigational Aids</v>
      </c>
      <c r="C97" s="10" t="s">
        <v>216</v>
      </c>
      <c r="G97" s="175">
        <f>'Regulatory Model'!G73</f>
        <v>1.5467234968354502</v>
      </c>
      <c r="H97" s="175">
        <f>'Regulatory Model'!H73</f>
        <v>0.48834228888534664</v>
      </c>
      <c r="I97" s="175">
        <f>'Regulatory Model'!I73</f>
        <v>0.33136733875577684</v>
      </c>
      <c r="J97" s="175">
        <f>'Regulatory Model'!J73</f>
        <v>0</v>
      </c>
      <c r="K97" s="175">
        <f>'Regulatory Model'!K73</f>
        <v>1.4838848514002783</v>
      </c>
      <c r="L97" s="175">
        <f>'Regulatory Model'!L73</f>
        <v>2.9052086080116086</v>
      </c>
      <c r="M97" s="175">
        <f>'Regulatory Model'!M73</f>
        <v>2.4</v>
      </c>
      <c r="N97" s="175">
        <f>'Regulatory Model'!N73</f>
        <v>0.8</v>
      </c>
      <c r="O97" s="175">
        <f>'Regulatory Model'!O73</f>
        <v>0</v>
      </c>
      <c r="P97" s="175">
        <f>'Regulatory Model'!P73</f>
        <v>0</v>
      </c>
      <c r="Q97" s="175">
        <f>'Regulatory Model'!Q73</f>
        <v>0</v>
      </c>
      <c r="R97" s="175">
        <f>'Regulatory Model'!R73</f>
        <v>0.17336148324287712</v>
      </c>
      <c r="S97" s="175">
        <f>'Regulatory Model'!S73</f>
        <v>1.928775922579451E-2</v>
      </c>
      <c r="T97" s="175">
        <f>'Regulatory Model'!T73</f>
        <v>0.22990546349621732</v>
      </c>
      <c r="U97" s="175">
        <f>'Regulatory Model'!U73</f>
        <v>11.138510510399849</v>
      </c>
      <c r="V97" s="175">
        <f>'Regulatory Model'!V73</f>
        <v>0</v>
      </c>
      <c r="W97" s="175">
        <f>'Regulatory Model'!W73</f>
        <v>0.36550729696360645</v>
      </c>
      <c r="X97" s="175">
        <f>'Regulatory Model'!X73</f>
        <v>0</v>
      </c>
      <c r="Y97" s="175">
        <f>'Regulatory Model'!Y73</f>
        <v>4.1221452012380126</v>
      </c>
      <c r="Z97" s="175">
        <f>'Regulatory Model'!Z73</f>
        <v>1.1069667131966199</v>
      </c>
      <c r="AA97" s="175">
        <f>'Regulatory Model'!AA73</f>
        <v>9.6831895997832067</v>
      </c>
      <c r="AB97" s="175">
        <f>'Regulatory Model'!AB73</f>
        <v>3.3426796170293025E-3</v>
      </c>
      <c r="AC97" s="175">
        <f>'Regulatory Model'!AC73</f>
        <v>0.61792525762479145</v>
      </c>
      <c r="AD97" s="175">
        <f>'Regulatory Model'!AD73</f>
        <v>0.2387998661540148</v>
      </c>
      <c r="AE97" s="175">
        <f>'Regulatory Model'!AE73</f>
        <v>0.94455084173341841</v>
      </c>
      <c r="AF97" s="175">
        <f>'Regulatory Model'!AF73</f>
        <v>0</v>
      </c>
      <c r="AG97" s="175">
        <f>'Regulatory Model'!AG73</f>
        <v>0</v>
      </c>
      <c r="AH97" s="175">
        <f>'Regulatory Model'!AH73</f>
        <v>0</v>
      </c>
      <c r="AI97" s="175">
        <f>'Regulatory Model'!AI73</f>
        <v>0</v>
      </c>
      <c r="AJ97" s="175">
        <f>'Regulatory Model'!AJ73</f>
        <v>0</v>
      </c>
      <c r="AK97" s="175">
        <f>'Regulatory Model'!AK73</f>
        <v>0</v>
      </c>
      <c r="AL97" s="175">
        <f>'Regulatory Model'!AL73</f>
        <v>0</v>
      </c>
      <c r="AM97" s="175">
        <f>'Regulatory Model'!AM73</f>
        <v>0</v>
      </c>
      <c r="AN97" s="175">
        <f>'Regulatory Model'!AN73</f>
        <v>0</v>
      </c>
      <c r="AO97" s="175">
        <f>'Regulatory Model'!AO73</f>
        <v>0</v>
      </c>
      <c r="AP97" s="175">
        <f>'Regulatory Model'!AP73</f>
        <v>0</v>
      </c>
      <c r="AQ97" s="175">
        <f>'Regulatory Model'!AQ73</f>
        <v>0</v>
      </c>
      <c r="AR97" s="175">
        <f>'Regulatory Model'!AR73</f>
        <v>0</v>
      </c>
      <c r="AS97" s="175">
        <f>'Regulatory Model'!AS73</f>
        <v>0</v>
      </c>
      <c r="AT97" s="175">
        <f>'Regulatory Model'!AT73</f>
        <v>0</v>
      </c>
      <c r="AU97" s="175">
        <f>'Regulatory Model'!AU73</f>
        <v>0</v>
      </c>
      <c r="AV97" s="175">
        <f>'Regulatory Model'!AV73</f>
        <v>0</v>
      </c>
      <c r="AW97" s="175">
        <f>'Regulatory Model'!AW73</f>
        <v>0</v>
      </c>
      <c r="AX97" s="175">
        <f>'Regulatory Model'!AX73</f>
        <v>0</v>
      </c>
      <c r="AY97" s="175">
        <f>'Regulatory Model'!AY73</f>
        <v>0</v>
      </c>
      <c r="AZ97" s="175">
        <f>'Regulatory Model'!AZ73</f>
        <v>0</v>
      </c>
      <c r="BA97" s="175">
        <f>'Regulatory Model'!BA73</f>
        <v>0</v>
      </c>
      <c r="BB97" s="175">
        <f>'Regulatory Model'!BB73</f>
        <v>0</v>
      </c>
      <c r="BC97" s="175">
        <f>'Regulatory Model'!BC73</f>
        <v>0</v>
      </c>
      <c r="BD97" s="175">
        <f>'Regulatory Model'!BD73</f>
        <v>0</v>
      </c>
    </row>
    <row r="98" spans="1:56" outlineLevel="1" x14ac:dyDescent="0.2">
      <c r="B98" s="48" t="str">
        <v>Utilities</v>
      </c>
      <c r="C98" s="10" t="s">
        <v>216</v>
      </c>
      <c r="G98" s="175">
        <f>'Regulatory Model'!G74</f>
        <v>0</v>
      </c>
      <c r="H98" s="175">
        <f>'Regulatory Model'!H74</f>
        <v>-0.23800000000000002</v>
      </c>
      <c r="I98" s="175">
        <f>'Regulatory Model'!I74</f>
        <v>7.0903803461083978E-2</v>
      </c>
      <c r="J98" s="175">
        <f>'Regulatory Model'!J74</f>
        <v>6.340184976547264E-2</v>
      </c>
      <c r="K98" s="175">
        <f>'Regulatory Model'!K74</f>
        <v>1.204648839020324</v>
      </c>
      <c r="L98" s="175">
        <f>'Regulatory Model'!L74</f>
        <v>3.2981133857677407</v>
      </c>
      <c r="M98" s="175">
        <f>'Regulatory Model'!M74</f>
        <v>7.3373232561171314E-2</v>
      </c>
      <c r="N98" s="175">
        <f>'Regulatory Model'!N74</f>
        <v>0</v>
      </c>
      <c r="O98" s="175">
        <f>'Regulatory Model'!O74</f>
        <v>0</v>
      </c>
      <c r="P98" s="175">
        <f>'Regulatory Model'!P74</f>
        <v>0</v>
      </c>
      <c r="Q98" s="175">
        <f>'Regulatory Model'!Q74</f>
        <v>0.35838250392964971</v>
      </c>
      <c r="R98" s="175">
        <f>'Regulatory Model'!R74</f>
        <v>0.46868694139622241</v>
      </c>
      <c r="S98" s="175">
        <f>'Regulatory Model'!S74</f>
        <v>0.14891350549286156</v>
      </c>
      <c r="T98" s="175">
        <f>'Regulatory Model'!T74</f>
        <v>0.75872223984444409</v>
      </c>
      <c r="U98" s="175">
        <f>'Regulatory Model'!U74</f>
        <v>0.81875113475951911</v>
      </c>
      <c r="V98" s="175">
        <f>'Regulatory Model'!V74</f>
        <v>0.81187780243108332</v>
      </c>
      <c r="W98" s="175">
        <f>'Regulatory Model'!W74</f>
        <v>1.5958014975564672</v>
      </c>
      <c r="X98" s="175">
        <f>'Regulatory Model'!X74</f>
        <v>0.51035185130085181</v>
      </c>
      <c r="Y98" s="175">
        <f>'Regulatory Model'!Y74</f>
        <v>0.57275463292097462</v>
      </c>
      <c r="Z98" s="175">
        <f>'Regulatory Model'!Z74</f>
        <v>0.36960108684193704</v>
      </c>
      <c r="AA98" s="175">
        <f>'Regulatory Model'!AA74</f>
        <v>0.61758101923464725</v>
      </c>
      <c r="AB98" s="175">
        <f>'Regulatory Model'!AB74</f>
        <v>0</v>
      </c>
      <c r="AC98" s="175">
        <f>'Regulatory Model'!AC74</f>
        <v>0</v>
      </c>
      <c r="AD98" s="175">
        <f>'Regulatory Model'!AD74</f>
        <v>0</v>
      </c>
      <c r="AE98" s="175">
        <f>'Regulatory Model'!AE74</f>
        <v>0</v>
      </c>
      <c r="AF98" s="175">
        <f>'Regulatory Model'!AF74</f>
        <v>0</v>
      </c>
      <c r="AG98" s="175">
        <f>'Regulatory Model'!AG74</f>
        <v>0</v>
      </c>
      <c r="AH98" s="175">
        <f>'Regulatory Model'!AH74</f>
        <v>0</v>
      </c>
      <c r="AI98" s="175">
        <f>'Regulatory Model'!AI74</f>
        <v>0</v>
      </c>
      <c r="AJ98" s="175">
        <f>'Regulatory Model'!AJ74</f>
        <v>0</v>
      </c>
      <c r="AK98" s="175">
        <f>'Regulatory Model'!AK74</f>
        <v>0</v>
      </c>
      <c r="AL98" s="175">
        <f>'Regulatory Model'!AL74</f>
        <v>0</v>
      </c>
      <c r="AM98" s="175">
        <f>'Regulatory Model'!AM74</f>
        <v>0</v>
      </c>
      <c r="AN98" s="175">
        <f>'Regulatory Model'!AN74</f>
        <v>0</v>
      </c>
      <c r="AO98" s="175">
        <f>'Regulatory Model'!AO74</f>
        <v>0</v>
      </c>
      <c r="AP98" s="175">
        <f>'Regulatory Model'!AP74</f>
        <v>0</v>
      </c>
      <c r="AQ98" s="175">
        <f>'Regulatory Model'!AQ74</f>
        <v>0</v>
      </c>
      <c r="AR98" s="175">
        <f>'Regulatory Model'!AR74</f>
        <v>0</v>
      </c>
      <c r="AS98" s="175">
        <f>'Regulatory Model'!AS74</f>
        <v>0</v>
      </c>
      <c r="AT98" s="175">
        <f>'Regulatory Model'!AT74</f>
        <v>0</v>
      </c>
      <c r="AU98" s="175">
        <f>'Regulatory Model'!AU74</f>
        <v>0</v>
      </c>
      <c r="AV98" s="175">
        <f>'Regulatory Model'!AV74</f>
        <v>0</v>
      </c>
      <c r="AW98" s="175">
        <f>'Regulatory Model'!AW74</f>
        <v>0</v>
      </c>
      <c r="AX98" s="175">
        <f>'Regulatory Model'!AX74</f>
        <v>0</v>
      </c>
      <c r="AY98" s="175">
        <f>'Regulatory Model'!AY74</f>
        <v>0</v>
      </c>
      <c r="AZ98" s="175">
        <f>'Regulatory Model'!AZ74</f>
        <v>0</v>
      </c>
      <c r="BA98" s="175">
        <f>'Regulatory Model'!BA74</f>
        <v>0</v>
      </c>
      <c r="BB98" s="175">
        <f>'Regulatory Model'!BB74</f>
        <v>0</v>
      </c>
      <c r="BC98" s="175">
        <f>'Regulatory Model'!BC74</f>
        <v>0</v>
      </c>
      <c r="BD98" s="175">
        <f>'Regulatory Model'!BD74</f>
        <v>0</v>
      </c>
    </row>
    <row r="99" spans="1:56" outlineLevel="1" x14ac:dyDescent="0.2">
      <c r="B99" s="48" t="str">
        <v>Civil</v>
      </c>
      <c r="C99" s="10" t="s">
        <v>216</v>
      </c>
      <c r="G99" s="175">
        <f>'Regulatory Model'!G75</f>
        <v>0</v>
      </c>
      <c r="H99" s="175">
        <f>'Regulatory Model'!H75</f>
        <v>0.26396455986539247</v>
      </c>
      <c r="I99" s="175">
        <f>'Regulatory Model'!I75</f>
        <v>1.0496457399024188</v>
      </c>
      <c r="J99" s="175">
        <f>'Regulatory Model'!J75</f>
        <v>2.8140278244428048E-2</v>
      </c>
      <c r="K99" s="175">
        <f>'Regulatory Model'!K75</f>
        <v>0.43293271291750057</v>
      </c>
      <c r="L99" s="175">
        <f>'Regulatory Model'!L75</f>
        <v>0</v>
      </c>
      <c r="M99" s="175">
        <f>'Regulatory Model'!M75</f>
        <v>0</v>
      </c>
      <c r="N99" s="175">
        <f>'Regulatory Model'!N75</f>
        <v>0</v>
      </c>
      <c r="O99" s="175">
        <f>'Regulatory Model'!O75</f>
        <v>0</v>
      </c>
      <c r="P99" s="175">
        <f>'Regulatory Model'!P75</f>
        <v>0.45093207730834067</v>
      </c>
      <c r="Q99" s="175">
        <f>'Regulatory Model'!Q75</f>
        <v>0</v>
      </c>
      <c r="R99" s="175">
        <f>'Regulatory Model'!R75</f>
        <v>0</v>
      </c>
      <c r="S99" s="175">
        <f>'Regulatory Model'!S75</f>
        <v>0</v>
      </c>
      <c r="T99" s="175">
        <f>'Regulatory Model'!T75</f>
        <v>0</v>
      </c>
      <c r="U99" s="175">
        <f>'Regulatory Model'!U75</f>
        <v>0</v>
      </c>
      <c r="V99" s="175">
        <f>'Regulatory Model'!V75</f>
        <v>0</v>
      </c>
      <c r="W99" s="175">
        <f>'Regulatory Model'!W75</f>
        <v>0</v>
      </c>
      <c r="X99" s="175">
        <f>'Regulatory Model'!X75</f>
        <v>0</v>
      </c>
      <c r="Y99" s="175">
        <f>'Regulatory Model'!Y75</f>
        <v>0</v>
      </c>
      <c r="Z99" s="175">
        <f>'Regulatory Model'!Z75</f>
        <v>0</v>
      </c>
      <c r="AA99" s="175">
        <f>'Regulatory Model'!AA75</f>
        <v>0</v>
      </c>
      <c r="AB99" s="175">
        <f>'Regulatory Model'!AB75</f>
        <v>0</v>
      </c>
      <c r="AC99" s="175">
        <f>'Regulatory Model'!AC75</f>
        <v>0</v>
      </c>
      <c r="AD99" s="175">
        <f>'Regulatory Model'!AD75</f>
        <v>0</v>
      </c>
      <c r="AE99" s="175">
        <f>'Regulatory Model'!AE75</f>
        <v>0</v>
      </c>
      <c r="AF99" s="175">
        <f>'Regulatory Model'!AF75</f>
        <v>0</v>
      </c>
      <c r="AG99" s="175">
        <f>'Regulatory Model'!AG75</f>
        <v>0</v>
      </c>
      <c r="AH99" s="175">
        <f>'Regulatory Model'!AH75</f>
        <v>0</v>
      </c>
      <c r="AI99" s="175">
        <f>'Regulatory Model'!AI75</f>
        <v>0</v>
      </c>
      <c r="AJ99" s="175">
        <f>'Regulatory Model'!AJ75</f>
        <v>0</v>
      </c>
      <c r="AK99" s="175">
        <f>'Regulatory Model'!AK75</f>
        <v>0</v>
      </c>
      <c r="AL99" s="175">
        <f>'Regulatory Model'!AL75</f>
        <v>0</v>
      </c>
      <c r="AM99" s="175">
        <f>'Regulatory Model'!AM75</f>
        <v>0</v>
      </c>
      <c r="AN99" s="175">
        <f>'Regulatory Model'!AN75</f>
        <v>0</v>
      </c>
      <c r="AO99" s="175">
        <f>'Regulatory Model'!AO75</f>
        <v>0</v>
      </c>
      <c r="AP99" s="175">
        <f>'Regulatory Model'!AP75</f>
        <v>0</v>
      </c>
      <c r="AQ99" s="175">
        <f>'Regulatory Model'!AQ75</f>
        <v>0</v>
      </c>
      <c r="AR99" s="175">
        <f>'Regulatory Model'!AR75</f>
        <v>0</v>
      </c>
      <c r="AS99" s="175">
        <f>'Regulatory Model'!AS75</f>
        <v>0</v>
      </c>
      <c r="AT99" s="175">
        <f>'Regulatory Model'!AT75</f>
        <v>0</v>
      </c>
      <c r="AU99" s="175">
        <f>'Regulatory Model'!AU75</f>
        <v>0</v>
      </c>
      <c r="AV99" s="175">
        <f>'Regulatory Model'!AV75</f>
        <v>0</v>
      </c>
      <c r="AW99" s="175">
        <f>'Regulatory Model'!AW75</f>
        <v>0</v>
      </c>
      <c r="AX99" s="175">
        <f>'Regulatory Model'!AX75</f>
        <v>0</v>
      </c>
      <c r="AY99" s="175">
        <f>'Regulatory Model'!AY75</f>
        <v>0</v>
      </c>
      <c r="AZ99" s="175">
        <f>'Regulatory Model'!AZ75</f>
        <v>0</v>
      </c>
      <c r="BA99" s="175">
        <f>'Regulatory Model'!BA75</f>
        <v>0</v>
      </c>
      <c r="BB99" s="175">
        <f>'Regulatory Model'!BB75</f>
        <v>0</v>
      </c>
      <c r="BC99" s="175">
        <f>'Regulatory Model'!BC75</f>
        <v>0</v>
      </c>
      <c r="BD99" s="175">
        <f>'Regulatory Model'!BD75</f>
        <v>0</v>
      </c>
    </row>
    <row r="100" spans="1:56" outlineLevel="1" x14ac:dyDescent="0.2">
      <c r="B100" s="48" t="str">
        <v>Minor Capital Works</v>
      </c>
      <c r="C100" s="10" t="s">
        <v>216</v>
      </c>
      <c r="G100" s="175">
        <f>'Regulatory Model'!G76</f>
        <v>0</v>
      </c>
      <c r="H100" s="175">
        <f>'Regulatory Model'!H76</f>
        <v>1.1710923043805814</v>
      </c>
      <c r="I100" s="175">
        <f>'Regulatory Model'!I76</f>
        <v>1.5616787990691883</v>
      </c>
      <c r="J100" s="175">
        <f>'Regulatory Model'!J76</f>
        <v>3.3042135388412825</v>
      </c>
      <c r="K100" s="175">
        <f>'Regulatory Model'!K76</f>
        <v>3.306766081397353</v>
      </c>
      <c r="L100" s="175">
        <f>'Regulatory Model'!L76</f>
        <v>3.1447350021547913</v>
      </c>
      <c r="M100" s="175">
        <f>'Regulatory Model'!M76</f>
        <v>3.2077135798550067</v>
      </c>
      <c r="N100" s="175">
        <f>'Regulatory Model'!N76</f>
        <v>3.3188731911493177</v>
      </c>
      <c r="O100" s="175">
        <f>'Regulatory Model'!O76</f>
        <v>3.435751149708774</v>
      </c>
      <c r="P100" s="175">
        <f>'Regulatory Model'!P76</f>
        <v>3.6108677705093402</v>
      </c>
      <c r="Q100" s="175">
        <f>'Regulatory Model'!Q76</f>
        <v>0</v>
      </c>
      <c r="R100" s="175">
        <f>'Regulatory Model'!R76</f>
        <v>0</v>
      </c>
      <c r="S100" s="175">
        <f>'Regulatory Model'!S76</f>
        <v>0</v>
      </c>
      <c r="T100" s="175">
        <f>'Regulatory Model'!T76</f>
        <v>0</v>
      </c>
      <c r="U100" s="175">
        <f>'Regulatory Model'!U76</f>
        <v>0</v>
      </c>
      <c r="V100" s="175">
        <f>'Regulatory Model'!V76</f>
        <v>0</v>
      </c>
      <c r="W100" s="175">
        <f>'Regulatory Model'!W76</f>
        <v>0</v>
      </c>
      <c r="X100" s="175">
        <f>'Regulatory Model'!X76</f>
        <v>0</v>
      </c>
      <c r="Y100" s="175">
        <f>'Regulatory Model'!Y76</f>
        <v>0</v>
      </c>
      <c r="Z100" s="175">
        <f>'Regulatory Model'!Z76</f>
        <v>0</v>
      </c>
      <c r="AA100" s="175">
        <f>'Regulatory Model'!AA76</f>
        <v>0</v>
      </c>
      <c r="AB100" s="175">
        <f>'Regulatory Model'!AB76</f>
        <v>0</v>
      </c>
      <c r="AC100" s="175">
        <f>'Regulatory Model'!AC76</f>
        <v>0</v>
      </c>
      <c r="AD100" s="175">
        <f>'Regulatory Model'!AD76</f>
        <v>0</v>
      </c>
      <c r="AE100" s="175">
        <f>'Regulatory Model'!AE76</f>
        <v>0</v>
      </c>
      <c r="AF100" s="175">
        <f>'Regulatory Model'!AF76</f>
        <v>0</v>
      </c>
      <c r="AG100" s="175">
        <f>'Regulatory Model'!AG76</f>
        <v>0</v>
      </c>
      <c r="AH100" s="175">
        <f>'Regulatory Model'!AH76</f>
        <v>0</v>
      </c>
      <c r="AI100" s="175">
        <f>'Regulatory Model'!AI76</f>
        <v>0</v>
      </c>
      <c r="AJ100" s="175">
        <f>'Regulatory Model'!AJ76</f>
        <v>0</v>
      </c>
      <c r="AK100" s="175">
        <f>'Regulatory Model'!AK76</f>
        <v>0</v>
      </c>
      <c r="AL100" s="175">
        <f>'Regulatory Model'!AL76</f>
        <v>0</v>
      </c>
      <c r="AM100" s="175">
        <f>'Regulatory Model'!AM76</f>
        <v>0</v>
      </c>
      <c r="AN100" s="175">
        <f>'Regulatory Model'!AN76</f>
        <v>0</v>
      </c>
      <c r="AO100" s="175">
        <f>'Regulatory Model'!AO76</f>
        <v>0</v>
      </c>
      <c r="AP100" s="175">
        <f>'Regulatory Model'!AP76</f>
        <v>0</v>
      </c>
      <c r="AQ100" s="175">
        <f>'Regulatory Model'!AQ76</f>
        <v>0</v>
      </c>
      <c r="AR100" s="175">
        <f>'Regulatory Model'!AR76</f>
        <v>0</v>
      </c>
      <c r="AS100" s="175">
        <f>'Regulatory Model'!AS76</f>
        <v>0</v>
      </c>
      <c r="AT100" s="175">
        <f>'Regulatory Model'!AT76</f>
        <v>0</v>
      </c>
      <c r="AU100" s="175">
        <f>'Regulatory Model'!AU76</f>
        <v>0</v>
      </c>
      <c r="AV100" s="175">
        <f>'Regulatory Model'!AV76</f>
        <v>0</v>
      </c>
      <c r="AW100" s="175">
        <f>'Regulatory Model'!AW76</f>
        <v>0</v>
      </c>
      <c r="AX100" s="175">
        <f>'Regulatory Model'!AX76</f>
        <v>0</v>
      </c>
      <c r="AY100" s="175">
        <f>'Regulatory Model'!AY76</f>
        <v>0</v>
      </c>
      <c r="AZ100" s="175">
        <f>'Regulatory Model'!AZ76</f>
        <v>0</v>
      </c>
      <c r="BA100" s="175">
        <f>'Regulatory Model'!BA76</f>
        <v>0</v>
      </c>
      <c r="BB100" s="175">
        <f>'Regulatory Model'!BB76</f>
        <v>0</v>
      </c>
      <c r="BC100" s="175">
        <f>'Regulatory Model'!BC76</f>
        <v>0</v>
      </c>
      <c r="BD100" s="175">
        <f>'Regulatory Model'!BD76</f>
        <v>0</v>
      </c>
    </row>
    <row r="101" spans="1:56" outlineLevel="1" x14ac:dyDescent="0.2">
      <c r="B101" s="48" t="str">
        <v>[spare]</v>
      </c>
      <c r="C101" s="10" t="s">
        <v>216</v>
      </c>
      <c r="G101" s="175">
        <f>'Regulatory Model'!G77</f>
        <v>0</v>
      </c>
      <c r="H101" s="175">
        <f>'Regulatory Model'!H77</f>
        <v>0</v>
      </c>
      <c r="I101" s="175">
        <f>'Regulatory Model'!I77</f>
        <v>0</v>
      </c>
      <c r="J101" s="175">
        <f>'Regulatory Model'!J77</f>
        <v>0</v>
      </c>
      <c r="K101" s="175">
        <f>'Regulatory Model'!K77</f>
        <v>0</v>
      </c>
      <c r="L101" s="175">
        <f>'Regulatory Model'!L77</f>
        <v>0</v>
      </c>
      <c r="M101" s="175">
        <f>'Regulatory Model'!M77</f>
        <v>0</v>
      </c>
      <c r="N101" s="175">
        <f>'Regulatory Model'!N77</f>
        <v>0</v>
      </c>
      <c r="O101" s="175">
        <f>'Regulatory Model'!O77</f>
        <v>0</v>
      </c>
      <c r="P101" s="175">
        <f>'Regulatory Model'!P77</f>
        <v>0</v>
      </c>
      <c r="Q101" s="175">
        <f>'Regulatory Model'!Q77</f>
        <v>0</v>
      </c>
      <c r="R101" s="175">
        <f>'Regulatory Model'!R77</f>
        <v>0</v>
      </c>
      <c r="S101" s="175">
        <f>'Regulatory Model'!S77</f>
        <v>0</v>
      </c>
      <c r="T101" s="175">
        <f>'Regulatory Model'!T77</f>
        <v>0</v>
      </c>
      <c r="U101" s="175">
        <f>'Regulatory Model'!U77</f>
        <v>0</v>
      </c>
      <c r="V101" s="175">
        <f>'Regulatory Model'!V77</f>
        <v>0</v>
      </c>
      <c r="W101" s="175">
        <f>'Regulatory Model'!W77</f>
        <v>0</v>
      </c>
      <c r="X101" s="175">
        <f>'Regulatory Model'!X77</f>
        <v>0</v>
      </c>
      <c r="Y101" s="175">
        <f>'Regulatory Model'!Y77</f>
        <v>0</v>
      </c>
      <c r="Z101" s="175">
        <f>'Regulatory Model'!Z77</f>
        <v>0</v>
      </c>
      <c r="AA101" s="175">
        <f>'Regulatory Model'!AA77</f>
        <v>0</v>
      </c>
      <c r="AB101" s="175">
        <f>'Regulatory Model'!AB77</f>
        <v>0</v>
      </c>
      <c r="AC101" s="175">
        <f>'Regulatory Model'!AC77</f>
        <v>0</v>
      </c>
      <c r="AD101" s="175">
        <f>'Regulatory Model'!AD77</f>
        <v>0</v>
      </c>
      <c r="AE101" s="175">
        <f>'Regulatory Model'!AE77</f>
        <v>0</v>
      </c>
      <c r="AF101" s="175">
        <f>'Regulatory Model'!AF77</f>
        <v>0</v>
      </c>
      <c r="AG101" s="175">
        <f>'Regulatory Model'!AG77</f>
        <v>0</v>
      </c>
      <c r="AH101" s="175">
        <f>'Regulatory Model'!AH77</f>
        <v>0</v>
      </c>
      <c r="AI101" s="175">
        <f>'Regulatory Model'!AI77</f>
        <v>0</v>
      </c>
      <c r="AJ101" s="175">
        <f>'Regulatory Model'!AJ77</f>
        <v>0</v>
      </c>
      <c r="AK101" s="175">
        <f>'Regulatory Model'!AK77</f>
        <v>0</v>
      </c>
      <c r="AL101" s="175">
        <f>'Regulatory Model'!AL77</f>
        <v>0</v>
      </c>
      <c r="AM101" s="175">
        <f>'Regulatory Model'!AM77</f>
        <v>0</v>
      </c>
      <c r="AN101" s="175">
        <f>'Regulatory Model'!AN77</f>
        <v>0</v>
      </c>
      <c r="AO101" s="175">
        <f>'Regulatory Model'!AO77</f>
        <v>0</v>
      </c>
      <c r="AP101" s="175">
        <f>'Regulatory Model'!AP77</f>
        <v>0</v>
      </c>
      <c r="AQ101" s="175">
        <f>'Regulatory Model'!AQ77</f>
        <v>0</v>
      </c>
      <c r="AR101" s="175">
        <f>'Regulatory Model'!AR77</f>
        <v>0</v>
      </c>
      <c r="AS101" s="175">
        <f>'Regulatory Model'!AS77</f>
        <v>0</v>
      </c>
      <c r="AT101" s="175">
        <f>'Regulatory Model'!AT77</f>
        <v>0</v>
      </c>
      <c r="AU101" s="175">
        <f>'Regulatory Model'!AU77</f>
        <v>0</v>
      </c>
      <c r="AV101" s="175">
        <f>'Regulatory Model'!AV77</f>
        <v>0</v>
      </c>
      <c r="AW101" s="175">
        <f>'Regulatory Model'!AW77</f>
        <v>0</v>
      </c>
      <c r="AX101" s="175">
        <f>'Regulatory Model'!AX77</f>
        <v>0</v>
      </c>
      <c r="AY101" s="175">
        <f>'Regulatory Model'!AY77</f>
        <v>0</v>
      </c>
      <c r="AZ101" s="175">
        <f>'Regulatory Model'!AZ77</f>
        <v>0</v>
      </c>
      <c r="BA101" s="175">
        <f>'Regulatory Model'!BA77</f>
        <v>0</v>
      </c>
      <c r="BB101" s="175">
        <f>'Regulatory Model'!BB77</f>
        <v>0</v>
      </c>
      <c r="BC101" s="175">
        <f>'Regulatory Model'!BC77</f>
        <v>0</v>
      </c>
      <c r="BD101" s="175">
        <f>'Regulatory Model'!BD77</f>
        <v>0</v>
      </c>
    </row>
    <row r="102" spans="1:56" outlineLevel="1" x14ac:dyDescent="0.2">
      <c r="A102" s="27"/>
      <c r="B102" s="48"/>
      <c r="C102" s="29"/>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row>
    <row r="103" spans="1:56" outlineLevel="1" x14ac:dyDescent="0.2">
      <c r="A103" s="27"/>
      <c r="B103" s="61" t="s">
        <v>271</v>
      </c>
      <c r="C103" s="62" t="s">
        <v>216</v>
      </c>
      <c r="D103" s="63"/>
      <c r="E103" s="64">
        <f t="shared" ref="E103:BD103" si="38">SUM(E82:E101)</f>
        <v>0</v>
      </c>
      <c r="F103" s="64"/>
      <c r="G103" s="64">
        <f t="shared" si="38"/>
        <v>72.176422948199345</v>
      </c>
      <c r="H103" s="64">
        <f t="shared" si="38"/>
        <v>50.62336936043976</v>
      </c>
      <c r="I103" s="64">
        <f t="shared" si="38"/>
        <v>57.278824499239477</v>
      </c>
      <c r="J103" s="64">
        <f t="shared" si="38"/>
        <v>112.37354462688398</v>
      </c>
      <c r="K103" s="64">
        <f t="shared" si="38"/>
        <v>80.887268166810159</v>
      </c>
      <c r="L103" s="64">
        <f t="shared" si="38"/>
        <v>185.97740494412903</v>
      </c>
      <c r="M103" s="64">
        <f t="shared" si="38"/>
        <v>205.74645247484594</v>
      </c>
      <c r="N103" s="64">
        <f t="shared" si="38"/>
        <v>248.06354688542325</v>
      </c>
      <c r="O103" s="64">
        <f t="shared" si="38"/>
        <v>184.32195114906909</v>
      </c>
      <c r="P103" s="64">
        <f t="shared" si="38"/>
        <v>486.06887461410304</v>
      </c>
      <c r="Q103" s="64">
        <f t="shared" si="38"/>
        <v>435.51580662764485</v>
      </c>
      <c r="R103" s="64">
        <f t="shared" si="38"/>
        <v>57.37805697838256</v>
      </c>
      <c r="S103" s="64">
        <f t="shared" si="38"/>
        <v>47.582841398873434</v>
      </c>
      <c r="T103" s="64">
        <f t="shared" si="38"/>
        <v>53.15248979786184</v>
      </c>
      <c r="U103" s="64">
        <f t="shared" si="38"/>
        <v>109.51187180126519</v>
      </c>
      <c r="V103" s="64">
        <f t="shared" si="38"/>
        <v>117.70240602314544</v>
      </c>
      <c r="W103" s="64">
        <f t="shared" si="38"/>
        <v>52.354189216974284</v>
      </c>
      <c r="X103" s="64">
        <f t="shared" si="38"/>
        <v>51.033529532681442</v>
      </c>
      <c r="Y103" s="64">
        <f t="shared" si="38"/>
        <v>76.250412594061132</v>
      </c>
      <c r="Z103" s="64">
        <f t="shared" si="38"/>
        <v>85.804598202512224</v>
      </c>
      <c r="AA103" s="64">
        <f t="shared" si="38"/>
        <v>65.531241260401373</v>
      </c>
      <c r="AB103" s="64">
        <f t="shared" si="38"/>
        <v>72.052367789942025</v>
      </c>
      <c r="AC103" s="64">
        <f t="shared" si="38"/>
        <v>89.104483722600932</v>
      </c>
      <c r="AD103" s="64">
        <f t="shared" si="38"/>
        <v>135.76006224852856</v>
      </c>
      <c r="AE103" s="64">
        <f t="shared" si="38"/>
        <v>101.71823122358181</v>
      </c>
      <c r="AF103" s="64">
        <f t="shared" si="38"/>
        <v>61.480716788884912</v>
      </c>
      <c r="AG103" s="64">
        <f t="shared" si="38"/>
        <v>31.733680997410449</v>
      </c>
      <c r="AH103" s="64">
        <f t="shared" si="38"/>
        <v>32.819112448318421</v>
      </c>
      <c r="AI103" s="64">
        <f t="shared" si="38"/>
        <v>41.63907624839419</v>
      </c>
      <c r="AJ103" s="64">
        <f t="shared" si="38"/>
        <v>54.909279066960394</v>
      </c>
      <c r="AK103" s="64">
        <f t="shared" si="38"/>
        <v>55.989925911598633</v>
      </c>
      <c r="AL103" s="64">
        <f t="shared" si="38"/>
        <v>38.284348391194456</v>
      </c>
      <c r="AM103" s="64">
        <f t="shared" si="38"/>
        <v>39.529535682907898</v>
      </c>
      <c r="AN103" s="64">
        <f t="shared" si="38"/>
        <v>40.20674660090738</v>
      </c>
      <c r="AO103" s="64">
        <f t="shared" si="38"/>
        <v>39.582267937286112</v>
      </c>
      <c r="AP103" s="64">
        <f t="shared" si="38"/>
        <v>51.538035078516771</v>
      </c>
      <c r="AQ103" s="64">
        <f t="shared" si="38"/>
        <v>45.067300281007313</v>
      </c>
      <c r="AR103" s="64">
        <f t="shared" si="38"/>
        <v>44.75481649013134</v>
      </c>
      <c r="AS103" s="64">
        <f t="shared" si="38"/>
        <v>45.994384093525596</v>
      </c>
      <c r="AT103" s="64">
        <f t="shared" si="38"/>
        <v>85.503248982056419</v>
      </c>
      <c r="AU103" s="64">
        <f t="shared" si="38"/>
        <v>45.435407497254218</v>
      </c>
      <c r="AV103" s="64">
        <f t="shared" si="38"/>
        <v>46.325954642693802</v>
      </c>
      <c r="AW103" s="64">
        <f t="shared" si="38"/>
        <v>47.576343825871675</v>
      </c>
      <c r="AX103" s="64">
        <f t="shared" si="38"/>
        <v>48.860482407663504</v>
      </c>
      <c r="AY103" s="64">
        <f t="shared" si="38"/>
        <v>50.179281321978607</v>
      </c>
      <c r="AZ103" s="64">
        <f t="shared" si="38"/>
        <v>51.533676089848484</v>
      </c>
      <c r="BA103" s="64">
        <f t="shared" si="38"/>
        <v>52.924627483060647</v>
      </c>
      <c r="BB103" s="64">
        <f t="shared" si="38"/>
        <v>54.353122205704743</v>
      </c>
      <c r="BC103" s="64">
        <f t="shared" si="38"/>
        <v>0</v>
      </c>
      <c r="BD103" s="64">
        <f t="shared" si="38"/>
        <v>0</v>
      </c>
    </row>
    <row r="104" spans="1:56" outlineLevel="1" x14ac:dyDescent="0.2">
      <c r="C104" s="24"/>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row>
    <row r="105" spans="1:56" x14ac:dyDescent="0.2">
      <c r="A105" s="6">
        <f>MAX($A$1:A104)+subsection</f>
        <v>8.0599999999999987</v>
      </c>
      <c r="B105" s="6" t="s">
        <v>234</v>
      </c>
      <c r="C105" s="7"/>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row>
    <row r="106" spans="1:56" x14ac:dyDescent="0.2">
      <c r="C106" s="24"/>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row>
    <row r="107" spans="1:56" hidden="1" outlineLevel="1" x14ac:dyDescent="0.2">
      <c r="B107" s="49" t="s">
        <v>272</v>
      </c>
      <c r="C107" s="24"/>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row>
    <row r="108" spans="1:56" hidden="1" outlineLevel="1" x14ac:dyDescent="0.2">
      <c r="C108" s="24"/>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row>
    <row r="109" spans="1:56" hidden="1" outlineLevel="1" x14ac:dyDescent="0.2">
      <c r="B109" s="47" t="s">
        <v>234</v>
      </c>
      <c r="C109" s="24"/>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row>
    <row r="110" spans="1:56" hidden="1" outlineLevel="1" x14ac:dyDescent="0.2">
      <c r="B110" s="48" t="str">
        <f t="array" ref="B110:B129">Asset_Classes</f>
        <v>Shared Channel</v>
      </c>
      <c r="C110" s="10" t="s">
        <v>216</v>
      </c>
      <c r="G110" s="175">
        <f>-CHOOSE(Depn_Profile,'Regulatory Model'!G87,'Regulatory Model'!G116)</f>
        <v>-12.90357554786517</v>
      </c>
      <c r="H110" s="175">
        <f>-CHOOSE(Depn_Profile,'Regulatory Model'!H87,'Regulatory Model'!H116)</f>
        <v>-13.177865970786518</v>
      </c>
      <c r="I110" s="175">
        <f>-CHOOSE(Depn_Profile,'Regulatory Model'!I87,'Regulatory Model'!I116)</f>
        <v>-13.428305052584271</v>
      </c>
      <c r="J110" s="175">
        <f>-CHOOSE(Depn_Profile,'Regulatory Model'!J87,'Regulatory Model'!J116)</f>
        <v>-13.607190111011235</v>
      </c>
      <c r="K110" s="175">
        <f>-CHOOSE(Depn_Profile,'Regulatory Model'!K87,'Regulatory Model'!K116)</f>
        <v>-13.905331875056179</v>
      </c>
      <c r="L110" s="175">
        <f>-CHOOSE(Depn_Profile,'Regulatory Model'!L87,'Regulatory Model'!L116)</f>
        <v>-14.060365592359549</v>
      </c>
      <c r="M110" s="175">
        <f>-CHOOSE(Depn_Profile,'Regulatory Model'!M87,'Regulatory Model'!M116)</f>
        <v>-14.20041691640043</v>
      </c>
      <c r="N110" s="175">
        <f>-CHOOSE(Depn_Profile,'Regulatory Model'!N87,'Regulatory Model'!N116)</f>
        <v>-14.442584026965148</v>
      </c>
      <c r="O110" s="175">
        <f>-CHOOSE(Depn_Profile,'Regulatory Model'!O87,'Regulatory Model'!O116)</f>
        <v>-14.786031865051767</v>
      </c>
      <c r="P110" s="175">
        <f>-CHOOSE(Depn_Profile,'Regulatory Model'!P87,'Regulatory Model'!P116)</f>
        <v>-15.185905832841399</v>
      </c>
      <c r="Q110" s="175">
        <f>-CHOOSE(Depn_Profile,'Regulatory Model'!Q87,'Regulatory Model'!Q116)</f>
        <v>-15.558938618425582</v>
      </c>
      <c r="R110" s="175">
        <f>-CHOOSE(Depn_Profile,'Regulatory Model'!R87,'Regulatory Model'!R116)</f>
        <v>-15.936981758021439</v>
      </c>
      <c r="S110" s="175">
        <f>-CHOOSE(Depn_Profile,'Regulatory Model'!S87,'Regulatory Model'!S116)</f>
        <v>-16.320273839915256</v>
      </c>
      <c r="T110" s="175">
        <f>-CHOOSE(Depn_Profile,'Regulatory Model'!T87,'Regulatory Model'!T116)</f>
        <v>-16.71143933525601</v>
      </c>
      <c r="U110" s="175">
        <f>-CHOOSE(Depn_Profile,'Regulatory Model'!U87,'Regulatory Model'!U116)</f>
        <v>-17.120856834496465</v>
      </c>
      <c r="V110" s="175">
        <f>-CHOOSE(Depn_Profile,'Regulatory Model'!V87,'Regulatory Model'!V116)</f>
        <v>-17.540414335903424</v>
      </c>
      <c r="W110" s="175">
        <f>-CHOOSE(Depn_Profile,'Regulatory Model'!W87,'Regulatory Model'!W116)</f>
        <v>-17.970231133620025</v>
      </c>
      <c r="X110" s="175">
        <f>-CHOOSE(Depn_Profile,'Regulatory Model'!X87,'Regulatory Model'!X116)</f>
        <v>-18.410545815932533</v>
      </c>
      <c r="Y110" s="175">
        <f>-CHOOSE(Depn_Profile,'Regulatory Model'!Y87,'Regulatory Model'!Y116)</f>
        <v>-18.86159697112722</v>
      </c>
      <c r="Z110" s="175">
        <f>-CHOOSE(Depn_Profile,'Regulatory Model'!Z87,'Regulatory Model'!Z116)</f>
        <v>-19.323742481633495</v>
      </c>
      <c r="AA110" s="175">
        <f>-CHOOSE(Depn_Profile,'Regulatory Model'!AA87,'Regulatory Model'!AA116)</f>
        <v>-19.79722093573762</v>
      </c>
      <c r="AB110" s="175">
        <f>-CHOOSE(Depn_Profile,'Regulatory Model'!AB87,'Regulatory Model'!AB116)</f>
        <v>-20.282270921725878</v>
      </c>
      <c r="AC110" s="175">
        <f>-CHOOSE(Depn_Profile,'Regulatory Model'!AC87,'Regulatory Model'!AC116)</f>
        <v>-20.779250322027671</v>
      </c>
      <c r="AD110" s="175">
        <f>-CHOOSE(Depn_Profile,'Regulatory Model'!AD87,'Regulatory Model'!AD116)</f>
        <v>-21.288397724929265</v>
      </c>
      <c r="AE110" s="175">
        <f>-CHOOSE(Depn_Profile,'Regulatory Model'!AE87,'Regulatory Model'!AE116)</f>
        <v>-21.809951718716928</v>
      </c>
      <c r="AF110" s="175">
        <f>-CHOOSE(Depn_Profile,'Regulatory Model'!AF87,'Regulatory Model'!AF116)</f>
        <v>-22.344389479963215</v>
      </c>
      <c r="AG110" s="175">
        <f>-CHOOSE(Depn_Profile,'Regulatory Model'!AG87,'Regulatory Model'!AG116)</f>
        <v>-22.891830302811247</v>
      </c>
      <c r="AH110" s="175">
        <f>-CHOOSE(Depn_Profile,'Regulatory Model'!AH87,'Regulatory Model'!AH116)</f>
        <v>-23.452751363833574</v>
      </c>
      <c r="AI110" s="175">
        <f>-CHOOSE(Depn_Profile,'Regulatory Model'!AI87,'Regulatory Model'!AI116)</f>
        <v>-24.027391251316466</v>
      </c>
      <c r="AJ110" s="175">
        <f>-CHOOSE(Depn_Profile,'Regulatory Model'!AJ87,'Regulatory Model'!AJ116)</f>
        <v>-24.616107847689324</v>
      </c>
      <c r="AK110" s="175">
        <f>-CHOOSE(Depn_Profile,'Regulatory Model'!AK87,'Regulatory Model'!AK116)</f>
        <v>-25.219259035381555</v>
      </c>
      <c r="AL110" s="175">
        <f>-CHOOSE(Depn_Profile,'Regulatory Model'!AL87,'Regulatory Model'!AL116)</f>
        <v>-25.837202696822565</v>
      </c>
      <c r="AM110" s="175">
        <f>-CHOOSE(Depn_Profile,'Regulatory Model'!AM87,'Regulatory Model'!AM116)</f>
        <v>-26.470296714441769</v>
      </c>
      <c r="AN110" s="175">
        <f>-CHOOSE(Depn_Profile,'Regulatory Model'!AN87,'Regulatory Model'!AN116)</f>
        <v>-27.118779676525435</v>
      </c>
      <c r="AO110" s="175">
        <f>-CHOOSE(Depn_Profile,'Regulatory Model'!AO87,'Regulatory Model'!AO116)</f>
        <v>-27.783248053789233</v>
      </c>
      <c r="AP110" s="175">
        <f>-CHOOSE(Depn_Profile,'Regulatory Model'!AP87,'Regulatory Model'!AP116)</f>
        <v>-28.463997334163345</v>
      </c>
      <c r="AQ110" s="175">
        <f>-CHOOSE(Depn_Profile,'Regulatory Model'!AQ87,'Regulatory Model'!AQ116)</f>
        <v>-29.161426434759793</v>
      </c>
      <c r="AR110" s="175">
        <f>-CHOOSE(Depn_Profile,'Regulatory Model'!AR87,'Regulatory Model'!AR116)</f>
        <v>-29.875944047017079</v>
      </c>
      <c r="AS110" s="175">
        <f>-CHOOSE(Depn_Profile,'Regulatory Model'!AS87,'Regulatory Model'!AS116)</f>
        <v>-30.607968876192164</v>
      </c>
      <c r="AT110" s="175">
        <f>-CHOOSE(Depn_Profile,'Regulatory Model'!AT87,'Regulatory Model'!AT116)</f>
        <v>-31.357929886720566</v>
      </c>
      <c r="AU110" s="175">
        <f>-CHOOSE(Depn_Profile,'Regulatory Model'!AU87,'Regulatory Model'!AU116)</f>
        <v>-32.126266553588266</v>
      </c>
      <c r="AV110" s="175">
        <f>-CHOOSE(Depn_Profile,'Regulatory Model'!AV87,'Regulatory Model'!AV116)</f>
        <v>-32.913429119862776</v>
      </c>
      <c r="AW110" s="175">
        <f>-CHOOSE(Depn_Profile,'Regulatory Model'!AW87,'Regulatory Model'!AW116)</f>
        <v>-33.719878860534301</v>
      </c>
      <c r="AX110" s="175">
        <f>-CHOOSE(Depn_Profile,'Regulatory Model'!AX87,'Regulatory Model'!AX116)</f>
        <v>-34.546088352821513</v>
      </c>
      <c r="AY110" s="175">
        <f>-CHOOSE(Depn_Profile,'Regulatory Model'!AY87,'Regulatory Model'!AY116)</f>
        <v>-35.392541753100481</v>
      </c>
      <c r="AZ110" s="175">
        <f>-CHOOSE(Depn_Profile,'Regulatory Model'!AZ87,'Regulatory Model'!AZ116)</f>
        <v>-36.259735080618853</v>
      </c>
      <c r="BA110" s="175">
        <f>-CHOOSE(Depn_Profile,'Regulatory Model'!BA87,'Regulatory Model'!BA116)</f>
        <v>-37.148176508161761</v>
      </c>
      <c r="BB110" s="175">
        <f>-CHOOSE(Depn_Profile,'Regulatory Model'!BB87,'Regulatory Model'!BB116)</f>
        <v>-38.058386659839563</v>
      </c>
      <c r="BC110" s="175">
        <f>-CHOOSE(Depn_Profile,'Regulatory Model'!BC87,'Regulatory Model'!BC116)</f>
        <v>-38.990898916172092</v>
      </c>
      <c r="BD110" s="175">
        <f>-CHOOSE(Depn_Profile,'Regulatory Model'!BD87,'Regulatory Model'!BD116)</f>
        <v>-39.946259726648101</v>
      </c>
    </row>
    <row r="111" spans="1:56" hidden="1" outlineLevel="1" x14ac:dyDescent="0.2">
      <c r="B111" s="48" t="str">
        <v>Shared Channel Over-Dredge</v>
      </c>
      <c r="C111" s="10" t="s">
        <v>216</v>
      </c>
      <c r="G111" s="175">
        <f>-CHOOSE(Depn_Profile,'Regulatory Model'!G88,'Regulatory Model'!G117)</f>
        <v>-0.25693824255559788</v>
      </c>
      <c r="H111" s="175">
        <f>-CHOOSE(Depn_Profile,'Regulatory Model'!H88,'Regulatory Model'!H117)</f>
        <v>-0.54245778729069649</v>
      </c>
      <c r="I111" s="175">
        <f>-CHOOSE(Depn_Profile,'Regulatory Model'!I88,'Regulatory Model'!I117)</f>
        <v>-0.5707603840223775</v>
      </c>
      <c r="J111" s="175">
        <f>-CHOOSE(Depn_Profile,'Regulatory Model'!J88,'Regulatory Model'!J117)</f>
        <v>-0.57836376391610367</v>
      </c>
      <c r="K111" s="175">
        <f>-CHOOSE(Depn_Profile,'Regulatory Model'!K88,'Regulatory Model'!K117)</f>
        <v>-0.59103606373898054</v>
      </c>
      <c r="L111" s="175">
        <f>-CHOOSE(Depn_Profile,'Regulatory Model'!L88,'Regulatory Model'!L117)</f>
        <v>-0.59762565964687653</v>
      </c>
      <c r="M111" s="175">
        <f>-CHOOSE(Depn_Profile,'Regulatory Model'!M88,'Regulatory Model'!M117)</f>
        <v>-0.60357843977656478</v>
      </c>
      <c r="N111" s="175">
        <f>-CHOOSE(Depn_Profile,'Regulatory Model'!N88,'Regulatory Model'!N117)</f>
        <v>-0.6138715774795177</v>
      </c>
      <c r="O111" s="175">
        <f>-CHOOSE(Depn_Profile,'Regulatory Model'!O88,'Regulatory Model'!O117)</f>
        <v>-0.62846957917744961</v>
      </c>
      <c r="P111" s="175">
        <f>-CHOOSE(Depn_Profile,'Regulatory Model'!P88,'Regulatory Model'!P117)</f>
        <v>-0.64546593266528163</v>
      </c>
      <c r="Q111" s="175">
        <f>-CHOOSE(Depn_Profile,'Regulatory Model'!Q88,'Regulatory Model'!Q117)</f>
        <v>-0.66132142113677639</v>
      </c>
      <c r="R111" s="175">
        <f>-CHOOSE(Depn_Profile,'Regulatory Model'!R88,'Regulatory Model'!R117)</f>
        <v>-0.67738987107798709</v>
      </c>
      <c r="S111" s="175">
        <f>-CHOOSE(Depn_Profile,'Regulatory Model'!S88,'Regulatory Model'!S117)</f>
        <v>-0.6936814235112817</v>
      </c>
      <c r="T111" s="175">
        <f>-CHOOSE(Depn_Profile,'Regulatory Model'!T88,'Regulatory Model'!T117)</f>
        <v>-0.71030762968270211</v>
      </c>
      <c r="U111" s="175">
        <f>-CHOOSE(Depn_Profile,'Regulatory Model'!U88,'Regulatory Model'!U117)</f>
        <v>-0.72770962406523165</v>
      </c>
      <c r="V111" s="175">
        <f>-CHOOSE(Depn_Profile,'Regulatory Model'!V88,'Regulatory Model'!V117)</f>
        <v>-0.74554261189837745</v>
      </c>
      <c r="W111" s="175">
        <f>-CHOOSE(Depn_Profile,'Regulatory Model'!W88,'Regulatory Model'!W117)</f>
        <v>-0.76381166369332332</v>
      </c>
      <c r="X111" s="175">
        <f>-CHOOSE(Depn_Profile,'Regulatory Model'!X88,'Regulatory Model'!X117)</f>
        <v>-0.78252692047243644</v>
      </c>
      <c r="Y111" s="175">
        <f>-CHOOSE(Depn_Profile,'Regulatory Model'!Y88,'Regulatory Model'!Y117)</f>
        <v>-0.80169852325808455</v>
      </c>
      <c r="Z111" s="175">
        <f>-CHOOSE(Depn_Profile,'Regulatory Model'!Z88,'Regulatory Model'!Z117)</f>
        <v>-0.82134168358381876</v>
      </c>
      <c r="AA111" s="175">
        <f>-CHOOSE(Depn_Profile,'Regulatory Model'!AA88,'Regulatory Model'!AA117)</f>
        <v>-0.84146654247200614</v>
      </c>
      <c r="AB111" s="175">
        <f>-CHOOSE(Depn_Profile,'Regulatory Model'!AB88,'Regulatory Model'!AB117)</f>
        <v>-0.86208324094501465</v>
      </c>
      <c r="AC111" s="175">
        <f>-CHOOSE(Depn_Profile,'Regulatory Model'!AC88,'Regulatory Model'!AC117)</f>
        <v>-0.88320699053639529</v>
      </c>
      <c r="AD111" s="175">
        <f>-CHOOSE(Depn_Profile,'Regulatory Model'!AD88,'Regulatory Model'!AD117)</f>
        <v>-0.90484793226851534</v>
      </c>
      <c r="AE111" s="175">
        <f>-CHOOSE(Depn_Profile,'Regulatory Model'!AE88,'Regulatory Model'!AE117)</f>
        <v>-0.92701620716374233</v>
      </c>
      <c r="AF111" s="175">
        <f>-CHOOSE(Depn_Profile,'Regulatory Model'!AF88,'Regulatory Model'!AF117)</f>
        <v>-0.94973209726681118</v>
      </c>
      <c r="AG111" s="175">
        <f>-CHOOSE(Depn_Profile,'Regulatory Model'!AG88,'Regulatory Model'!AG117)</f>
        <v>-0.97300067308890548</v>
      </c>
      <c r="AH111" s="175">
        <f>-CHOOSE(Depn_Profile,'Regulatory Model'!AH88,'Regulatory Model'!AH117)</f>
        <v>-0.99684221667476047</v>
      </c>
      <c r="AI111" s="175">
        <f>-CHOOSE(Depn_Profile,'Regulatory Model'!AI88,'Regulatory Model'!AI117)</f>
        <v>-1.0212668690467432</v>
      </c>
      <c r="AJ111" s="175">
        <f>-CHOOSE(Depn_Profile,'Regulatory Model'!AJ88,'Regulatory Model'!AJ117)</f>
        <v>-1.046289841738405</v>
      </c>
      <c r="AK111" s="175">
        <f>-CHOOSE(Depn_Profile,'Regulatory Model'!AK88,'Regulatory Model'!AK117)</f>
        <v>-1.0719263462832969</v>
      </c>
      <c r="AL111" s="175">
        <f>-CHOOSE(Depn_Profile,'Regulatory Model'!AL88,'Regulatory Model'!AL117)</f>
        <v>-1.09819159421497</v>
      </c>
      <c r="AM111" s="175">
        <f>-CHOOSE(Depn_Profile,'Regulatory Model'!AM88,'Regulatory Model'!AM117)</f>
        <v>-1.1251007970669757</v>
      </c>
      <c r="AN111" s="175">
        <f>-CHOOSE(Depn_Profile,'Regulatory Model'!AN88,'Regulatory Model'!AN117)</f>
        <v>-1.1526640958616821</v>
      </c>
      <c r="AO111" s="175">
        <f>-CHOOSE(Depn_Profile,'Regulatory Model'!AO88,'Regulatory Model'!AO117)</f>
        <v>-1.1809068431550065</v>
      </c>
      <c r="AP111" s="175">
        <f>-CHOOSE(Depn_Profile,'Regulatory Model'!AP88,'Regulatory Model'!AP117)</f>
        <v>-1.2098415984474855</v>
      </c>
      <c r="AQ111" s="175">
        <f>-CHOOSE(Depn_Profile,'Regulatory Model'!AQ88,'Regulatory Model'!AQ117)</f>
        <v>-1.2394853174221452</v>
      </c>
      <c r="AR111" s="175">
        <f>-CHOOSE(Depn_Profile,'Regulatory Model'!AR88,'Regulatory Model'!AR117)</f>
        <v>-1.2698553712126819</v>
      </c>
      <c r="AS111" s="175">
        <f>-CHOOSE(Depn_Profile,'Regulatory Model'!AS88,'Regulatory Model'!AS117)</f>
        <v>-1.3009695565828958</v>
      </c>
      <c r="AT111" s="175">
        <f>-CHOOSE(Depn_Profile,'Regulatory Model'!AT88,'Regulatory Model'!AT117)</f>
        <v>-1.3328461063555437</v>
      </c>
      <c r="AU111" s="175">
        <f>-CHOOSE(Depn_Profile,'Regulatory Model'!AU88,'Regulatory Model'!AU117)</f>
        <v>-1.3655037000967198</v>
      </c>
      <c r="AV111" s="175">
        <f>-CHOOSE(Depn_Profile,'Regulatory Model'!AV88,'Regulatory Model'!AV117)</f>
        <v>-1.3989614750620285</v>
      </c>
      <c r="AW111" s="175">
        <f>-CHOOSE(Depn_Profile,'Regulatory Model'!AW88,'Regulatory Model'!AW117)</f>
        <v>-1.4332390374109598</v>
      </c>
      <c r="AX111" s="175">
        <f>-CHOOSE(Depn_Profile,'Regulatory Model'!AX88,'Regulatory Model'!AX117)</f>
        <v>-1.4683564736960426</v>
      </c>
      <c r="AY111" s="175">
        <f>-CHOOSE(Depn_Profile,'Regulatory Model'!AY88,'Regulatory Model'!AY117)</f>
        <v>-1.5043343626335071</v>
      </c>
      <c r="AZ111" s="175">
        <f>-CHOOSE(Depn_Profile,'Regulatory Model'!AZ88,'Regulatory Model'!AZ117)</f>
        <v>-1.5411937871623516</v>
      </c>
      <c r="BA111" s="175">
        <f>-CHOOSE(Depn_Profile,'Regulatory Model'!BA88,'Regulatory Model'!BA117)</f>
        <v>-1.578956346798885</v>
      </c>
      <c r="BB111" s="175">
        <f>-CHOOSE(Depn_Profile,'Regulatory Model'!BB88,'Regulatory Model'!BB117)</f>
        <v>-1.6176441702939812</v>
      </c>
      <c r="BC111" s="175">
        <f>-CHOOSE(Depn_Profile,'Regulatory Model'!BC88,'Regulatory Model'!BC117)</f>
        <v>-1.6572799286004625</v>
      </c>
      <c r="BD111" s="175">
        <f>-CHOOSE(Depn_Profile,'Regulatory Model'!BD88,'Regulatory Model'!BD117)</f>
        <v>-1.6978868481582121</v>
      </c>
    </row>
    <row r="112" spans="1:56" hidden="1" outlineLevel="1" x14ac:dyDescent="0.2">
      <c r="B112" s="48" t="str">
        <v>Melbourne Channel</v>
      </c>
      <c r="C112" s="10" t="s">
        <v>216</v>
      </c>
      <c r="G112" s="175">
        <f>-CHOOSE(Depn_Profile,'Regulatory Model'!G89,'Regulatory Model'!G118)</f>
        <v>-0.29583649068395285</v>
      </c>
      <c r="H112" s="175">
        <f>-CHOOSE(Depn_Profile,'Regulatory Model'!H89,'Regulatory Model'!H118)</f>
        <v>-0.60513887885048145</v>
      </c>
      <c r="I112" s="175">
        <f>-CHOOSE(Depn_Profile,'Regulatory Model'!I89,'Regulatory Model'!I118)</f>
        <v>-0.61754489130062507</v>
      </c>
      <c r="J112" s="175">
        <f>-CHOOSE(Depn_Profile,'Regulatory Model'!J89,'Regulatory Model'!J118)</f>
        <v>-0.62577151063411474</v>
      </c>
      <c r="K112" s="175">
        <f>-CHOOSE(Depn_Profile,'Regulatory Model'!K89,'Regulatory Model'!K118)</f>
        <v>-0.63948254285659745</v>
      </c>
      <c r="L112" s="175">
        <f>-CHOOSE(Depn_Profile,'Regulatory Model'!L89,'Regulatory Model'!L118)</f>
        <v>-0.64661227961228851</v>
      </c>
      <c r="M112" s="175">
        <f>-CHOOSE(Depn_Profile,'Regulatory Model'!M89,'Regulatory Model'!M118)</f>
        <v>-0.65305300160532143</v>
      </c>
      <c r="N112" s="175">
        <f>-CHOOSE(Depn_Profile,'Regulatory Model'!N89,'Regulatory Model'!N118)</f>
        <v>-0.66418985479599979</v>
      </c>
      <c r="O112" s="175">
        <f>-CHOOSE(Depn_Profile,'Regulatory Model'!O89,'Regulatory Model'!O118)</f>
        <v>-0.67998443624228722</v>
      </c>
      <c r="P112" s="175">
        <f>-CHOOSE(Depn_Profile,'Regulatory Model'!P89,'Regulatory Model'!P118)</f>
        <v>-0.69837395934334856</v>
      </c>
      <c r="Q112" s="175">
        <f>-CHOOSE(Depn_Profile,'Regulatory Model'!Q89,'Regulatory Model'!Q118)</f>
        <v>-0.71552910216465504</v>
      </c>
      <c r="R112" s="175">
        <f>-CHOOSE(Depn_Profile,'Regulatory Model'!R89,'Regulatory Model'!R118)</f>
        <v>-0.73291466263818195</v>
      </c>
      <c r="S112" s="175">
        <f>-CHOOSE(Depn_Profile,'Regulatory Model'!S89,'Regulatory Model'!S118)</f>
        <v>-0.75054161303308342</v>
      </c>
      <c r="T112" s="175">
        <f>-CHOOSE(Depn_Profile,'Regulatory Model'!T89,'Regulatory Model'!T118)</f>
        <v>-0.76853064831004658</v>
      </c>
      <c r="U112" s="175">
        <f>-CHOOSE(Depn_Profile,'Regulatory Model'!U89,'Regulatory Model'!U118)</f>
        <v>-0.78735906217724294</v>
      </c>
      <c r="V112" s="175">
        <f>-CHOOSE(Depn_Profile,'Regulatory Model'!V89,'Regulatory Model'!V118)</f>
        <v>-0.80665379748345789</v>
      </c>
      <c r="W112" s="175">
        <f>-CHOOSE(Depn_Profile,'Regulatory Model'!W89,'Regulatory Model'!W118)</f>
        <v>-0.82642034036326828</v>
      </c>
      <c r="X112" s="175">
        <f>-CHOOSE(Depn_Profile,'Regulatory Model'!X89,'Regulatory Model'!X118)</f>
        <v>-0.84666966308582714</v>
      </c>
      <c r="Y112" s="175">
        <f>-CHOOSE(Depn_Profile,'Regulatory Model'!Y89,'Regulatory Model'!Y118)</f>
        <v>-0.86741273792028795</v>
      </c>
      <c r="Z112" s="175">
        <f>-CHOOSE(Depn_Profile,'Regulatory Model'!Z89,'Regulatory Model'!Z118)</f>
        <v>-0.88866602327038102</v>
      </c>
      <c r="AA112" s="175">
        <f>-CHOOSE(Depn_Profile,'Regulatory Model'!AA89,'Regulatory Model'!AA118)</f>
        <v>-0.91044049140525918</v>
      </c>
      <c r="AB112" s="175">
        <f>-CHOOSE(Depn_Profile,'Regulatory Model'!AB89,'Regulatory Model'!AB118)</f>
        <v>-0.93274711459407655</v>
      </c>
      <c r="AC112" s="175">
        <f>-CHOOSE(Depn_Profile,'Regulatory Model'!AC89,'Regulatory Model'!AC118)</f>
        <v>-0.9556023512405627</v>
      </c>
      <c r="AD112" s="175">
        <f>-CHOOSE(Depn_Profile,'Regulatory Model'!AD89,'Regulatory Model'!AD118)</f>
        <v>-0.97901717361387108</v>
      </c>
      <c r="AE112" s="175">
        <f>-CHOOSE(Depn_Profile,'Regulatory Model'!AE89,'Regulatory Model'!AE118)</f>
        <v>-1.0030025539831551</v>
      </c>
      <c r="AF112" s="175">
        <f>-CHOOSE(Depn_Profile,'Regulatory Model'!AF89,'Regulatory Model'!AF118)</f>
        <v>-1.0275804368867214</v>
      </c>
      <c r="AG112" s="175">
        <f>-CHOOSE(Depn_Profile,'Regulatory Model'!AG89,'Regulatory Model'!AG118)</f>
        <v>-1.0527563084591469</v>
      </c>
      <c r="AH112" s="175">
        <f>-CHOOSE(Depn_Profile,'Regulatory Model'!AH89,'Regulatory Model'!AH118)</f>
        <v>-1.0785521132387383</v>
      </c>
      <c r="AI112" s="175">
        <f>-CHOOSE(Depn_Profile,'Regulatory Model'!AI89,'Regulatory Model'!AI118)</f>
        <v>-1.1049788234946489</v>
      </c>
      <c r="AJ112" s="175">
        <f>-CHOOSE(Depn_Profile,'Regulatory Model'!AJ89,'Regulatory Model'!AJ118)</f>
        <v>-1.1320528976306088</v>
      </c>
      <c r="AK112" s="175">
        <f>-CHOOSE(Depn_Profile,'Regulatory Model'!AK89,'Regulatory Model'!AK118)</f>
        <v>-0.58159624146285238</v>
      </c>
      <c r="AL112" s="175">
        <f>-CHOOSE(Depn_Profile,'Regulatory Model'!AL89,'Regulatory Model'!AL118)</f>
        <v>-1.7425199697741801E-3</v>
      </c>
      <c r="AM112" s="175">
        <f>-CHOOSE(Depn_Profile,'Regulatory Model'!AM89,'Regulatory Model'!AM118)</f>
        <v>0</v>
      </c>
      <c r="AN112" s="175">
        <f>-CHOOSE(Depn_Profile,'Regulatory Model'!AN89,'Regulatory Model'!AN118)</f>
        <v>0</v>
      </c>
      <c r="AO112" s="175">
        <f>-CHOOSE(Depn_Profile,'Regulatory Model'!AO89,'Regulatory Model'!AO118)</f>
        <v>0</v>
      </c>
      <c r="AP112" s="175">
        <f>-CHOOSE(Depn_Profile,'Regulatory Model'!AP89,'Regulatory Model'!AP118)</f>
        <v>0</v>
      </c>
      <c r="AQ112" s="175">
        <f>-CHOOSE(Depn_Profile,'Regulatory Model'!AQ89,'Regulatory Model'!AQ118)</f>
        <v>0</v>
      </c>
      <c r="AR112" s="175">
        <f>-CHOOSE(Depn_Profile,'Regulatory Model'!AR89,'Regulatory Model'!AR118)</f>
        <v>0</v>
      </c>
      <c r="AS112" s="175">
        <f>-CHOOSE(Depn_Profile,'Regulatory Model'!AS89,'Regulatory Model'!AS118)</f>
        <v>0</v>
      </c>
      <c r="AT112" s="175">
        <f>-CHOOSE(Depn_Profile,'Regulatory Model'!AT89,'Regulatory Model'!AT118)</f>
        <v>0</v>
      </c>
      <c r="AU112" s="175">
        <f>-CHOOSE(Depn_Profile,'Regulatory Model'!AU89,'Regulatory Model'!AU118)</f>
        <v>0</v>
      </c>
      <c r="AV112" s="175">
        <f>-CHOOSE(Depn_Profile,'Regulatory Model'!AV89,'Regulatory Model'!AV118)</f>
        <v>0</v>
      </c>
      <c r="AW112" s="175">
        <f>-CHOOSE(Depn_Profile,'Regulatory Model'!AW89,'Regulatory Model'!AW118)</f>
        <v>0</v>
      </c>
      <c r="AX112" s="175">
        <f>-CHOOSE(Depn_Profile,'Regulatory Model'!AX89,'Regulatory Model'!AX118)</f>
        <v>0</v>
      </c>
      <c r="AY112" s="175">
        <f>-CHOOSE(Depn_Profile,'Regulatory Model'!AY89,'Regulatory Model'!AY118)</f>
        <v>0</v>
      </c>
      <c r="AZ112" s="175">
        <f>-CHOOSE(Depn_Profile,'Regulatory Model'!AZ89,'Regulatory Model'!AZ118)</f>
        <v>0</v>
      </c>
      <c r="BA112" s="175">
        <f>-CHOOSE(Depn_Profile,'Regulatory Model'!BA89,'Regulatory Model'!BA118)</f>
        <v>0</v>
      </c>
      <c r="BB112" s="175">
        <f>-CHOOSE(Depn_Profile,'Regulatory Model'!BB89,'Regulatory Model'!BB118)</f>
        <v>0</v>
      </c>
      <c r="BC112" s="175">
        <f>-CHOOSE(Depn_Profile,'Regulatory Model'!BC89,'Regulatory Model'!BC118)</f>
        <v>0</v>
      </c>
      <c r="BD112" s="175">
        <f>-CHOOSE(Depn_Profile,'Regulatory Model'!BD89,'Regulatory Model'!BD118)</f>
        <v>0</v>
      </c>
    </row>
    <row r="113" spans="2:56" hidden="1" outlineLevel="1" x14ac:dyDescent="0.2">
      <c r="B113" s="48" t="str">
        <v>Melbourne Channel Over-Dredge</v>
      </c>
      <c r="C113" s="10" t="s">
        <v>216</v>
      </c>
      <c r="G113" s="175">
        <f>-CHOOSE(Depn_Profile,'Regulatory Model'!G90,'Regulatory Model'!G119)</f>
        <v>-3.1136563816794527E-2</v>
      </c>
      <c r="H113" s="175">
        <f>-CHOOSE(Depn_Profile,'Regulatory Model'!H90,'Regulatory Model'!H119)</f>
        <v>-7.346696974687604E-2</v>
      </c>
      <c r="I113" s="175">
        <f>-CHOOSE(Depn_Profile,'Regulatory Model'!I90,'Regulatory Model'!I119)</f>
        <v>-9.1610882956287026E-2</v>
      </c>
      <c r="J113" s="175">
        <f>-CHOOSE(Depn_Profile,'Regulatory Model'!J90,'Regulatory Model'!J119)</f>
        <v>-9.9610422889963315E-2</v>
      </c>
      <c r="K113" s="175">
        <f>-CHOOSE(Depn_Profile,'Regulatory Model'!K90,'Regulatory Model'!K119)</f>
        <v>-0.13179401097465018</v>
      </c>
      <c r="L113" s="175">
        <f>-CHOOSE(Depn_Profile,'Regulatory Model'!L90,'Regulatory Model'!L119)</f>
        <v>-0.22202614731338061</v>
      </c>
      <c r="M113" s="175">
        <f>-CHOOSE(Depn_Profile,'Regulatory Model'!M90,'Regulatory Model'!M119)</f>
        <v>-0.33148531111746454</v>
      </c>
      <c r="N113" s="175">
        <f>-CHOOSE(Depn_Profile,'Regulatory Model'!N90,'Regulatory Model'!N119)</f>
        <v>-0.40233525486459737</v>
      </c>
      <c r="O113" s="175">
        <f>-CHOOSE(Depn_Profile,'Regulatory Model'!O90,'Regulatory Model'!O119)</f>
        <v>-0.42842244163133142</v>
      </c>
      <c r="P113" s="175">
        <f>-CHOOSE(Depn_Profile,'Regulatory Model'!P90,'Regulatory Model'!P119)</f>
        <v>-0.44000871326856239</v>
      </c>
      <c r="Q113" s="175">
        <f>-CHOOSE(Depn_Profile,'Regulatory Model'!Q90,'Regulatory Model'!Q119)</f>
        <v>-0.45081726679171907</v>
      </c>
      <c r="R113" s="175">
        <f>-CHOOSE(Depn_Profile,'Regulatory Model'!R90,'Regulatory Model'!R119)</f>
        <v>-0.46528009370936402</v>
      </c>
      <c r="S113" s="175">
        <f>-CHOOSE(Depn_Profile,'Regulatory Model'!S90,'Regulatory Model'!S119)</f>
        <v>-0.48045416520391154</v>
      </c>
      <c r="T113" s="175">
        <f>-CHOOSE(Depn_Profile,'Regulatory Model'!T90,'Regulatory Model'!T119)</f>
        <v>-0.49702233478108482</v>
      </c>
      <c r="U113" s="175">
        <f>-CHOOSE(Depn_Profile,'Regulatory Model'!U90,'Regulatory Model'!U119)</f>
        <v>-0.73944842959003187</v>
      </c>
      <c r="V113" s="175">
        <f>-CHOOSE(Depn_Profile,'Regulatory Model'!V90,'Regulatory Model'!V119)</f>
        <v>-0.9885772259616904</v>
      </c>
      <c r="W113" s="175">
        <f>-CHOOSE(Depn_Profile,'Regulatory Model'!W90,'Regulatory Model'!W119)</f>
        <v>-1.0202008569263981</v>
      </c>
      <c r="X113" s="175">
        <f>-CHOOSE(Depn_Profile,'Regulatory Model'!X90,'Regulatory Model'!X119)</f>
        <v>-1.0527787438894576</v>
      </c>
      <c r="Y113" s="175">
        <f>-CHOOSE(Depn_Profile,'Regulatory Model'!Y90,'Regulatory Model'!Y119)</f>
        <v>-1.1620181128796887</v>
      </c>
      <c r="Z113" s="175">
        <f>-CHOOSE(Depn_Profile,'Regulatory Model'!Z90,'Regulatory Model'!Z119)</f>
        <v>-1.2983900269844568</v>
      </c>
      <c r="AA113" s="175">
        <f>-CHOOSE(Depn_Profile,'Regulatory Model'!AA90,'Regulatory Model'!AA119)</f>
        <v>-1.5491837680895981</v>
      </c>
      <c r="AB113" s="175">
        <f>-CHOOSE(Depn_Profile,'Regulatory Model'!AB90,'Regulatory Model'!AB119)</f>
        <v>-1.7880326209045059</v>
      </c>
      <c r="AC113" s="175">
        <f>-CHOOSE(Depn_Profile,'Regulatory Model'!AC90,'Regulatory Model'!AC119)</f>
        <v>-1.8444233669133012</v>
      </c>
      <c r="AD113" s="175">
        <f>-CHOOSE(Depn_Profile,'Regulatory Model'!AD90,'Regulatory Model'!AD119)</f>
        <v>-1.9072663493182602</v>
      </c>
      <c r="AE113" s="175">
        <f>-CHOOSE(Depn_Profile,'Regulatory Model'!AE90,'Regulatory Model'!AE119)</f>
        <v>-1.9780669381964937</v>
      </c>
      <c r="AF113" s="175">
        <f>-CHOOSE(Depn_Profile,'Regulatory Model'!AF90,'Regulatory Model'!AF119)</f>
        <v>-1.9922102518184128</v>
      </c>
      <c r="AG113" s="175">
        <f>-CHOOSE(Depn_Profile,'Regulatory Model'!AG90,'Regulatory Model'!AG119)</f>
        <v>-1.9686355093195116</v>
      </c>
      <c r="AH113" s="175">
        <f>-CHOOSE(Depn_Profile,'Regulatory Model'!AH90,'Regulatory Model'!AH119)</f>
        <v>-1.9876230611348185</v>
      </c>
      <c r="AI113" s="175">
        <f>-CHOOSE(Depn_Profile,'Regulatory Model'!AI90,'Regulatory Model'!AI119)</f>
        <v>-2.0243533256629833</v>
      </c>
      <c r="AJ113" s="175">
        <f>-CHOOSE(Depn_Profile,'Regulatory Model'!AJ90,'Regulatory Model'!AJ119)</f>
        <v>-2.020844015111638</v>
      </c>
      <c r="AK113" s="175">
        <f>-CHOOSE(Depn_Profile,'Regulatory Model'!AK90,'Regulatory Model'!AK119)</f>
        <v>-1.911150786660184</v>
      </c>
      <c r="AL113" s="175">
        <f>-CHOOSE(Depn_Profile,'Regulatory Model'!AL90,'Regulatory Model'!AL119)</f>
        <v>-1.7628458140394612</v>
      </c>
      <c r="AM113" s="175">
        <f>-CHOOSE(Depn_Profile,'Regulatory Model'!AM90,'Regulatory Model'!AM119)</f>
        <v>-1.6865485171300933</v>
      </c>
      <c r="AN113" s="175">
        <f>-CHOOSE(Depn_Profile,'Regulatory Model'!AN90,'Regulatory Model'!AN119)</f>
        <v>-1.6975682305305986</v>
      </c>
      <c r="AO113" s="175">
        <f>-CHOOSE(Depn_Profile,'Regulatory Model'!AO90,'Regulatory Model'!AO119)</f>
        <v>-1.7391623000606387</v>
      </c>
      <c r="AP113" s="175">
        <f>-CHOOSE(Depn_Profile,'Regulatory Model'!AP90,'Regulatory Model'!AP119)</f>
        <v>-1.7817755136751137</v>
      </c>
      <c r="AQ113" s="175">
        <f>-CHOOSE(Depn_Profile,'Regulatory Model'!AQ90,'Regulatory Model'!AQ119)</f>
        <v>-1.8190119064344501</v>
      </c>
      <c r="AR113" s="175">
        <f>-CHOOSE(Depn_Profile,'Regulatory Model'!AR90,'Regulatory Model'!AR119)</f>
        <v>-1.8562887381122601</v>
      </c>
      <c r="AS113" s="175">
        <f>-CHOOSE(Depn_Profile,'Regulatory Model'!AS90,'Regulatory Model'!AS119)</f>
        <v>-1.8925176539976554</v>
      </c>
      <c r="AT113" s="175">
        <f>-CHOOSE(Depn_Profile,'Regulatory Model'!AT90,'Regulatory Model'!AT119)</f>
        <v>-1.5171720449888539</v>
      </c>
      <c r="AU113" s="175">
        <f>-CHOOSE(Depn_Profile,'Regulatory Model'!AU90,'Regulatory Model'!AU119)</f>
        <v>-1.1312414691975423</v>
      </c>
      <c r="AV113" s="175">
        <f>-CHOOSE(Depn_Profile,'Regulatory Model'!AV90,'Regulatory Model'!AV119)</f>
        <v>-1.1454073463447052</v>
      </c>
      <c r="AW113" s="175">
        <f>-CHOOSE(Depn_Profile,'Regulatory Model'!AW90,'Regulatory Model'!AW119)</f>
        <v>-1.1595882655421175</v>
      </c>
      <c r="AX113" s="175">
        <f>-CHOOSE(Depn_Profile,'Regulatory Model'!AX90,'Regulatory Model'!AX119)</f>
        <v>-1.0351632849536145</v>
      </c>
      <c r="AY113" s="175">
        <f>-CHOOSE(Depn_Profile,'Regulatory Model'!AY90,'Regulatory Model'!AY119)</f>
        <v>-0.86290155739628593</v>
      </c>
      <c r="AZ113" s="175">
        <f>-CHOOSE(Depn_Profile,'Regulatory Model'!AZ90,'Regulatory Model'!AZ119)</f>
        <v>-0.48297010733841789</v>
      </c>
      <c r="BA113" s="175">
        <f>-CHOOSE(Depn_Profile,'Regulatory Model'!BA90,'Regulatory Model'!BA119)</f>
        <v>-0.1268575566547753</v>
      </c>
      <c r="BB113" s="175">
        <f>-CHOOSE(Depn_Profile,'Regulatory Model'!BB90,'Regulatory Model'!BB119)</f>
        <v>-0.10692791582639241</v>
      </c>
      <c r="BC113" s="175">
        <f>-CHOOSE(Depn_Profile,'Regulatory Model'!BC90,'Regulatory Model'!BC119)</f>
        <v>-7.7221534322124627E-2</v>
      </c>
      <c r="BD113" s="175">
        <f>-CHOOSE(Depn_Profile,'Regulatory Model'!BD90,'Regulatory Model'!BD119)</f>
        <v>-3.502132850561411E-2</v>
      </c>
    </row>
    <row r="114" spans="2:56" hidden="1" outlineLevel="1" x14ac:dyDescent="0.2">
      <c r="B114" s="48" t="str">
        <v>Channel Protection Assets</v>
      </c>
      <c r="C114" s="10" t="s">
        <v>216</v>
      </c>
      <c r="G114" s="175">
        <f>-CHOOSE(Depn_Profile,'Regulatory Model'!G91,'Regulatory Model'!G120)</f>
        <v>0</v>
      </c>
      <c r="H114" s="175">
        <f>-CHOOSE(Depn_Profile,'Regulatory Model'!H91,'Regulatory Model'!H120)</f>
        <v>4.0086045519472195E-3</v>
      </c>
      <c r="I114" s="175">
        <f>-CHOOSE(Depn_Profile,'Regulatory Model'!I91,'Regulatory Model'!I120)</f>
        <v>6.9766660369612191E-3</v>
      </c>
      <c r="J114" s="175">
        <f>-CHOOSE(Depn_Profile,'Regulatory Model'!J91,'Regulatory Model'!J120)</f>
        <v>4.7970954248896368E-3</v>
      </c>
      <c r="K114" s="175">
        <f>-CHOOSE(Depn_Profile,'Regulatory Model'!K91,'Regulatory Model'!K120)</f>
        <v>-1.6481060210764217E-2</v>
      </c>
      <c r="L114" s="175">
        <f>-CHOOSE(Depn_Profile,'Regulatory Model'!L91,'Regulatory Model'!L120)</f>
        <v>-9.2461478004446956E-2</v>
      </c>
      <c r="M114" s="175">
        <f>-CHOOSE(Depn_Profile,'Regulatory Model'!M91,'Regulatory Model'!M120)</f>
        <v>-0.15043612872743925</v>
      </c>
      <c r="N114" s="175">
        <f>-CHOOSE(Depn_Profile,'Regulatory Model'!N91,'Regulatory Model'!N120)</f>
        <v>-0.15425151510761329</v>
      </c>
      <c r="O114" s="175">
        <f>-CHOOSE(Depn_Profile,'Regulatory Model'!O91,'Regulatory Model'!O120)</f>
        <v>-0.15791965020631746</v>
      </c>
      <c r="P114" s="175">
        <f>-CHOOSE(Depn_Profile,'Regulatory Model'!P91,'Regulatory Model'!P120)</f>
        <v>-0.16219043480196052</v>
      </c>
      <c r="Q114" s="175">
        <f>-CHOOSE(Depn_Profile,'Regulatory Model'!Q91,'Regulatory Model'!Q120)</f>
        <v>-0.17222050557858379</v>
      </c>
      <c r="R114" s="175">
        <f>-CHOOSE(Depn_Profile,'Regulatory Model'!R91,'Regulatory Model'!R120)</f>
        <v>-0.19050367057257145</v>
      </c>
      <c r="S114" s="175">
        <f>-CHOOSE(Depn_Profile,'Regulatory Model'!S91,'Regulatory Model'!S120)</f>
        <v>-0.20569285187310046</v>
      </c>
      <c r="T114" s="175">
        <f>-CHOOSE(Depn_Profile,'Regulatory Model'!T91,'Regulatory Model'!T120)</f>
        <v>-0.22599068585981735</v>
      </c>
      <c r="U114" s="175">
        <f>-CHOOSE(Depn_Profile,'Regulatory Model'!U91,'Regulatory Model'!U120)</f>
        <v>-0.25844879085554012</v>
      </c>
      <c r="V114" s="175">
        <f>-CHOOSE(Depn_Profile,'Regulatory Model'!V91,'Regulatory Model'!V120)</f>
        <v>-0.29262880190360391</v>
      </c>
      <c r="W114" s="175">
        <f>-CHOOSE(Depn_Profile,'Regulatory Model'!W91,'Regulatory Model'!W120)</f>
        <v>-0.34075177705361065</v>
      </c>
      <c r="X114" s="175">
        <f>-CHOOSE(Depn_Profile,'Regulatory Model'!X91,'Regulatory Model'!X120)</f>
        <v>-0.38529067843223719</v>
      </c>
      <c r="Y114" s="175">
        <f>-CHOOSE(Depn_Profile,'Regulatory Model'!Y91,'Regulatory Model'!Y120)</f>
        <v>-0.4132126562536525</v>
      </c>
      <c r="Z114" s="175">
        <f>-CHOOSE(Depn_Profile,'Regulatory Model'!Z91,'Regulatory Model'!Z120)</f>
        <v>-0.43947107055952106</v>
      </c>
      <c r="AA114" s="175">
        <f>-CHOOSE(Depn_Profile,'Regulatory Model'!AA91,'Regulatory Model'!AA120)</f>
        <v>-0.46722191422957488</v>
      </c>
      <c r="AB114" s="175">
        <f>-CHOOSE(Depn_Profile,'Regulatory Model'!AB91,'Regulatory Model'!AB120)</f>
        <v>-0.48952380138579704</v>
      </c>
      <c r="AC114" s="175">
        <f>-CHOOSE(Depn_Profile,'Regulatory Model'!AC91,'Regulatory Model'!AC120)</f>
        <v>-0.50151867346817158</v>
      </c>
      <c r="AD114" s="175">
        <f>-CHOOSE(Depn_Profile,'Regulatory Model'!AD91,'Regulatory Model'!AD120)</f>
        <v>-0.51380722700815584</v>
      </c>
      <c r="AE114" s="175">
        <f>-CHOOSE(Depn_Profile,'Regulatory Model'!AE91,'Regulatory Model'!AE120)</f>
        <v>-0.52639522046570286</v>
      </c>
      <c r="AF114" s="175">
        <f>-CHOOSE(Depn_Profile,'Regulatory Model'!AF91,'Regulatory Model'!AF120)</f>
        <v>-0.53929417076071917</v>
      </c>
      <c r="AG114" s="175">
        <f>-CHOOSE(Depn_Profile,'Regulatory Model'!AG91,'Regulatory Model'!AG120)</f>
        <v>-0.5525069571231811</v>
      </c>
      <c r="AH114" s="175">
        <f>-CHOOSE(Depn_Profile,'Regulatory Model'!AH91,'Regulatory Model'!AH120)</f>
        <v>-0.56604509647299506</v>
      </c>
      <c r="AI114" s="175">
        <f>-CHOOSE(Depn_Profile,'Regulatory Model'!AI91,'Regulatory Model'!AI120)</f>
        <v>-0.57991434727011404</v>
      </c>
      <c r="AJ114" s="175">
        <f>-CHOOSE(Depn_Profile,'Regulatory Model'!AJ91,'Regulatory Model'!AJ120)</f>
        <v>-0.59412334720446791</v>
      </c>
      <c r="AK114" s="175">
        <f>-CHOOSE(Depn_Profile,'Regulatory Model'!AK91,'Regulatory Model'!AK120)</f>
        <v>-0.60868073396598621</v>
      </c>
      <c r="AL114" s="175">
        <f>-CHOOSE(Depn_Profile,'Regulatory Model'!AL91,'Regulatory Model'!AL120)</f>
        <v>-0.63145462177666156</v>
      </c>
      <c r="AM114" s="175">
        <f>-CHOOSE(Depn_Profile,'Regulatory Model'!AM91,'Regulatory Model'!AM120)</f>
        <v>-0.65262784196546542</v>
      </c>
      <c r="AN114" s="175">
        <f>-CHOOSE(Depn_Profile,'Regulatory Model'!AN91,'Regulatory Model'!AN120)</f>
        <v>-0.66408720059952864</v>
      </c>
      <c r="AO114" s="175">
        <f>-CHOOSE(Depn_Profile,'Regulatory Model'!AO91,'Regulatory Model'!AO120)</f>
        <v>-0.63763439742273009</v>
      </c>
      <c r="AP114" s="175">
        <f>-CHOOSE(Depn_Profile,'Regulatory Model'!AP91,'Regulatory Model'!AP120)</f>
        <v>-0.49981399664980702</v>
      </c>
      <c r="AQ114" s="175">
        <f>-CHOOSE(Depn_Profile,'Regulatory Model'!AQ91,'Regulatory Model'!AQ120)</f>
        <v>-0.39489730954103391</v>
      </c>
      <c r="AR114" s="175">
        <f>-CHOOSE(Depn_Profile,'Regulatory Model'!AR91,'Regulatory Model'!AR120)</f>
        <v>-0.40198755503437639</v>
      </c>
      <c r="AS114" s="175">
        <f>-CHOOSE(Depn_Profile,'Regulatory Model'!AS91,'Regulatory Model'!AS120)</f>
        <v>-0.41183711395848782</v>
      </c>
      <c r="AT114" s="175">
        <f>-CHOOSE(Depn_Profile,'Regulatory Model'!AT91,'Regulatory Model'!AT120)</f>
        <v>-0.42192800824182752</v>
      </c>
      <c r="AU114" s="175">
        <f>-CHOOSE(Depn_Profile,'Regulatory Model'!AU91,'Regulatory Model'!AU120)</f>
        <v>-0.41978238934542333</v>
      </c>
      <c r="AV114" s="175">
        <f>-CHOOSE(Depn_Profile,'Regulatory Model'!AV91,'Regulatory Model'!AV120)</f>
        <v>-0.40095111915378773</v>
      </c>
      <c r="AW114" s="175">
        <f>-CHOOSE(Depn_Profile,'Regulatory Model'!AW91,'Regulatory Model'!AW120)</f>
        <v>-0.38885881164404595</v>
      </c>
      <c r="AX114" s="175">
        <f>-CHOOSE(Depn_Profile,'Regulatory Model'!AX91,'Regulatory Model'!AX120)</f>
        <v>-0.3666182431153352</v>
      </c>
      <c r="AY114" s="175">
        <f>-CHOOSE(Depn_Profile,'Regulatory Model'!AY91,'Regulatory Model'!AY120)</f>
        <v>-0.31994855912716463</v>
      </c>
      <c r="AZ114" s="175">
        <f>-CHOOSE(Depn_Profile,'Regulatory Model'!AZ91,'Regulatory Model'!AZ120)</f>
        <v>-0.27022327743942004</v>
      </c>
      <c r="BA114" s="175">
        <f>-CHOOSE(Depn_Profile,'Regulatory Model'!BA91,'Regulatory Model'!BA120)</f>
        <v>-0.19218749146282674</v>
      </c>
      <c r="BB114" s="175">
        <f>-CHOOSE(Depn_Profile,'Regulatory Model'!BB91,'Regulatory Model'!BB120)</f>
        <v>-0.12208504830359336</v>
      </c>
      <c r="BC114" s="175">
        <f>-CHOOSE(Depn_Profile,'Regulatory Model'!BC91,'Regulatory Model'!BC120)</f>
        <v>-8.6869153840633012E-2</v>
      </c>
      <c r="BD114" s="175">
        <f>-CHOOSE(Depn_Profile,'Regulatory Model'!BD91,'Regulatory Model'!BD120)</f>
        <v>-5.5645438899176065E-2</v>
      </c>
    </row>
    <row r="115" spans="2:56" hidden="1" outlineLevel="1" x14ac:dyDescent="0.2">
      <c r="B115" s="48" t="str">
        <v>Channel Service Protection</v>
      </c>
      <c r="C115" s="10" t="s">
        <v>216</v>
      </c>
      <c r="G115" s="175">
        <f>-CHOOSE(Depn_Profile,'Regulatory Model'!G92,'Regulatory Model'!G121)</f>
        <v>0</v>
      </c>
      <c r="H115" s="175">
        <f>-CHOOSE(Depn_Profile,'Regulatory Model'!H92,'Regulatory Model'!H121)</f>
        <v>-3.334441815848182E-3</v>
      </c>
      <c r="I115" s="175">
        <f>-CHOOSE(Depn_Profile,'Regulatory Model'!I92,'Regulatory Model'!I121)</f>
        <v>-2.00402826764162E-2</v>
      </c>
      <c r="J115" s="175">
        <f>-CHOOSE(Depn_Profile,'Regulatory Model'!J92,'Regulatory Model'!J121)</f>
        <v>-3.408243652237998E-2</v>
      </c>
      <c r="K115" s="175">
        <f>-CHOOSE(Depn_Profile,'Regulatory Model'!K92,'Regulatory Model'!K121)</f>
        <v>-4.0661674312383954E-2</v>
      </c>
      <c r="L115" s="175">
        <f>-CHOOSE(Depn_Profile,'Regulatory Model'!L92,'Regulatory Model'!L121)</f>
        <v>-4.6646637861689752E-2</v>
      </c>
      <c r="M115" s="175">
        <f>-CHOOSE(Depn_Profile,'Regulatory Model'!M92,'Regulatory Model'!M121)</f>
        <v>-4.7111271825271403E-2</v>
      </c>
      <c r="N115" s="175">
        <f>-CHOOSE(Depn_Profile,'Regulatory Model'!N92,'Regulatory Model'!N121)</f>
        <v>-4.7914684896881908E-2</v>
      </c>
      <c r="O115" s="175">
        <f>-CHOOSE(Depn_Profile,'Regulatory Model'!O92,'Regulatory Model'!O121)</f>
        <v>-4.9054106686619185E-2</v>
      </c>
      <c r="P115" s="175">
        <f>-CHOOSE(Depn_Profile,'Regulatory Model'!P92,'Regulatory Model'!P121)</f>
        <v>-5.6093089075878538E-2</v>
      </c>
      <c r="Q115" s="175">
        <f>-CHOOSE(Depn_Profile,'Regulatory Model'!Q92,'Regulatory Model'!Q121)</f>
        <v>-6.3323664769380686E-2</v>
      </c>
      <c r="R115" s="175">
        <f>-CHOOSE(Depn_Profile,'Regulatory Model'!R92,'Regulatory Model'!R121)</f>
        <v>-6.4862270816182788E-2</v>
      </c>
      <c r="S115" s="175">
        <f>-CHOOSE(Depn_Profile,'Regulatory Model'!S92,'Regulatory Model'!S121)</f>
        <v>-6.6422239648109324E-2</v>
      </c>
      <c r="T115" s="175">
        <f>-CHOOSE(Depn_Profile,'Regulatory Model'!T92,'Regulatory Model'!T121)</f>
        <v>-6.8014252657722526E-2</v>
      </c>
      <c r="U115" s="175">
        <f>-CHOOSE(Depn_Profile,'Regulatory Model'!U92,'Regulatory Model'!U121)</f>
        <v>-6.9680549897427432E-2</v>
      </c>
      <c r="V115" s="175">
        <f>-CHOOSE(Depn_Profile,'Regulatory Model'!V92,'Regulatory Model'!V121)</f>
        <v>-7.138811615384999E-2</v>
      </c>
      <c r="W115" s="175">
        <f>-CHOOSE(Depn_Profile,'Regulatory Model'!W92,'Regulatory Model'!W121)</f>
        <v>-7.3137436944833933E-2</v>
      </c>
      <c r="X115" s="175">
        <f>-CHOOSE(Depn_Profile,'Regulatory Model'!X92,'Regulatory Model'!X121)</f>
        <v>-7.4929483306066691E-2</v>
      </c>
      <c r="Y115" s="175">
        <f>-CHOOSE(Depn_Profile,'Regulatory Model'!Y92,'Regulatory Model'!Y121)</f>
        <v>-7.6765226273235773E-2</v>
      </c>
      <c r="Z115" s="175">
        <f>-CHOOSE(Depn_Profile,'Regulatory Model'!Z92,'Regulatory Model'!Z121)</f>
        <v>-7.8646122399872412E-2</v>
      </c>
      <c r="AA115" s="175">
        <f>-CHOOSE(Depn_Profile,'Regulatory Model'!AA92,'Regulatory Model'!AA121)</f>
        <v>-8.0573142721664007E-2</v>
      </c>
      <c r="AB115" s="175">
        <f>-CHOOSE(Depn_Profile,'Regulatory Model'!AB92,'Regulatory Model'!AB121)</f>
        <v>-8.254725827429811E-2</v>
      </c>
      <c r="AC115" s="175">
        <f>-CHOOSE(Depn_Profile,'Regulatory Model'!AC92,'Regulatory Model'!AC121)</f>
        <v>-8.4569925611305899E-2</v>
      </c>
      <c r="AD115" s="175">
        <f>-CHOOSE(Depn_Profile,'Regulatory Model'!AD92,'Regulatory Model'!AD121)</f>
        <v>-8.6642115768374842E-2</v>
      </c>
      <c r="AE115" s="175">
        <f>-CHOOSE(Depn_Profile,'Regulatory Model'!AE92,'Regulatory Model'!AE121)</f>
        <v>-8.8764799781192394E-2</v>
      </c>
      <c r="AF115" s="175">
        <f>-CHOOSE(Depn_Profile,'Regulatory Model'!AF92,'Regulatory Model'!AF121)</f>
        <v>-9.0939919721133564E-2</v>
      </c>
      <c r="AG115" s="175">
        <f>-CHOOSE(Depn_Profile,'Regulatory Model'!AG92,'Regulatory Model'!AG121)</f>
        <v>-9.3167961106042016E-2</v>
      </c>
      <c r="AH115" s="175">
        <f>-CHOOSE(Depn_Profile,'Regulatory Model'!AH92,'Regulatory Model'!AH121)</f>
        <v>-9.5450866007292773E-2</v>
      </c>
      <c r="AI115" s="175">
        <f>-CHOOSE(Depn_Profile,'Regulatory Model'!AI92,'Regulatory Model'!AI121)</f>
        <v>-9.7789605460573248E-2</v>
      </c>
      <c r="AJ115" s="175">
        <f>-CHOOSE(Depn_Profile,'Regulatory Model'!AJ92,'Regulatory Model'!AJ121)</f>
        <v>-0.10018563601941467</v>
      </c>
      <c r="AK115" s="175">
        <f>-CHOOSE(Depn_Profile,'Regulatory Model'!AK92,'Regulatory Model'!AK121)</f>
        <v>-0.10264041423734827</v>
      </c>
      <c r="AL115" s="175">
        <f>-CHOOSE(Depn_Profile,'Regulatory Model'!AL92,'Regulatory Model'!AL121)</f>
        <v>-0.1051553966679052</v>
      </c>
      <c r="AM115" s="175">
        <f>-CHOOSE(Depn_Profile,'Regulatory Model'!AM92,'Regulatory Model'!AM121)</f>
        <v>-0.10773203986461674</v>
      </c>
      <c r="AN115" s="175">
        <f>-CHOOSE(Depn_Profile,'Regulatory Model'!AN92,'Regulatory Model'!AN121)</f>
        <v>-0.11037131486317037</v>
      </c>
      <c r="AO115" s="175">
        <f>-CHOOSE(Depn_Profile,'Regulatory Model'!AO92,'Regulatory Model'!AO121)</f>
        <v>-0.11307564925278471</v>
      </c>
      <c r="AP115" s="175">
        <f>-CHOOSE(Depn_Profile,'Regulatory Model'!AP92,'Regulatory Model'!AP121)</f>
        <v>-0.11584624564625319</v>
      </c>
      <c r="AQ115" s="175">
        <f>-CHOOSE(Depn_Profile,'Regulatory Model'!AQ92,'Regulatory Model'!AQ121)</f>
        <v>-0.11868472760505978</v>
      </c>
      <c r="AR115" s="175">
        <f>-CHOOSE(Depn_Profile,'Regulatory Model'!AR92,'Regulatory Model'!AR121)</f>
        <v>-0.12159275847143371</v>
      </c>
      <c r="AS115" s="175">
        <f>-CHOOSE(Depn_Profile,'Regulatory Model'!AS92,'Regulatory Model'!AS121)</f>
        <v>-0.12457204234306304</v>
      </c>
      <c r="AT115" s="175">
        <f>-CHOOSE(Depn_Profile,'Regulatory Model'!AT92,'Regulatory Model'!AT121)</f>
        <v>-0.12762432507169122</v>
      </c>
      <c r="AU115" s="175">
        <f>-CHOOSE(Depn_Profile,'Regulatory Model'!AU92,'Regulatory Model'!AU121)</f>
        <v>-0.13075139528618102</v>
      </c>
      <c r="AV115" s="175">
        <f>-CHOOSE(Depn_Profile,'Regulatory Model'!AV92,'Regulatory Model'!AV121)</f>
        <v>-0.12562688460725438</v>
      </c>
      <c r="AW115" s="175">
        <f>-CHOOSE(Depn_Profile,'Regulatory Model'!AW92,'Regulatory Model'!AW121)</f>
        <v>-8.6914026467109246E-2</v>
      </c>
      <c r="AX115" s="175">
        <f>-CHOOSE(Depn_Profile,'Regulatory Model'!AX92,'Regulatory Model'!AX121)</f>
        <v>-5.4071005160899806E-2</v>
      </c>
      <c r="AY115" s="175">
        <f>-CHOOSE(Depn_Profile,'Regulatory Model'!AY92,'Regulatory Model'!AY121)</f>
        <v>-4.055076594214533E-2</v>
      </c>
      <c r="AZ115" s="175">
        <f>-CHOOSE(Depn_Profile,'Regulatory Model'!AZ92,'Regulatory Model'!AZ121)</f>
        <v>-2.727907221191099E-2</v>
      </c>
      <c r="BA115" s="175">
        <f>-CHOOSE(Depn_Profile,'Regulatory Model'!BA92,'Regulatory Model'!BA121)</f>
        <v>-2.7947468100742247E-2</v>
      </c>
      <c r="BB115" s="175">
        <f>-CHOOSE(Depn_Profile,'Regulatory Model'!BB92,'Regulatory Model'!BB121)</f>
        <v>-2.8632241125157006E-2</v>
      </c>
      <c r="BC115" s="175">
        <f>-CHOOSE(Depn_Profile,'Regulatory Model'!BC92,'Regulatory Model'!BC121)</f>
        <v>-2.9333792560169672E-2</v>
      </c>
      <c r="BD115" s="175">
        <f>-CHOOSE(Depn_Profile,'Regulatory Model'!BD92,'Regulatory Model'!BD121)</f>
        <v>-1.5026266756447399E-2</v>
      </c>
    </row>
    <row r="116" spans="2:56" hidden="1" outlineLevel="1" x14ac:dyDescent="0.2">
      <c r="B116" s="48" t="str">
        <v>Roads</v>
      </c>
      <c r="C116" s="10" t="s">
        <v>216</v>
      </c>
      <c r="G116" s="175">
        <f>-CHOOSE(Depn_Profile,'Regulatory Model'!G93,'Regulatory Model'!G122)</f>
        <v>0</v>
      </c>
      <c r="H116" s="175">
        <f>-CHOOSE(Depn_Profile,'Regulatory Model'!H93,'Regulatory Model'!H122)</f>
        <v>-2.3669475338270709E-2</v>
      </c>
      <c r="I116" s="175">
        <f>-CHOOSE(Depn_Profile,'Regulatory Model'!I93,'Regulatory Model'!I122)</f>
        <v>-7.9767573715640763E-2</v>
      </c>
      <c r="J116" s="175">
        <f>-CHOOSE(Depn_Profile,'Regulatory Model'!J93,'Regulatory Model'!J122)</f>
        <v>-0.17930216356053297</v>
      </c>
      <c r="K116" s="175">
        <f>-CHOOSE(Depn_Profile,'Regulatory Model'!K93,'Regulatory Model'!K122)</f>
        <v>-0.31806725452616919</v>
      </c>
      <c r="L116" s="175">
        <f>-CHOOSE(Depn_Profile,'Regulatory Model'!L93,'Regulatory Model'!L122)</f>
        <v>-0.45245912099796304</v>
      </c>
      <c r="M116" s="175">
        <f>-CHOOSE(Depn_Profile,'Regulatory Model'!M93,'Regulatory Model'!M122)</f>
        <v>-0.58531323033580529</v>
      </c>
      <c r="N116" s="175">
        <f>-CHOOSE(Depn_Profile,'Regulatory Model'!N93,'Regulatory Model'!N122)</f>
        <v>-0.72780842050850603</v>
      </c>
      <c r="O116" s="175">
        <f>-CHOOSE(Depn_Profile,'Regulatory Model'!O93,'Regulatory Model'!O122)</f>
        <v>-0.88317604634098079</v>
      </c>
      <c r="P116" s="175">
        <f>-CHOOSE(Depn_Profile,'Regulatory Model'!P93,'Regulatory Model'!P122)</f>
        <v>-1.0516556050746322</v>
      </c>
      <c r="Q116" s="175">
        <f>-CHOOSE(Depn_Profile,'Regulatory Model'!Q93,'Regulatory Model'!Q122)</f>
        <v>-1.1524740719198203</v>
      </c>
      <c r="R116" s="175">
        <f>-CHOOSE(Depn_Profile,'Regulatory Model'!R93,'Regulatory Model'!R122)</f>
        <v>-1.1804762979801142</v>
      </c>
      <c r="S116" s="175">
        <f>-CHOOSE(Depn_Profile,'Regulatory Model'!S93,'Regulatory Model'!S122)</f>
        <v>-1.2088673211204506</v>
      </c>
      <c r="T116" s="175">
        <f>-CHOOSE(Depn_Profile,'Regulatory Model'!T93,'Regulatory Model'!T122)</f>
        <v>-1.2378415398808502</v>
      </c>
      <c r="U116" s="175">
        <f>-CHOOSE(Depn_Profile,'Regulatory Model'!U93,'Regulatory Model'!U122)</f>
        <v>-1.2681677121241226</v>
      </c>
      <c r="V116" s="175">
        <f>-CHOOSE(Depn_Profile,'Regulatory Model'!V93,'Regulatory Model'!V122)</f>
        <v>-1.2992449696356581</v>
      </c>
      <c r="W116" s="175">
        <f>-CHOOSE(Depn_Profile,'Regulatory Model'!W93,'Regulatory Model'!W122)</f>
        <v>-1.3310821487127302</v>
      </c>
      <c r="X116" s="175">
        <f>-CHOOSE(Depn_Profile,'Regulatory Model'!X93,'Regulatory Model'!X122)</f>
        <v>-1.363696921949886</v>
      </c>
      <c r="Y116" s="175">
        <f>-CHOOSE(Depn_Profile,'Regulatory Model'!Y93,'Regulatory Model'!Y122)</f>
        <v>-1.3971069619416729</v>
      </c>
      <c r="Z116" s="175">
        <f>-CHOOSE(Depn_Profile,'Regulatory Model'!Z93,'Regulatory Model'!Z122)</f>
        <v>-1.4313387775799127</v>
      </c>
      <c r="AA116" s="175">
        <f>-CHOOSE(Depn_Profile,'Regulatory Model'!AA93,'Regulatory Model'!AA122)</f>
        <v>-1.4664100414591514</v>
      </c>
      <c r="AB116" s="175">
        <f>-CHOOSE(Depn_Profile,'Regulatory Model'!AB93,'Regulatory Model'!AB122)</f>
        <v>-1.5023384261739379</v>
      </c>
      <c r="AC116" s="175">
        <f>-CHOOSE(Depn_Profile,'Regulatory Model'!AC93,'Regulatory Model'!AC122)</f>
        <v>-1.5391504406160921</v>
      </c>
      <c r="AD116" s="175">
        <f>-CHOOSE(Depn_Profile,'Regulatory Model'!AD93,'Regulatory Model'!AD122)</f>
        <v>-1.5768637573801618</v>
      </c>
      <c r="AE116" s="175">
        <f>-CHOOSE(Depn_Profile,'Regulatory Model'!AE93,'Regulatory Model'!AE122)</f>
        <v>-1.6154960490606942</v>
      </c>
      <c r="AF116" s="175">
        <f>-CHOOSE(Depn_Profile,'Regulatory Model'!AF93,'Regulatory Model'!AF122)</f>
        <v>-1.6550826608467843</v>
      </c>
      <c r="AG116" s="175">
        <f>-CHOOSE(Depn_Profile,'Regulatory Model'!AG93,'Regulatory Model'!AG122)</f>
        <v>-1.6545151787918915</v>
      </c>
      <c r="AH116" s="175">
        <f>-CHOOSE(Depn_Profile,'Regulatory Model'!AH93,'Regulatory Model'!AH122)</f>
        <v>-1.5978653447250726</v>
      </c>
      <c r="AI116" s="175">
        <f>-CHOOSE(Depn_Profile,'Regulatory Model'!AI93,'Regulatory Model'!AI122)</f>
        <v>-1.463135820732129</v>
      </c>
      <c r="AJ116" s="175">
        <f>-CHOOSE(Depn_Profile,'Regulatory Model'!AJ93,'Regulatory Model'!AJ122)</f>
        <v>-1.2602892728017381</v>
      </c>
      <c r="AK116" s="175">
        <f>-CHOOSE(Depn_Profile,'Regulatory Model'!AK93,'Regulatory Model'!AK122)</f>
        <v>-1.0564790099658976</v>
      </c>
      <c r="AL116" s="175">
        <f>-CHOOSE(Depn_Profile,'Regulatory Model'!AL93,'Regulatory Model'!AL122)</f>
        <v>-0.84884197670888872</v>
      </c>
      <c r="AM116" s="175">
        <f>-CHOOSE(Depn_Profile,'Regulatory Model'!AM93,'Regulatory Model'!AM122)</f>
        <v>-0.62677115778856496</v>
      </c>
      <c r="AN116" s="175">
        <f>-CHOOSE(Depn_Profile,'Regulatory Model'!AN93,'Regulatory Model'!AN122)</f>
        <v>-0.38891256992195411</v>
      </c>
      <c r="AO116" s="175">
        <f>-CHOOSE(Depn_Profile,'Regulatory Model'!AO93,'Regulatory Model'!AO122)</f>
        <v>-0.13389933706246387</v>
      </c>
      <c r="AP116" s="175">
        <f>-CHOOSE(Depn_Profile,'Regulatory Model'!AP93,'Regulatory Model'!AP122)</f>
        <v>0</v>
      </c>
      <c r="AQ116" s="175">
        <f>-CHOOSE(Depn_Profile,'Regulatory Model'!AQ93,'Regulatory Model'!AQ122)</f>
        <v>0</v>
      </c>
      <c r="AR116" s="175">
        <f>-CHOOSE(Depn_Profile,'Regulatory Model'!AR93,'Regulatory Model'!AR122)</f>
        <v>0</v>
      </c>
      <c r="AS116" s="175">
        <f>-CHOOSE(Depn_Profile,'Regulatory Model'!AS93,'Regulatory Model'!AS122)</f>
        <v>0</v>
      </c>
      <c r="AT116" s="175">
        <f>-CHOOSE(Depn_Profile,'Regulatory Model'!AT93,'Regulatory Model'!AT122)</f>
        <v>0</v>
      </c>
      <c r="AU116" s="175">
        <f>-CHOOSE(Depn_Profile,'Regulatory Model'!AU93,'Regulatory Model'!AU122)</f>
        <v>0</v>
      </c>
      <c r="AV116" s="175">
        <f>-CHOOSE(Depn_Profile,'Regulatory Model'!AV93,'Regulatory Model'!AV122)</f>
        <v>0</v>
      </c>
      <c r="AW116" s="175">
        <f>-CHOOSE(Depn_Profile,'Regulatory Model'!AW93,'Regulatory Model'!AW122)</f>
        <v>0</v>
      </c>
      <c r="AX116" s="175">
        <f>-CHOOSE(Depn_Profile,'Regulatory Model'!AX93,'Regulatory Model'!AX122)</f>
        <v>0</v>
      </c>
      <c r="AY116" s="175">
        <f>-CHOOSE(Depn_Profile,'Regulatory Model'!AY93,'Regulatory Model'!AY122)</f>
        <v>0</v>
      </c>
      <c r="AZ116" s="175">
        <f>-CHOOSE(Depn_Profile,'Regulatory Model'!AZ93,'Regulatory Model'!AZ122)</f>
        <v>0</v>
      </c>
      <c r="BA116" s="175">
        <f>-CHOOSE(Depn_Profile,'Regulatory Model'!BA93,'Regulatory Model'!BA122)</f>
        <v>0</v>
      </c>
      <c r="BB116" s="175">
        <f>-CHOOSE(Depn_Profile,'Regulatory Model'!BB93,'Regulatory Model'!BB122)</f>
        <v>0</v>
      </c>
      <c r="BC116" s="175">
        <f>-CHOOSE(Depn_Profile,'Regulatory Model'!BC93,'Regulatory Model'!BC122)</f>
        <v>0</v>
      </c>
      <c r="BD116" s="175">
        <f>-CHOOSE(Depn_Profile,'Regulatory Model'!BD93,'Regulatory Model'!BD122)</f>
        <v>0</v>
      </c>
    </row>
    <row r="117" spans="2:56" hidden="1" outlineLevel="1" x14ac:dyDescent="0.2">
      <c r="B117" s="48" t="str">
        <v>Rail</v>
      </c>
      <c r="C117" s="10" t="s">
        <v>216</v>
      </c>
      <c r="G117" s="175">
        <f>-CHOOSE(Depn_Profile,'Regulatory Model'!G94,'Regulatory Model'!G123)</f>
        <v>0</v>
      </c>
      <c r="H117" s="175">
        <f>-CHOOSE(Depn_Profile,'Regulatory Model'!H94,'Regulatory Model'!H123)</f>
        <v>-6.1636812720199368</v>
      </c>
      <c r="I117" s="175">
        <f>-CHOOSE(Depn_Profile,'Regulatory Model'!I94,'Regulatory Model'!I123)</f>
        <v>-10.844240648434218</v>
      </c>
      <c r="J117" s="175">
        <f>-CHOOSE(Depn_Profile,'Regulatory Model'!J94,'Regulatory Model'!J123)</f>
        <v>-13.747059883812142</v>
      </c>
      <c r="K117" s="175">
        <f>-CHOOSE(Depn_Profile,'Regulatory Model'!K94,'Regulatory Model'!K123)</f>
        <v>-17.105643289959918</v>
      </c>
      <c r="L117" s="175">
        <f>-CHOOSE(Depn_Profile,'Regulatory Model'!L94,'Regulatory Model'!L123)</f>
        <v>-20.61415505730821</v>
      </c>
      <c r="M117" s="175">
        <f>-CHOOSE(Depn_Profile,'Regulatory Model'!M94,'Regulatory Model'!M123)</f>
        <v>-24.433905128011364</v>
      </c>
      <c r="N117" s="175">
        <f>-CHOOSE(Depn_Profile,'Regulatory Model'!N94,'Regulatory Model'!N123)</f>
        <v>-28.822300732698274</v>
      </c>
      <c r="O117" s="175">
        <f>-CHOOSE(Depn_Profile,'Regulatory Model'!O94,'Regulatory Model'!O123)</f>
        <v>-33.992894449481604</v>
      </c>
      <c r="P117" s="175">
        <f>-CHOOSE(Depn_Profile,'Regulatory Model'!P94,'Regulatory Model'!P123)</f>
        <v>-39.883558359922503</v>
      </c>
      <c r="Q117" s="175">
        <f>-CHOOSE(Depn_Profile,'Regulatory Model'!Q94,'Regulatory Model'!Q123)</f>
        <v>-46.59001796018066</v>
      </c>
      <c r="R117" s="175">
        <f>-CHOOSE(Depn_Profile,'Regulatory Model'!R94,'Regulatory Model'!R123)</f>
        <v>-54.407991683588975</v>
      </c>
      <c r="S117" s="175">
        <f>-CHOOSE(Depn_Profile,'Regulatory Model'!S94,'Regulatory Model'!S123)</f>
        <v>-63.215861745897378</v>
      </c>
      <c r="T117" s="175">
        <f>-CHOOSE(Depn_Profile,'Regulatory Model'!T94,'Regulatory Model'!T123)</f>
        <v>-72.947512025384867</v>
      </c>
      <c r="U117" s="175">
        <f>-CHOOSE(Depn_Profile,'Regulatory Model'!U94,'Regulatory Model'!U123)</f>
        <v>-83.675516627619018</v>
      </c>
      <c r="V117" s="175">
        <f>-CHOOSE(Depn_Profile,'Regulatory Model'!V94,'Regulatory Model'!V123)</f>
        <v>-95.465666678039327</v>
      </c>
      <c r="W117" s="175">
        <f>-CHOOSE(Depn_Profile,'Regulatory Model'!W94,'Regulatory Model'!W123)</f>
        <v>-108.49239477898686</v>
      </c>
      <c r="X117" s="175">
        <f>-CHOOSE(Depn_Profile,'Regulatory Model'!X94,'Regulatory Model'!X123)</f>
        <v>-122.84998301432927</v>
      </c>
      <c r="Y117" s="175">
        <f>-CHOOSE(Depn_Profile,'Regulatory Model'!Y94,'Regulatory Model'!Y123)</f>
        <v>-138.63565033301276</v>
      </c>
      <c r="Z117" s="175">
        <f>-CHOOSE(Depn_Profile,'Regulatory Model'!Z94,'Regulatory Model'!Z123)</f>
        <v>-155.83115984168228</v>
      </c>
      <c r="AA117" s="175">
        <f>-CHOOSE(Depn_Profile,'Regulatory Model'!AA94,'Regulatory Model'!AA123)</f>
        <v>-174.83037368300802</v>
      </c>
      <c r="AB117" s="175">
        <f>-CHOOSE(Depn_Profile,'Regulatory Model'!AB94,'Regulatory Model'!AB123)</f>
        <v>-195.83211355485247</v>
      </c>
      <c r="AC117" s="175">
        <f>-CHOOSE(Depn_Profile,'Regulatory Model'!AC94,'Regulatory Model'!AC123)</f>
        <v>-200.63061598734248</v>
      </c>
      <c r="AD117" s="175">
        <f>-CHOOSE(Depn_Profile,'Regulatory Model'!AD94,'Regulatory Model'!AD123)</f>
        <v>-205.5466045571618</v>
      </c>
      <c r="AE117" s="175">
        <f>-CHOOSE(Depn_Profile,'Regulatory Model'!AE94,'Regulatory Model'!AE123)</f>
        <v>-210.58238291406195</v>
      </c>
      <c r="AF117" s="175">
        <f>-CHOOSE(Depn_Profile,'Regulatory Model'!AF94,'Regulatory Model'!AF123)</f>
        <v>-215.74255835754616</v>
      </c>
      <c r="AG117" s="175">
        <f>-CHOOSE(Depn_Profile,'Regulatory Model'!AG94,'Regulatory Model'!AG123)</f>
        <v>-221.0282827124901</v>
      </c>
      <c r="AH117" s="175">
        <f>-CHOOSE(Depn_Profile,'Regulatory Model'!AH94,'Regulatory Model'!AH123)</f>
        <v>-226.44416327839696</v>
      </c>
      <c r="AI117" s="175">
        <f>-CHOOSE(Depn_Profile,'Regulatory Model'!AI94,'Regulatory Model'!AI123)</f>
        <v>-231.99250370501824</v>
      </c>
      <c r="AJ117" s="175">
        <f>-CHOOSE(Depn_Profile,'Regulatory Model'!AJ94,'Regulatory Model'!AJ123)</f>
        <v>-237.67675946698128</v>
      </c>
      <c r="AK117" s="175">
        <f>-CHOOSE(Depn_Profile,'Regulatory Model'!AK94,'Regulatory Model'!AK123)</f>
        <v>-243.50038603891343</v>
      </c>
      <c r="AL117" s="175">
        <f>-CHOOSE(Depn_Profile,'Regulatory Model'!AL94,'Regulatory Model'!AL123)</f>
        <v>-249.46683889544195</v>
      </c>
      <c r="AM117" s="175">
        <f>-CHOOSE(Depn_Profile,'Regulatory Model'!AM94,'Regulatory Model'!AM123)</f>
        <v>-255.57957351119433</v>
      </c>
      <c r="AN117" s="175">
        <f>-CHOOSE(Depn_Profile,'Regulatory Model'!AN94,'Regulatory Model'!AN123)</f>
        <v>-261.84089353592208</v>
      </c>
      <c r="AO117" s="175">
        <f>-CHOOSE(Depn_Profile,'Regulatory Model'!AO94,'Regulatory Model'!AO123)</f>
        <v>-268.25655809400399</v>
      </c>
      <c r="AP117" s="175">
        <f>-CHOOSE(Depn_Profile,'Regulatory Model'!AP94,'Regulatory Model'!AP123)</f>
        <v>-274.82942022029607</v>
      </c>
      <c r="AQ117" s="175">
        <f>-CHOOSE(Depn_Profile,'Regulatory Model'!AQ94,'Regulatory Model'!AQ123)</f>
        <v>-281.56333159301926</v>
      </c>
      <c r="AR117" s="175">
        <f>-CHOOSE(Depn_Profile,'Regulatory Model'!AR94,'Regulatory Model'!AR123)</f>
        <v>-288.46223826478774</v>
      </c>
      <c r="AS117" s="175">
        <f>-CHOOSE(Depn_Profile,'Regulatory Model'!AS94,'Regulatory Model'!AS123)</f>
        <v>-295.53018297498437</v>
      </c>
      <c r="AT117" s="175">
        <f>-CHOOSE(Depn_Profile,'Regulatory Model'!AT94,'Regulatory Model'!AT123)</f>
        <v>-302.77130751879417</v>
      </c>
      <c r="AU117" s="175">
        <f>-CHOOSE(Depn_Profile,'Regulatory Model'!AU94,'Regulatory Model'!AU123)</f>
        <v>-310.18985517428467</v>
      </c>
      <c r="AV117" s="175">
        <f>-CHOOSE(Depn_Profile,'Regulatory Model'!AV94,'Regulatory Model'!AV123)</f>
        <v>-317.7901731889541</v>
      </c>
      <c r="AW117" s="175">
        <f>-CHOOSE(Depn_Profile,'Regulatory Model'!AW94,'Regulatory Model'!AW123)</f>
        <v>-325.57671532720639</v>
      </c>
      <c r="AX117" s="175">
        <f>-CHOOSE(Depn_Profile,'Regulatory Model'!AX94,'Regulatory Model'!AX123)</f>
        <v>-333.55404448024382</v>
      </c>
      <c r="AY117" s="175">
        <f>-CHOOSE(Depn_Profile,'Regulatory Model'!AY94,'Regulatory Model'!AY123)</f>
        <v>-341.72683533990835</v>
      </c>
      <c r="AZ117" s="175">
        <f>-CHOOSE(Depn_Profile,'Regulatory Model'!AZ94,'Regulatory Model'!AZ123)</f>
        <v>-350.09987713803741</v>
      </c>
      <c r="BA117" s="175">
        <f>-CHOOSE(Depn_Profile,'Regulatory Model'!BA94,'Regulatory Model'!BA123)</f>
        <v>-358.67807645293999</v>
      </c>
      <c r="BB117" s="175">
        <f>-CHOOSE(Depn_Profile,'Regulatory Model'!BB94,'Regulatory Model'!BB123)</f>
        <v>-367.46646008463733</v>
      </c>
      <c r="BC117" s="175">
        <f>-CHOOSE(Depn_Profile,'Regulatory Model'!BC94,'Regulatory Model'!BC123)</f>
        <v>-376.47017800055329</v>
      </c>
      <c r="BD117" s="175">
        <f>-CHOOSE(Depn_Profile,'Regulatory Model'!BD94,'Regulatory Model'!BD123)</f>
        <v>-385.69450635338018</v>
      </c>
    </row>
    <row r="118" spans="2:56" hidden="1" outlineLevel="1" x14ac:dyDescent="0.2">
      <c r="B118" s="48" t="str">
        <v>Buildings</v>
      </c>
      <c r="C118" s="10" t="s">
        <v>216</v>
      </c>
      <c r="G118" s="175">
        <f>-CHOOSE(Depn_Profile,'Regulatory Model'!G95,'Regulatory Model'!G124)</f>
        <v>0</v>
      </c>
      <c r="H118" s="175">
        <f>-CHOOSE(Depn_Profile,'Regulatory Model'!H95,'Regulatory Model'!H124)</f>
        <v>0</v>
      </c>
      <c r="I118" s="175">
        <f>-CHOOSE(Depn_Profile,'Regulatory Model'!I95,'Regulatory Model'!I124)</f>
        <v>0</v>
      </c>
      <c r="J118" s="175">
        <f>-CHOOSE(Depn_Profile,'Regulatory Model'!J95,'Regulatory Model'!J124)</f>
        <v>0</v>
      </c>
      <c r="K118" s="175">
        <f>-CHOOSE(Depn_Profile,'Regulatory Model'!K95,'Regulatory Model'!K124)</f>
        <v>0</v>
      </c>
      <c r="L118" s="175">
        <f>-CHOOSE(Depn_Profile,'Regulatory Model'!L95,'Regulatory Model'!L124)</f>
        <v>0</v>
      </c>
      <c r="M118" s="175">
        <f>-CHOOSE(Depn_Profile,'Regulatory Model'!M95,'Regulatory Model'!M124)</f>
        <v>0</v>
      </c>
      <c r="N118" s="175">
        <f>-CHOOSE(Depn_Profile,'Regulatory Model'!N95,'Regulatory Model'!N124)</f>
        <v>0</v>
      </c>
      <c r="O118" s="175">
        <f>-CHOOSE(Depn_Profile,'Regulatory Model'!O95,'Regulatory Model'!O124)</f>
        <v>0</v>
      </c>
      <c r="P118" s="175">
        <f>-CHOOSE(Depn_Profile,'Regulatory Model'!P95,'Regulatory Model'!P124)</f>
        <v>0</v>
      </c>
      <c r="Q118" s="175">
        <f>-CHOOSE(Depn_Profile,'Regulatory Model'!Q95,'Regulatory Model'!Q124)</f>
        <v>0</v>
      </c>
      <c r="R118" s="175">
        <f>-CHOOSE(Depn_Profile,'Regulatory Model'!R95,'Regulatory Model'!R124)</f>
        <v>0</v>
      </c>
      <c r="S118" s="175">
        <f>-CHOOSE(Depn_Profile,'Regulatory Model'!S95,'Regulatory Model'!S124)</f>
        <v>0</v>
      </c>
      <c r="T118" s="175">
        <f>-CHOOSE(Depn_Profile,'Regulatory Model'!T95,'Regulatory Model'!T124)</f>
        <v>0</v>
      </c>
      <c r="U118" s="175">
        <f>-CHOOSE(Depn_Profile,'Regulatory Model'!U95,'Regulatory Model'!U124)</f>
        <v>0</v>
      </c>
      <c r="V118" s="175">
        <f>-CHOOSE(Depn_Profile,'Regulatory Model'!V95,'Regulatory Model'!V124)</f>
        <v>0</v>
      </c>
      <c r="W118" s="175">
        <f>-CHOOSE(Depn_Profile,'Regulatory Model'!W95,'Regulatory Model'!W124)</f>
        <v>0</v>
      </c>
      <c r="X118" s="175">
        <f>-CHOOSE(Depn_Profile,'Regulatory Model'!X95,'Regulatory Model'!X124)</f>
        <v>0</v>
      </c>
      <c r="Y118" s="175">
        <f>-CHOOSE(Depn_Profile,'Regulatory Model'!Y95,'Regulatory Model'!Y124)</f>
        <v>0</v>
      </c>
      <c r="Z118" s="175">
        <f>-CHOOSE(Depn_Profile,'Regulatory Model'!Z95,'Regulatory Model'!Z124)</f>
        <v>0</v>
      </c>
      <c r="AA118" s="175">
        <f>-CHOOSE(Depn_Profile,'Regulatory Model'!AA95,'Regulatory Model'!AA124)</f>
        <v>0</v>
      </c>
      <c r="AB118" s="175">
        <f>-CHOOSE(Depn_Profile,'Regulatory Model'!AB95,'Regulatory Model'!AB124)</f>
        <v>0</v>
      </c>
      <c r="AC118" s="175">
        <f>-CHOOSE(Depn_Profile,'Regulatory Model'!AC95,'Regulatory Model'!AC124)</f>
        <v>0</v>
      </c>
      <c r="AD118" s="175">
        <f>-CHOOSE(Depn_Profile,'Regulatory Model'!AD95,'Regulatory Model'!AD124)</f>
        <v>0</v>
      </c>
      <c r="AE118" s="175">
        <f>-CHOOSE(Depn_Profile,'Regulatory Model'!AE95,'Regulatory Model'!AE124)</f>
        <v>0</v>
      </c>
      <c r="AF118" s="175">
        <f>-CHOOSE(Depn_Profile,'Regulatory Model'!AF95,'Regulatory Model'!AF124)</f>
        <v>0</v>
      </c>
      <c r="AG118" s="175">
        <f>-CHOOSE(Depn_Profile,'Regulatory Model'!AG95,'Regulatory Model'!AG124)</f>
        <v>0</v>
      </c>
      <c r="AH118" s="175">
        <f>-CHOOSE(Depn_Profile,'Regulatory Model'!AH95,'Regulatory Model'!AH124)</f>
        <v>0</v>
      </c>
      <c r="AI118" s="175">
        <f>-CHOOSE(Depn_Profile,'Regulatory Model'!AI95,'Regulatory Model'!AI124)</f>
        <v>0</v>
      </c>
      <c r="AJ118" s="175">
        <f>-CHOOSE(Depn_Profile,'Regulatory Model'!AJ95,'Regulatory Model'!AJ124)</f>
        <v>0</v>
      </c>
      <c r="AK118" s="175">
        <f>-CHOOSE(Depn_Profile,'Regulatory Model'!AK95,'Regulatory Model'!AK124)</f>
        <v>0</v>
      </c>
      <c r="AL118" s="175">
        <f>-CHOOSE(Depn_Profile,'Regulatory Model'!AL95,'Regulatory Model'!AL124)</f>
        <v>0</v>
      </c>
      <c r="AM118" s="175">
        <f>-CHOOSE(Depn_Profile,'Regulatory Model'!AM95,'Regulatory Model'!AM124)</f>
        <v>0</v>
      </c>
      <c r="AN118" s="175">
        <f>-CHOOSE(Depn_Profile,'Regulatory Model'!AN95,'Regulatory Model'!AN124)</f>
        <v>0</v>
      </c>
      <c r="AO118" s="175">
        <f>-CHOOSE(Depn_Profile,'Regulatory Model'!AO95,'Regulatory Model'!AO124)</f>
        <v>0</v>
      </c>
      <c r="AP118" s="175">
        <f>-CHOOSE(Depn_Profile,'Regulatory Model'!AP95,'Regulatory Model'!AP124)</f>
        <v>0</v>
      </c>
      <c r="AQ118" s="175">
        <f>-CHOOSE(Depn_Profile,'Regulatory Model'!AQ95,'Regulatory Model'!AQ124)</f>
        <v>0</v>
      </c>
      <c r="AR118" s="175">
        <f>-CHOOSE(Depn_Profile,'Regulatory Model'!AR95,'Regulatory Model'!AR124)</f>
        <v>0</v>
      </c>
      <c r="AS118" s="175">
        <f>-CHOOSE(Depn_Profile,'Regulatory Model'!AS95,'Regulatory Model'!AS124)</f>
        <v>0</v>
      </c>
      <c r="AT118" s="175">
        <f>-CHOOSE(Depn_Profile,'Regulatory Model'!AT95,'Regulatory Model'!AT124)</f>
        <v>0</v>
      </c>
      <c r="AU118" s="175">
        <f>-CHOOSE(Depn_Profile,'Regulatory Model'!AU95,'Regulatory Model'!AU124)</f>
        <v>0</v>
      </c>
      <c r="AV118" s="175">
        <f>-CHOOSE(Depn_Profile,'Regulatory Model'!AV95,'Regulatory Model'!AV124)</f>
        <v>0</v>
      </c>
      <c r="AW118" s="175">
        <f>-CHOOSE(Depn_Profile,'Regulatory Model'!AW95,'Regulatory Model'!AW124)</f>
        <v>0</v>
      </c>
      <c r="AX118" s="175">
        <f>-CHOOSE(Depn_Profile,'Regulatory Model'!AX95,'Regulatory Model'!AX124)</f>
        <v>0</v>
      </c>
      <c r="AY118" s="175">
        <f>-CHOOSE(Depn_Profile,'Regulatory Model'!AY95,'Regulatory Model'!AY124)</f>
        <v>0</v>
      </c>
      <c r="AZ118" s="175">
        <f>-CHOOSE(Depn_Profile,'Regulatory Model'!AZ95,'Regulatory Model'!AZ124)</f>
        <v>0</v>
      </c>
      <c r="BA118" s="175">
        <f>-CHOOSE(Depn_Profile,'Regulatory Model'!BA95,'Regulatory Model'!BA124)</f>
        <v>0</v>
      </c>
      <c r="BB118" s="175">
        <f>-CHOOSE(Depn_Profile,'Regulatory Model'!BB95,'Regulatory Model'!BB124)</f>
        <v>0</v>
      </c>
      <c r="BC118" s="175">
        <f>-CHOOSE(Depn_Profile,'Regulatory Model'!BC95,'Regulatory Model'!BC124)</f>
        <v>0</v>
      </c>
      <c r="BD118" s="175">
        <f>-CHOOSE(Depn_Profile,'Regulatory Model'!BD95,'Regulatory Model'!BD124)</f>
        <v>0</v>
      </c>
    </row>
    <row r="119" spans="2:56" hidden="1" outlineLevel="1" x14ac:dyDescent="0.2">
      <c r="B119" s="48" t="str">
        <v>Wharves</v>
      </c>
      <c r="C119" s="10" t="s">
        <v>216</v>
      </c>
      <c r="G119" s="175">
        <f>-CHOOSE(Depn_Profile,'Regulatory Model'!G96,'Regulatory Model'!G125)</f>
        <v>-295.73398523072672</v>
      </c>
      <c r="H119" s="175">
        <f>-CHOOSE(Depn_Profile,'Regulatory Model'!H96,'Regulatory Model'!H125)</f>
        <v>-214.9590396117384</v>
      </c>
      <c r="I119" s="175">
        <f>-CHOOSE(Depn_Profile,'Regulatory Model'!I96,'Regulatory Model'!I125)</f>
        <v>-127.93848371386892</v>
      </c>
      <c r="J119" s="175">
        <f>-CHOOSE(Depn_Profile,'Regulatory Model'!J96,'Regulatory Model'!J125)</f>
        <v>-137.62391920127646</v>
      </c>
      <c r="K119" s="175">
        <f>-CHOOSE(Depn_Profile,'Regulatory Model'!K96,'Regulatory Model'!K125)</f>
        <v>-147.65463198315371</v>
      </c>
      <c r="L119" s="175">
        <f>-CHOOSE(Depn_Profile,'Regulatory Model'!L96,'Regulatory Model'!L125)</f>
        <v>-157.46593176931765</v>
      </c>
      <c r="M119" s="175">
        <f>-CHOOSE(Depn_Profile,'Regulatory Model'!M96,'Regulatory Model'!M125)</f>
        <v>-167.9199671914385</v>
      </c>
      <c r="N119" s="175">
        <f>-CHOOSE(Depn_Profile,'Regulatory Model'!N96,'Regulatory Model'!N125)</f>
        <v>-184.00248785289975</v>
      </c>
      <c r="O119" s="175">
        <f>-CHOOSE(Depn_Profile,'Regulatory Model'!O96,'Regulatory Model'!O125)</f>
        <v>-198.45859260006176</v>
      </c>
      <c r="P119" s="175">
        <f>-CHOOSE(Depn_Profile,'Regulatory Model'!P96,'Regulatory Model'!P125)</f>
        <v>-223.57769053546019</v>
      </c>
      <c r="Q119" s="175">
        <f>-CHOOSE(Depn_Profile,'Regulatory Model'!Q96,'Regulatory Model'!Q125)</f>
        <v>-254.56684269075794</v>
      </c>
      <c r="R119" s="175">
        <f>-CHOOSE(Depn_Profile,'Regulatory Model'!R96,'Regulatory Model'!R125)</f>
        <v>-278.28179260810498</v>
      </c>
      <c r="S119" s="175">
        <f>-CHOOSE(Depn_Profile,'Regulatory Model'!S96,'Regulatory Model'!S125)</f>
        <v>-296.89407619232981</v>
      </c>
      <c r="T119" s="175">
        <f>-CHOOSE(Depn_Profile,'Regulatory Model'!T96,'Regulatory Model'!T125)</f>
        <v>-314.17345623370073</v>
      </c>
      <c r="U119" s="175">
        <f>-CHOOSE(Depn_Profile,'Regulatory Model'!U96,'Regulatory Model'!U125)</f>
        <v>-332.73314995403189</v>
      </c>
      <c r="V119" s="175">
        <f>-CHOOSE(Depn_Profile,'Regulatory Model'!V96,'Regulatory Model'!V125)</f>
        <v>-354.6804508529234</v>
      </c>
      <c r="W119" s="175">
        <f>-CHOOSE(Depn_Profile,'Regulatory Model'!W96,'Regulatory Model'!W125)</f>
        <v>-376.84198865013639</v>
      </c>
      <c r="X119" s="175">
        <f>-CHOOSE(Depn_Profile,'Regulatory Model'!X96,'Regulatory Model'!X125)</f>
        <v>-399.05189366348486</v>
      </c>
      <c r="Y119" s="175">
        <f>-CHOOSE(Depn_Profile,'Regulatory Model'!Y96,'Regulatory Model'!Y125)</f>
        <v>-417.52847484810172</v>
      </c>
      <c r="Z119" s="175">
        <f>-CHOOSE(Depn_Profile,'Regulatory Model'!Z96,'Regulatory Model'!Z125)</f>
        <v>-444.53696795990652</v>
      </c>
      <c r="AA119" s="175">
        <f>-CHOOSE(Depn_Profile,'Regulatory Model'!AA96,'Regulatory Model'!AA125)</f>
        <v>-473.23417788103421</v>
      </c>
      <c r="AB119" s="175">
        <f>-CHOOSE(Depn_Profile,'Regulatory Model'!AB96,'Regulatory Model'!AB125)</f>
        <v>-502.99248062872732</v>
      </c>
      <c r="AC119" s="175">
        <f>-CHOOSE(Depn_Profile,'Regulatory Model'!AC96,'Regulatory Model'!AC125)</f>
        <v>-517.24484194928129</v>
      </c>
      <c r="AD119" s="175">
        <f>-CHOOSE(Depn_Profile,'Regulatory Model'!AD96,'Regulatory Model'!AD125)</f>
        <v>-482.94614223457518</v>
      </c>
      <c r="AE119" s="175">
        <f>-CHOOSE(Depn_Profile,'Regulatory Model'!AE96,'Regulatory Model'!AE125)</f>
        <v>-498.11024694322509</v>
      </c>
      <c r="AF119" s="175">
        <f>-CHOOSE(Depn_Profile,'Regulatory Model'!AF96,'Regulatory Model'!AF125)</f>
        <v>-510.84676200286594</v>
      </c>
      <c r="AG119" s="175">
        <f>-CHOOSE(Depn_Profile,'Regulatory Model'!AG96,'Regulatory Model'!AG125)</f>
        <v>-521.30087972891317</v>
      </c>
      <c r="AH119" s="175">
        <f>-CHOOSE(Depn_Profile,'Regulatory Model'!AH96,'Regulatory Model'!AH125)</f>
        <v>-530.79150311885121</v>
      </c>
      <c r="AI119" s="175">
        <f>-CHOOSE(Depn_Profile,'Regulatory Model'!AI96,'Regulatory Model'!AI125)</f>
        <v>-540.69758459777972</v>
      </c>
      <c r="AJ119" s="175">
        <f>-CHOOSE(Depn_Profile,'Regulatory Model'!AJ96,'Regulatory Model'!AJ125)</f>
        <v>-551.25036819890511</v>
      </c>
      <c r="AK119" s="175">
        <f>-CHOOSE(Depn_Profile,'Regulatory Model'!AK96,'Regulatory Model'!AK125)</f>
        <v>-560.05386409966434</v>
      </c>
      <c r="AL119" s="175">
        <f>-CHOOSE(Depn_Profile,'Regulatory Model'!AL96,'Regulatory Model'!AL125)</f>
        <v>-564.43554604434701</v>
      </c>
      <c r="AM119" s="175">
        <f>-CHOOSE(Depn_Profile,'Regulatory Model'!AM96,'Regulatory Model'!AM125)</f>
        <v>-563.91132549157135</v>
      </c>
      <c r="AN119" s="175">
        <f>-CHOOSE(Depn_Profile,'Regulatory Model'!AN96,'Regulatory Model'!AN125)</f>
        <v>-561.38840750971258</v>
      </c>
      <c r="AO119" s="175">
        <f>-CHOOSE(Depn_Profile,'Regulatory Model'!AO96,'Regulatory Model'!AO125)</f>
        <v>-548.3812742256473</v>
      </c>
      <c r="AP119" s="175">
        <f>-CHOOSE(Depn_Profile,'Regulatory Model'!AP96,'Regulatory Model'!AP125)</f>
        <v>-525.50637357819187</v>
      </c>
      <c r="AQ119" s="175">
        <f>-CHOOSE(Depn_Profile,'Regulatory Model'!AQ96,'Regulatory Model'!AQ125)</f>
        <v>-518.7498791780489</v>
      </c>
      <c r="AR119" s="175">
        <f>-CHOOSE(Depn_Profile,'Regulatory Model'!AR96,'Regulatory Model'!AR125)</f>
        <v>-528.53586689465897</v>
      </c>
      <c r="AS119" s="175">
        <f>-CHOOSE(Depn_Profile,'Regulatory Model'!AS96,'Regulatory Model'!AS125)</f>
        <v>-539.20412434831542</v>
      </c>
      <c r="AT119" s="175">
        <f>-CHOOSE(Depn_Profile,'Regulatory Model'!AT96,'Regulatory Model'!AT125)</f>
        <v>-548.81570109624852</v>
      </c>
      <c r="AU119" s="175">
        <f>-CHOOSE(Depn_Profile,'Regulatory Model'!AU96,'Regulatory Model'!AU125)</f>
        <v>-555.79158127612141</v>
      </c>
      <c r="AV119" s="175">
        <f>-CHOOSE(Depn_Profile,'Regulatory Model'!AV96,'Regulatory Model'!AV125)</f>
        <v>-563.8695394335266</v>
      </c>
      <c r="AW119" s="175">
        <f>-CHOOSE(Depn_Profile,'Regulatory Model'!AW96,'Regulatory Model'!AW125)</f>
        <v>-575.41072520835678</v>
      </c>
      <c r="AX119" s="175">
        <f>-CHOOSE(Depn_Profile,'Regulatory Model'!AX96,'Regulatory Model'!AX125)</f>
        <v>-585.61488943562631</v>
      </c>
      <c r="AY119" s="175">
        <f>-CHOOSE(Depn_Profile,'Regulatory Model'!AY96,'Regulatory Model'!AY125)</f>
        <v>-595.69731753040048</v>
      </c>
      <c r="AZ119" s="175">
        <f>-CHOOSE(Depn_Profile,'Regulatory Model'!AZ96,'Regulatory Model'!AZ125)</f>
        <v>-606.74561540529066</v>
      </c>
      <c r="BA119" s="175">
        <f>-CHOOSE(Depn_Profile,'Regulatory Model'!BA96,'Regulatory Model'!BA125)</f>
        <v>-617.50280493744106</v>
      </c>
      <c r="BB119" s="175">
        <f>-CHOOSE(Depn_Profile,'Regulatory Model'!BB96,'Regulatory Model'!BB125)</f>
        <v>-630.03893206680084</v>
      </c>
      <c r="BC119" s="175">
        <f>-CHOOSE(Depn_Profile,'Regulatory Model'!BC96,'Regulatory Model'!BC125)</f>
        <v>-632.2287621711904</v>
      </c>
      <c r="BD119" s="175">
        <f>-CHOOSE(Depn_Profile,'Regulatory Model'!BD96,'Regulatory Model'!BD125)</f>
        <v>-619.79931698430755</v>
      </c>
    </row>
    <row r="120" spans="2:56" hidden="1" outlineLevel="1" x14ac:dyDescent="0.2">
      <c r="B120" s="48" t="str">
        <v>Plant</v>
      </c>
      <c r="C120" s="10" t="s">
        <v>216</v>
      </c>
      <c r="G120" s="175">
        <f>-CHOOSE(Depn_Profile,'Regulatory Model'!G97,'Regulatory Model'!G126)</f>
        <v>0</v>
      </c>
      <c r="H120" s="175">
        <f>-CHOOSE(Depn_Profile,'Regulatory Model'!H97,'Regulatory Model'!H126)</f>
        <v>0</v>
      </c>
      <c r="I120" s="175">
        <f>-CHOOSE(Depn_Profile,'Regulatory Model'!I97,'Regulatory Model'!I126)</f>
        <v>0</v>
      </c>
      <c r="J120" s="175">
        <f>-CHOOSE(Depn_Profile,'Regulatory Model'!J97,'Regulatory Model'!J126)</f>
        <v>0</v>
      </c>
      <c r="K120" s="175">
        <f>-CHOOSE(Depn_Profile,'Regulatory Model'!K97,'Regulatory Model'!K126)</f>
        <v>0</v>
      </c>
      <c r="L120" s="175">
        <f>-CHOOSE(Depn_Profile,'Regulatory Model'!L97,'Regulatory Model'!L126)</f>
        <v>0</v>
      </c>
      <c r="M120" s="175">
        <f>-CHOOSE(Depn_Profile,'Regulatory Model'!M97,'Regulatory Model'!M126)</f>
        <v>0</v>
      </c>
      <c r="N120" s="175">
        <f>-CHOOSE(Depn_Profile,'Regulatory Model'!N97,'Regulatory Model'!N126)</f>
        <v>0</v>
      </c>
      <c r="O120" s="175">
        <f>-CHOOSE(Depn_Profile,'Regulatory Model'!O97,'Regulatory Model'!O126)</f>
        <v>0</v>
      </c>
      <c r="P120" s="175">
        <f>-CHOOSE(Depn_Profile,'Regulatory Model'!P97,'Regulatory Model'!P126)</f>
        <v>0</v>
      </c>
      <c r="Q120" s="175">
        <f>-CHOOSE(Depn_Profile,'Regulatory Model'!Q97,'Regulatory Model'!Q126)</f>
        <v>0</v>
      </c>
      <c r="R120" s="175">
        <f>-CHOOSE(Depn_Profile,'Regulatory Model'!R97,'Regulatory Model'!R126)</f>
        <v>0</v>
      </c>
      <c r="S120" s="175">
        <f>-CHOOSE(Depn_Profile,'Regulatory Model'!S97,'Regulatory Model'!S126)</f>
        <v>0</v>
      </c>
      <c r="T120" s="175">
        <f>-CHOOSE(Depn_Profile,'Regulatory Model'!T97,'Regulatory Model'!T126)</f>
        <v>0</v>
      </c>
      <c r="U120" s="175">
        <f>-CHOOSE(Depn_Profile,'Regulatory Model'!U97,'Regulatory Model'!U126)</f>
        <v>0</v>
      </c>
      <c r="V120" s="175">
        <f>-CHOOSE(Depn_Profile,'Regulatory Model'!V97,'Regulatory Model'!V126)</f>
        <v>0</v>
      </c>
      <c r="W120" s="175">
        <f>-CHOOSE(Depn_Profile,'Regulatory Model'!W97,'Regulatory Model'!W126)</f>
        <v>0</v>
      </c>
      <c r="X120" s="175">
        <f>-CHOOSE(Depn_Profile,'Regulatory Model'!X97,'Regulatory Model'!X126)</f>
        <v>0</v>
      </c>
      <c r="Y120" s="175">
        <f>-CHOOSE(Depn_Profile,'Regulatory Model'!Y97,'Regulatory Model'!Y126)</f>
        <v>0</v>
      </c>
      <c r="Z120" s="175">
        <f>-CHOOSE(Depn_Profile,'Regulatory Model'!Z97,'Regulatory Model'!Z126)</f>
        <v>0</v>
      </c>
      <c r="AA120" s="175">
        <f>-CHOOSE(Depn_Profile,'Regulatory Model'!AA97,'Regulatory Model'!AA126)</f>
        <v>0</v>
      </c>
      <c r="AB120" s="175">
        <f>-CHOOSE(Depn_Profile,'Regulatory Model'!AB97,'Regulatory Model'!AB126)</f>
        <v>0</v>
      </c>
      <c r="AC120" s="175">
        <f>-CHOOSE(Depn_Profile,'Regulatory Model'!AC97,'Regulatory Model'!AC126)</f>
        <v>0</v>
      </c>
      <c r="AD120" s="175">
        <f>-CHOOSE(Depn_Profile,'Regulatory Model'!AD97,'Regulatory Model'!AD126)</f>
        <v>0</v>
      </c>
      <c r="AE120" s="175">
        <f>-CHOOSE(Depn_Profile,'Regulatory Model'!AE97,'Regulatory Model'!AE126)</f>
        <v>0</v>
      </c>
      <c r="AF120" s="175">
        <f>-CHOOSE(Depn_Profile,'Regulatory Model'!AF97,'Regulatory Model'!AF126)</f>
        <v>0</v>
      </c>
      <c r="AG120" s="175">
        <f>-CHOOSE(Depn_Profile,'Regulatory Model'!AG97,'Regulatory Model'!AG126)</f>
        <v>0</v>
      </c>
      <c r="AH120" s="175">
        <f>-CHOOSE(Depn_Profile,'Regulatory Model'!AH97,'Regulatory Model'!AH126)</f>
        <v>0</v>
      </c>
      <c r="AI120" s="175">
        <f>-CHOOSE(Depn_Profile,'Regulatory Model'!AI97,'Regulatory Model'!AI126)</f>
        <v>0</v>
      </c>
      <c r="AJ120" s="175">
        <f>-CHOOSE(Depn_Profile,'Regulatory Model'!AJ97,'Regulatory Model'!AJ126)</f>
        <v>0</v>
      </c>
      <c r="AK120" s="175">
        <f>-CHOOSE(Depn_Profile,'Regulatory Model'!AK97,'Regulatory Model'!AK126)</f>
        <v>0</v>
      </c>
      <c r="AL120" s="175">
        <f>-CHOOSE(Depn_Profile,'Regulatory Model'!AL97,'Regulatory Model'!AL126)</f>
        <v>0</v>
      </c>
      <c r="AM120" s="175">
        <f>-CHOOSE(Depn_Profile,'Regulatory Model'!AM97,'Regulatory Model'!AM126)</f>
        <v>0</v>
      </c>
      <c r="AN120" s="175">
        <f>-CHOOSE(Depn_Profile,'Regulatory Model'!AN97,'Regulatory Model'!AN126)</f>
        <v>0</v>
      </c>
      <c r="AO120" s="175">
        <f>-CHOOSE(Depn_Profile,'Regulatory Model'!AO97,'Regulatory Model'!AO126)</f>
        <v>0</v>
      </c>
      <c r="AP120" s="175">
        <f>-CHOOSE(Depn_Profile,'Regulatory Model'!AP97,'Regulatory Model'!AP126)</f>
        <v>0</v>
      </c>
      <c r="AQ120" s="175">
        <f>-CHOOSE(Depn_Profile,'Regulatory Model'!AQ97,'Regulatory Model'!AQ126)</f>
        <v>0</v>
      </c>
      <c r="AR120" s="175">
        <f>-CHOOSE(Depn_Profile,'Regulatory Model'!AR97,'Regulatory Model'!AR126)</f>
        <v>0</v>
      </c>
      <c r="AS120" s="175">
        <f>-CHOOSE(Depn_Profile,'Regulatory Model'!AS97,'Regulatory Model'!AS126)</f>
        <v>0</v>
      </c>
      <c r="AT120" s="175">
        <f>-CHOOSE(Depn_Profile,'Regulatory Model'!AT97,'Regulatory Model'!AT126)</f>
        <v>0</v>
      </c>
      <c r="AU120" s="175">
        <f>-CHOOSE(Depn_Profile,'Regulatory Model'!AU97,'Regulatory Model'!AU126)</f>
        <v>0</v>
      </c>
      <c r="AV120" s="175">
        <f>-CHOOSE(Depn_Profile,'Regulatory Model'!AV97,'Regulatory Model'!AV126)</f>
        <v>0</v>
      </c>
      <c r="AW120" s="175">
        <f>-CHOOSE(Depn_Profile,'Regulatory Model'!AW97,'Regulatory Model'!AW126)</f>
        <v>0</v>
      </c>
      <c r="AX120" s="175">
        <f>-CHOOSE(Depn_Profile,'Regulatory Model'!AX97,'Regulatory Model'!AX126)</f>
        <v>0</v>
      </c>
      <c r="AY120" s="175">
        <f>-CHOOSE(Depn_Profile,'Regulatory Model'!AY97,'Regulatory Model'!AY126)</f>
        <v>0</v>
      </c>
      <c r="AZ120" s="175">
        <f>-CHOOSE(Depn_Profile,'Regulatory Model'!AZ97,'Regulatory Model'!AZ126)</f>
        <v>0</v>
      </c>
      <c r="BA120" s="175">
        <f>-CHOOSE(Depn_Profile,'Regulatory Model'!BA97,'Regulatory Model'!BA126)</f>
        <v>0</v>
      </c>
      <c r="BB120" s="175">
        <f>-CHOOSE(Depn_Profile,'Regulatory Model'!BB97,'Regulatory Model'!BB126)</f>
        <v>0</v>
      </c>
      <c r="BC120" s="175">
        <f>-CHOOSE(Depn_Profile,'Regulatory Model'!BC97,'Regulatory Model'!BC126)</f>
        <v>0</v>
      </c>
      <c r="BD120" s="175">
        <f>-CHOOSE(Depn_Profile,'Regulatory Model'!BD97,'Regulatory Model'!BD126)</f>
        <v>0</v>
      </c>
    </row>
    <row r="121" spans="2:56" hidden="1" outlineLevel="1" x14ac:dyDescent="0.2">
      <c r="B121" s="48" t="str">
        <v>Land</v>
      </c>
      <c r="C121" s="10" t="s">
        <v>216</v>
      </c>
      <c r="G121" s="175">
        <f>-CHOOSE(Depn_Profile,'Regulatory Model'!G98,'Regulatory Model'!G127)</f>
        <v>0</v>
      </c>
      <c r="H121" s="175">
        <f>-CHOOSE(Depn_Profile,'Regulatory Model'!H98,'Regulatory Model'!H127)</f>
        <v>0</v>
      </c>
      <c r="I121" s="175">
        <f>-CHOOSE(Depn_Profile,'Regulatory Model'!I98,'Regulatory Model'!I127)</f>
        <v>0</v>
      </c>
      <c r="J121" s="175">
        <f>-CHOOSE(Depn_Profile,'Regulatory Model'!J98,'Regulatory Model'!J127)</f>
        <v>0</v>
      </c>
      <c r="K121" s="175">
        <f>-CHOOSE(Depn_Profile,'Regulatory Model'!K98,'Regulatory Model'!K127)</f>
        <v>0</v>
      </c>
      <c r="L121" s="175">
        <f>-CHOOSE(Depn_Profile,'Regulatory Model'!L98,'Regulatory Model'!L127)</f>
        <v>0</v>
      </c>
      <c r="M121" s="175">
        <f>-CHOOSE(Depn_Profile,'Regulatory Model'!M98,'Regulatory Model'!M127)</f>
        <v>0</v>
      </c>
      <c r="N121" s="175">
        <f>-CHOOSE(Depn_Profile,'Regulatory Model'!N98,'Regulatory Model'!N127)</f>
        <v>0</v>
      </c>
      <c r="O121" s="175">
        <f>-CHOOSE(Depn_Profile,'Regulatory Model'!O98,'Regulatory Model'!O127)</f>
        <v>0</v>
      </c>
      <c r="P121" s="175">
        <f>-CHOOSE(Depn_Profile,'Regulatory Model'!P98,'Regulatory Model'!P127)</f>
        <v>0</v>
      </c>
      <c r="Q121" s="175">
        <f>-CHOOSE(Depn_Profile,'Regulatory Model'!Q98,'Regulatory Model'!Q127)</f>
        <v>0</v>
      </c>
      <c r="R121" s="175">
        <f>-CHOOSE(Depn_Profile,'Regulatory Model'!R98,'Regulatory Model'!R127)</f>
        <v>0</v>
      </c>
      <c r="S121" s="175">
        <f>-CHOOSE(Depn_Profile,'Regulatory Model'!S98,'Regulatory Model'!S127)</f>
        <v>0</v>
      </c>
      <c r="T121" s="175">
        <f>-CHOOSE(Depn_Profile,'Regulatory Model'!T98,'Regulatory Model'!T127)</f>
        <v>0</v>
      </c>
      <c r="U121" s="175">
        <f>-CHOOSE(Depn_Profile,'Regulatory Model'!U98,'Regulatory Model'!U127)</f>
        <v>0</v>
      </c>
      <c r="V121" s="175">
        <f>-CHOOSE(Depn_Profile,'Regulatory Model'!V98,'Regulatory Model'!V127)</f>
        <v>0</v>
      </c>
      <c r="W121" s="175">
        <f>-CHOOSE(Depn_Profile,'Regulatory Model'!W98,'Regulatory Model'!W127)</f>
        <v>0</v>
      </c>
      <c r="X121" s="175">
        <f>-CHOOSE(Depn_Profile,'Regulatory Model'!X98,'Regulatory Model'!X127)</f>
        <v>0</v>
      </c>
      <c r="Y121" s="175">
        <f>-CHOOSE(Depn_Profile,'Regulatory Model'!Y98,'Regulatory Model'!Y127)</f>
        <v>0</v>
      </c>
      <c r="Z121" s="175">
        <f>-CHOOSE(Depn_Profile,'Regulatory Model'!Z98,'Regulatory Model'!Z127)</f>
        <v>0</v>
      </c>
      <c r="AA121" s="175">
        <f>-CHOOSE(Depn_Profile,'Regulatory Model'!AA98,'Regulatory Model'!AA127)</f>
        <v>0</v>
      </c>
      <c r="AB121" s="175">
        <f>-CHOOSE(Depn_Profile,'Regulatory Model'!AB98,'Regulatory Model'!AB127)</f>
        <v>0</v>
      </c>
      <c r="AC121" s="175">
        <f>-CHOOSE(Depn_Profile,'Regulatory Model'!AC98,'Regulatory Model'!AC127)</f>
        <v>0</v>
      </c>
      <c r="AD121" s="175">
        <f>-CHOOSE(Depn_Profile,'Regulatory Model'!AD98,'Regulatory Model'!AD127)</f>
        <v>0</v>
      </c>
      <c r="AE121" s="175">
        <f>-CHOOSE(Depn_Profile,'Regulatory Model'!AE98,'Regulatory Model'!AE127)</f>
        <v>0</v>
      </c>
      <c r="AF121" s="175">
        <f>-CHOOSE(Depn_Profile,'Regulatory Model'!AF98,'Regulatory Model'!AF127)</f>
        <v>0</v>
      </c>
      <c r="AG121" s="175">
        <f>-CHOOSE(Depn_Profile,'Regulatory Model'!AG98,'Regulatory Model'!AG127)</f>
        <v>0</v>
      </c>
      <c r="AH121" s="175">
        <f>-CHOOSE(Depn_Profile,'Regulatory Model'!AH98,'Regulatory Model'!AH127)</f>
        <v>0</v>
      </c>
      <c r="AI121" s="175">
        <f>-CHOOSE(Depn_Profile,'Regulatory Model'!AI98,'Regulatory Model'!AI127)</f>
        <v>0</v>
      </c>
      <c r="AJ121" s="175">
        <f>-CHOOSE(Depn_Profile,'Regulatory Model'!AJ98,'Regulatory Model'!AJ127)</f>
        <v>0</v>
      </c>
      <c r="AK121" s="175">
        <f>-CHOOSE(Depn_Profile,'Regulatory Model'!AK98,'Regulatory Model'!AK127)</f>
        <v>0</v>
      </c>
      <c r="AL121" s="175">
        <f>-CHOOSE(Depn_Profile,'Regulatory Model'!AL98,'Regulatory Model'!AL127)</f>
        <v>0</v>
      </c>
      <c r="AM121" s="175">
        <f>-CHOOSE(Depn_Profile,'Regulatory Model'!AM98,'Regulatory Model'!AM127)</f>
        <v>0</v>
      </c>
      <c r="AN121" s="175">
        <f>-CHOOSE(Depn_Profile,'Regulatory Model'!AN98,'Regulatory Model'!AN127)</f>
        <v>0</v>
      </c>
      <c r="AO121" s="175">
        <f>-CHOOSE(Depn_Profile,'Regulatory Model'!AO98,'Regulatory Model'!AO127)</f>
        <v>0</v>
      </c>
      <c r="AP121" s="175">
        <f>-CHOOSE(Depn_Profile,'Regulatory Model'!AP98,'Regulatory Model'!AP127)</f>
        <v>0</v>
      </c>
      <c r="AQ121" s="175">
        <f>-CHOOSE(Depn_Profile,'Regulatory Model'!AQ98,'Regulatory Model'!AQ127)</f>
        <v>0</v>
      </c>
      <c r="AR121" s="175">
        <f>-CHOOSE(Depn_Profile,'Regulatory Model'!AR98,'Regulatory Model'!AR127)</f>
        <v>0</v>
      </c>
      <c r="AS121" s="175">
        <f>-CHOOSE(Depn_Profile,'Regulatory Model'!AS98,'Regulatory Model'!AS127)</f>
        <v>0</v>
      </c>
      <c r="AT121" s="175">
        <f>-CHOOSE(Depn_Profile,'Regulatory Model'!AT98,'Regulatory Model'!AT127)</f>
        <v>0</v>
      </c>
      <c r="AU121" s="175">
        <f>-CHOOSE(Depn_Profile,'Regulatory Model'!AU98,'Regulatory Model'!AU127)</f>
        <v>0</v>
      </c>
      <c r="AV121" s="175">
        <f>-CHOOSE(Depn_Profile,'Regulatory Model'!AV98,'Regulatory Model'!AV127)</f>
        <v>0</v>
      </c>
      <c r="AW121" s="175">
        <f>-CHOOSE(Depn_Profile,'Regulatory Model'!AW98,'Regulatory Model'!AW127)</f>
        <v>0</v>
      </c>
      <c r="AX121" s="175">
        <f>-CHOOSE(Depn_Profile,'Regulatory Model'!AX98,'Regulatory Model'!AX127)</f>
        <v>0</v>
      </c>
      <c r="AY121" s="175">
        <f>-CHOOSE(Depn_Profile,'Regulatory Model'!AY98,'Regulatory Model'!AY127)</f>
        <v>0</v>
      </c>
      <c r="AZ121" s="175">
        <f>-CHOOSE(Depn_Profile,'Regulatory Model'!AZ98,'Regulatory Model'!AZ127)</f>
        <v>0</v>
      </c>
      <c r="BA121" s="175">
        <f>-CHOOSE(Depn_Profile,'Regulatory Model'!BA98,'Regulatory Model'!BA127)</f>
        <v>0</v>
      </c>
      <c r="BB121" s="175">
        <f>-CHOOSE(Depn_Profile,'Regulatory Model'!BB98,'Regulatory Model'!BB127)</f>
        <v>0</v>
      </c>
      <c r="BC121" s="175">
        <f>-CHOOSE(Depn_Profile,'Regulatory Model'!BC98,'Regulatory Model'!BC127)</f>
        <v>0</v>
      </c>
      <c r="BD121" s="175">
        <f>-CHOOSE(Depn_Profile,'Regulatory Model'!BD98,'Regulatory Model'!BD127)</f>
        <v>0</v>
      </c>
    </row>
    <row r="122" spans="2:56" hidden="1" outlineLevel="1" x14ac:dyDescent="0.2">
      <c r="B122" s="48" t="str">
        <v>Port Capacity Project - Initial Capital Asset Value</v>
      </c>
      <c r="C122" s="10" t="s">
        <v>216</v>
      </c>
      <c r="G122" s="175">
        <f>-CHOOSE(Depn_Profile,'Regulatory Model'!G99,'Regulatory Model'!G128)</f>
        <v>0</v>
      </c>
      <c r="H122" s="175">
        <f>-CHOOSE(Depn_Profile,'Regulatory Model'!H99,'Regulatory Model'!H128)</f>
        <v>0</v>
      </c>
      <c r="I122" s="175">
        <f>-CHOOSE(Depn_Profile,'Regulatory Model'!I99,'Regulatory Model'!I128)</f>
        <v>0</v>
      </c>
      <c r="J122" s="175">
        <f>-CHOOSE(Depn_Profile,'Regulatory Model'!J99,'Regulatory Model'!J128)</f>
        <v>0</v>
      </c>
      <c r="K122" s="175">
        <f>-CHOOSE(Depn_Profile,'Regulatory Model'!K99,'Regulatory Model'!K128)</f>
        <v>0</v>
      </c>
      <c r="L122" s="175">
        <f>-CHOOSE(Depn_Profile,'Regulatory Model'!L99,'Regulatory Model'!L128)</f>
        <v>0</v>
      </c>
      <c r="M122" s="175">
        <f>-CHOOSE(Depn_Profile,'Regulatory Model'!M99,'Regulatory Model'!M128)</f>
        <v>0</v>
      </c>
      <c r="N122" s="175">
        <f>-CHOOSE(Depn_Profile,'Regulatory Model'!N99,'Regulatory Model'!N128)</f>
        <v>0</v>
      </c>
      <c r="O122" s="175">
        <f>-CHOOSE(Depn_Profile,'Regulatory Model'!O99,'Regulatory Model'!O128)</f>
        <v>0</v>
      </c>
      <c r="P122" s="175">
        <f>-CHOOSE(Depn_Profile,'Regulatory Model'!P99,'Regulatory Model'!P128)</f>
        <v>0</v>
      </c>
      <c r="Q122" s="175">
        <f>-CHOOSE(Depn_Profile,'Regulatory Model'!Q99,'Regulatory Model'!Q128)</f>
        <v>0</v>
      </c>
      <c r="R122" s="175">
        <f>-CHOOSE(Depn_Profile,'Regulatory Model'!R99,'Regulatory Model'!R128)</f>
        <v>0</v>
      </c>
      <c r="S122" s="175">
        <f>-CHOOSE(Depn_Profile,'Regulatory Model'!S99,'Regulatory Model'!S128)</f>
        <v>0</v>
      </c>
      <c r="T122" s="175">
        <f>-CHOOSE(Depn_Profile,'Regulatory Model'!T99,'Regulatory Model'!T128)</f>
        <v>0</v>
      </c>
      <c r="U122" s="175">
        <f>-CHOOSE(Depn_Profile,'Regulatory Model'!U99,'Regulatory Model'!U128)</f>
        <v>0</v>
      </c>
      <c r="V122" s="175">
        <f>-CHOOSE(Depn_Profile,'Regulatory Model'!V99,'Regulatory Model'!V128)</f>
        <v>0</v>
      </c>
      <c r="W122" s="175">
        <f>-CHOOSE(Depn_Profile,'Regulatory Model'!W99,'Regulatory Model'!W128)</f>
        <v>0</v>
      </c>
      <c r="X122" s="175">
        <f>-CHOOSE(Depn_Profile,'Regulatory Model'!X99,'Regulatory Model'!X128)</f>
        <v>0</v>
      </c>
      <c r="Y122" s="175">
        <f>-CHOOSE(Depn_Profile,'Regulatory Model'!Y99,'Regulatory Model'!Y128)</f>
        <v>0</v>
      </c>
      <c r="Z122" s="175">
        <f>-CHOOSE(Depn_Profile,'Regulatory Model'!Z99,'Regulatory Model'!Z128)</f>
        <v>0</v>
      </c>
      <c r="AA122" s="175">
        <f>-CHOOSE(Depn_Profile,'Regulatory Model'!AA99,'Regulatory Model'!AA128)</f>
        <v>0</v>
      </c>
      <c r="AB122" s="175">
        <f>-CHOOSE(Depn_Profile,'Regulatory Model'!AB99,'Regulatory Model'!AB128)</f>
        <v>0</v>
      </c>
      <c r="AC122" s="175">
        <f>-CHOOSE(Depn_Profile,'Regulatory Model'!AC99,'Regulatory Model'!AC128)</f>
        <v>0</v>
      </c>
      <c r="AD122" s="175">
        <f>-CHOOSE(Depn_Profile,'Regulatory Model'!AD99,'Regulatory Model'!AD128)</f>
        <v>0</v>
      </c>
      <c r="AE122" s="175">
        <f>-CHOOSE(Depn_Profile,'Regulatory Model'!AE99,'Regulatory Model'!AE128)</f>
        <v>0</v>
      </c>
      <c r="AF122" s="175">
        <f>-CHOOSE(Depn_Profile,'Regulatory Model'!AF99,'Regulatory Model'!AF128)</f>
        <v>0</v>
      </c>
      <c r="AG122" s="175">
        <f>-CHOOSE(Depn_Profile,'Regulatory Model'!AG99,'Regulatory Model'!AG128)</f>
        <v>0</v>
      </c>
      <c r="AH122" s="175">
        <f>-CHOOSE(Depn_Profile,'Regulatory Model'!AH99,'Regulatory Model'!AH128)</f>
        <v>0</v>
      </c>
      <c r="AI122" s="175">
        <f>-CHOOSE(Depn_Profile,'Regulatory Model'!AI99,'Regulatory Model'!AI128)</f>
        <v>0</v>
      </c>
      <c r="AJ122" s="175">
        <f>-CHOOSE(Depn_Profile,'Regulatory Model'!AJ99,'Regulatory Model'!AJ128)</f>
        <v>0</v>
      </c>
      <c r="AK122" s="175">
        <f>-CHOOSE(Depn_Profile,'Regulatory Model'!AK99,'Regulatory Model'!AK128)</f>
        <v>0</v>
      </c>
      <c r="AL122" s="175">
        <f>-CHOOSE(Depn_Profile,'Regulatory Model'!AL99,'Regulatory Model'!AL128)</f>
        <v>0</v>
      </c>
      <c r="AM122" s="175">
        <f>-CHOOSE(Depn_Profile,'Regulatory Model'!AM99,'Regulatory Model'!AM128)</f>
        <v>0</v>
      </c>
      <c r="AN122" s="175">
        <f>-CHOOSE(Depn_Profile,'Regulatory Model'!AN99,'Regulatory Model'!AN128)</f>
        <v>0</v>
      </c>
      <c r="AO122" s="175">
        <f>-CHOOSE(Depn_Profile,'Regulatory Model'!AO99,'Regulatory Model'!AO128)</f>
        <v>0</v>
      </c>
      <c r="AP122" s="175">
        <f>-CHOOSE(Depn_Profile,'Regulatory Model'!AP99,'Regulatory Model'!AP128)</f>
        <v>0</v>
      </c>
      <c r="AQ122" s="175">
        <f>-CHOOSE(Depn_Profile,'Regulatory Model'!AQ99,'Regulatory Model'!AQ128)</f>
        <v>0</v>
      </c>
      <c r="AR122" s="175">
        <f>-CHOOSE(Depn_Profile,'Regulatory Model'!AR99,'Regulatory Model'!AR128)</f>
        <v>0</v>
      </c>
      <c r="AS122" s="175">
        <f>-CHOOSE(Depn_Profile,'Regulatory Model'!AS99,'Regulatory Model'!AS128)</f>
        <v>0</v>
      </c>
      <c r="AT122" s="175">
        <f>-CHOOSE(Depn_Profile,'Regulatory Model'!AT99,'Regulatory Model'!AT128)</f>
        <v>0</v>
      </c>
      <c r="AU122" s="175">
        <f>-CHOOSE(Depn_Profile,'Regulatory Model'!AU99,'Regulatory Model'!AU128)</f>
        <v>0</v>
      </c>
      <c r="AV122" s="175">
        <f>-CHOOSE(Depn_Profile,'Regulatory Model'!AV99,'Regulatory Model'!AV128)</f>
        <v>0</v>
      </c>
      <c r="AW122" s="175">
        <f>-CHOOSE(Depn_Profile,'Regulatory Model'!AW99,'Regulatory Model'!AW128)</f>
        <v>0</v>
      </c>
      <c r="AX122" s="175">
        <f>-CHOOSE(Depn_Profile,'Regulatory Model'!AX99,'Regulatory Model'!AX128)</f>
        <v>0</v>
      </c>
      <c r="AY122" s="175">
        <f>-CHOOSE(Depn_Profile,'Regulatory Model'!AY99,'Regulatory Model'!AY128)</f>
        <v>0</v>
      </c>
      <c r="AZ122" s="175">
        <f>-CHOOSE(Depn_Profile,'Regulatory Model'!AZ99,'Regulatory Model'!AZ128)</f>
        <v>0</v>
      </c>
      <c r="BA122" s="175">
        <f>-CHOOSE(Depn_Profile,'Regulatory Model'!BA99,'Regulatory Model'!BA128)</f>
        <v>0</v>
      </c>
      <c r="BB122" s="175">
        <f>-CHOOSE(Depn_Profile,'Regulatory Model'!BB99,'Regulatory Model'!BB128)</f>
        <v>0</v>
      </c>
      <c r="BC122" s="175">
        <f>-CHOOSE(Depn_Profile,'Regulatory Model'!BC99,'Regulatory Model'!BC128)</f>
        <v>0</v>
      </c>
      <c r="BD122" s="175">
        <f>-CHOOSE(Depn_Profile,'Regulatory Model'!BD99,'Regulatory Model'!BD128)</f>
        <v>0</v>
      </c>
    </row>
    <row r="123" spans="2:56" hidden="1" outlineLevel="1" x14ac:dyDescent="0.2">
      <c r="B123" s="48" t="str">
        <v>Port Capacity Project - Wharves</v>
      </c>
      <c r="C123" s="10" t="s">
        <v>216</v>
      </c>
      <c r="G123" s="175">
        <f>-CHOOSE(Depn_Profile,'Regulatory Model'!G100,'Regulatory Model'!G129)</f>
        <v>0</v>
      </c>
      <c r="H123" s="175">
        <f>-CHOOSE(Depn_Profile,'Regulatory Model'!H100,'Regulatory Model'!H129)</f>
        <v>0</v>
      </c>
      <c r="I123" s="175">
        <f>-CHOOSE(Depn_Profile,'Regulatory Model'!I100,'Regulatory Model'!I129)</f>
        <v>0</v>
      </c>
      <c r="J123" s="175">
        <f>-CHOOSE(Depn_Profile,'Regulatory Model'!J100,'Regulatory Model'!J129)</f>
        <v>0</v>
      </c>
      <c r="K123" s="175">
        <f>-CHOOSE(Depn_Profile,'Regulatory Model'!K100,'Regulatory Model'!K129)</f>
        <v>0</v>
      </c>
      <c r="L123" s="175">
        <f>-CHOOSE(Depn_Profile,'Regulatory Model'!L100,'Regulatory Model'!L129)</f>
        <v>0</v>
      </c>
      <c r="M123" s="175">
        <f>-CHOOSE(Depn_Profile,'Regulatory Model'!M100,'Regulatory Model'!M129)</f>
        <v>0</v>
      </c>
      <c r="N123" s="175">
        <f>-CHOOSE(Depn_Profile,'Regulatory Model'!N100,'Regulatory Model'!N129)</f>
        <v>0</v>
      </c>
      <c r="O123" s="175">
        <f>-CHOOSE(Depn_Profile,'Regulatory Model'!O100,'Regulatory Model'!O129)</f>
        <v>0</v>
      </c>
      <c r="P123" s="175">
        <f>-CHOOSE(Depn_Profile,'Regulatory Model'!P100,'Regulatory Model'!P129)</f>
        <v>0</v>
      </c>
      <c r="Q123" s="175">
        <f>-CHOOSE(Depn_Profile,'Regulatory Model'!Q100,'Regulatory Model'!Q129)</f>
        <v>0</v>
      </c>
      <c r="R123" s="175">
        <f>-CHOOSE(Depn_Profile,'Regulatory Model'!R100,'Regulatory Model'!R129)</f>
        <v>0</v>
      </c>
      <c r="S123" s="175">
        <f>-CHOOSE(Depn_Profile,'Regulatory Model'!S100,'Regulatory Model'!S129)</f>
        <v>0</v>
      </c>
      <c r="T123" s="175">
        <f>-CHOOSE(Depn_Profile,'Regulatory Model'!T100,'Regulatory Model'!T129)</f>
        <v>0</v>
      </c>
      <c r="U123" s="175">
        <f>-CHOOSE(Depn_Profile,'Regulatory Model'!U100,'Regulatory Model'!U129)</f>
        <v>0</v>
      </c>
      <c r="V123" s="175">
        <f>-CHOOSE(Depn_Profile,'Regulatory Model'!V100,'Regulatory Model'!V129)</f>
        <v>0</v>
      </c>
      <c r="W123" s="175">
        <f>-CHOOSE(Depn_Profile,'Regulatory Model'!W100,'Regulatory Model'!W129)</f>
        <v>0</v>
      </c>
      <c r="X123" s="175">
        <f>-CHOOSE(Depn_Profile,'Regulatory Model'!X100,'Regulatory Model'!X129)</f>
        <v>0</v>
      </c>
      <c r="Y123" s="175">
        <f>-CHOOSE(Depn_Profile,'Regulatory Model'!Y100,'Regulatory Model'!Y129)</f>
        <v>0</v>
      </c>
      <c r="Z123" s="175">
        <f>-CHOOSE(Depn_Profile,'Regulatory Model'!Z100,'Regulatory Model'!Z129)</f>
        <v>0</v>
      </c>
      <c r="AA123" s="175">
        <f>-CHOOSE(Depn_Profile,'Regulatory Model'!AA100,'Regulatory Model'!AA129)</f>
        <v>0</v>
      </c>
      <c r="AB123" s="175">
        <f>-CHOOSE(Depn_Profile,'Regulatory Model'!AB100,'Regulatory Model'!AB129)</f>
        <v>0</v>
      </c>
      <c r="AC123" s="175">
        <f>-CHOOSE(Depn_Profile,'Regulatory Model'!AC100,'Regulatory Model'!AC129)</f>
        <v>0</v>
      </c>
      <c r="AD123" s="175">
        <f>-CHOOSE(Depn_Profile,'Regulatory Model'!AD100,'Regulatory Model'!AD129)</f>
        <v>0</v>
      </c>
      <c r="AE123" s="175">
        <f>-CHOOSE(Depn_Profile,'Regulatory Model'!AE100,'Regulatory Model'!AE129)</f>
        <v>0</v>
      </c>
      <c r="AF123" s="175">
        <f>-CHOOSE(Depn_Profile,'Regulatory Model'!AF100,'Regulatory Model'!AF129)</f>
        <v>0</v>
      </c>
      <c r="AG123" s="175">
        <f>-CHOOSE(Depn_Profile,'Regulatory Model'!AG100,'Regulatory Model'!AG129)</f>
        <v>0</v>
      </c>
      <c r="AH123" s="175">
        <f>-CHOOSE(Depn_Profile,'Regulatory Model'!AH100,'Regulatory Model'!AH129)</f>
        <v>0</v>
      </c>
      <c r="AI123" s="175">
        <f>-CHOOSE(Depn_Profile,'Regulatory Model'!AI100,'Regulatory Model'!AI129)</f>
        <v>0</v>
      </c>
      <c r="AJ123" s="175">
        <f>-CHOOSE(Depn_Profile,'Regulatory Model'!AJ100,'Regulatory Model'!AJ129)</f>
        <v>0</v>
      </c>
      <c r="AK123" s="175">
        <f>-CHOOSE(Depn_Profile,'Regulatory Model'!AK100,'Regulatory Model'!AK129)</f>
        <v>0</v>
      </c>
      <c r="AL123" s="175">
        <f>-CHOOSE(Depn_Profile,'Regulatory Model'!AL100,'Regulatory Model'!AL129)</f>
        <v>0</v>
      </c>
      <c r="AM123" s="175">
        <f>-CHOOSE(Depn_Profile,'Regulatory Model'!AM100,'Regulatory Model'!AM129)</f>
        <v>0</v>
      </c>
      <c r="AN123" s="175">
        <f>-CHOOSE(Depn_Profile,'Regulatory Model'!AN100,'Regulatory Model'!AN129)</f>
        <v>0</v>
      </c>
      <c r="AO123" s="175">
        <f>-CHOOSE(Depn_Profile,'Regulatory Model'!AO100,'Regulatory Model'!AO129)</f>
        <v>0</v>
      </c>
      <c r="AP123" s="175">
        <f>-CHOOSE(Depn_Profile,'Regulatory Model'!AP100,'Regulatory Model'!AP129)</f>
        <v>0</v>
      </c>
      <c r="AQ123" s="175">
        <f>-CHOOSE(Depn_Profile,'Regulatory Model'!AQ100,'Regulatory Model'!AQ129)</f>
        <v>0</v>
      </c>
      <c r="AR123" s="175">
        <f>-CHOOSE(Depn_Profile,'Regulatory Model'!AR100,'Regulatory Model'!AR129)</f>
        <v>0</v>
      </c>
      <c r="AS123" s="175">
        <f>-CHOOSE(Depn_Profile,'Regulatory Model'!AS100,'Regulatory Model'!AS129)</f>
        <v>0</v>
      </c>
      <c r="AT123" s="175">
        <f>-CHOOSE(Depn_Profile,'Regulatory Model'!AT100,'Regulatory Model'!AT129)</f>
        <v>0</v>
      </c>
      <c r="AU123" s="175">
        <f>-CHOOSE(Depn_Profile,'Regulatory Model'!AU100,'Regulatory Model'!AU129)</f>
        <v>0</v>
      </c>
      <c r="AV123" s="175">
        <f>-CHOOSE(Depn_Profile,'Regulatory Model'!AV100,'Regulatory Model'!AV129)</f>
        <v>0</v>
      </c>
      <c r="AW123" s="175">
        <f>-CHOOSE(Depn_Profile,'Regulatory Model'!AW100,'Regulatory Model'!AW129)</f>
        <v>0</v>
      </c>
      <c r="AX123" s="175">
        <f>-CHOOSE(Depn_Profile,'Regulatory Model'!AX100,'Regulatory Model'!AX129)</f>
        <v>0</v>
      </c>
      <c r="AY123" s="175">
        <f>-CHOOSE(Depn_Profile,'Regulatory Model'!AY100,'Regulatory Model'!AY129)</f>
        <v>0</v>
      </c>
      <c r="AZ123" s="175">
        <f>-CHOOSE(Depn_Profile,'Regulatory Model'!AZ100,'Regulatory Model'!AZ129)</f>
        <v>0</v>
      </c>
      <c r="BA123" s="175">
        <f>-CHOOSE(Depn_Profile,'Regulatory Model'!BA100,'Regulatory Model'!BA129)</f>
        <v>0</v>
      </c>
      <c r="BB123" s="175">
        <f>-CHOOSE(Depn_Profile,'Regulatory Model'!BB100,'Regulatory Model'!BB129)</f>
        <v>0</v>
      </c>
      <c r="BC123" s="175">
        <f>-CHOOSE(Depn_Profile,'Regulatory Model'!BC100,'Regulatory Model'!BC129)</f>
        <v>0</v>
      </c>
      <c r="BD123" s="175">
        <f>-CHOOSE(Depn_Profile,'Regulatory Model'!BD100,'Regulatory Model'!BD129)</f>
        <v>0</v>
      </c>
    </row>
    <row r="124" spans="2:56" hidden="1" outlineLevel="1" x14ac:dyDescent="0.2">
      <c r="B124" s="48" t="str">
        <v>Port Capacity Project - Civil</v>
      </c>
      <c r="C124" s="10" t="s">
        <v>216</v>
      </c>
      <c r="G124" s="175">
        <f>-CHOOSE(Depn_Profile,'Regulatory Model'!G101,'Regulatory Model'!G130)</f>
        <v>0</v>
      </c>
      <c r="H124" s="175">
        <f>-CHOOSE(Depn_Profile,'Regulatory Model'!H101,'Regulatory Model'!H130)</f>
        <v>0</v>
      </c>
      <c r="I124" s="175">
        <f>-CHOOSE(Depn_Profile,'Regulatory Model'!I101,'Regulatory Model'!I130)</f>
        <v>0</v>
      </c>
      <c r="J124" s="175">
        <f>-CHOOSE(Depn_Profile,'Regulatory Model'!J101,'Regulatory Model'!J130)</f>
        <v>0</v>
      </c>
      <c r="K124" s="175">
        <f>-CHOOSE(Depn_Profile,'Regulatory Model'!K101,'Regulatory Model'!K130)</f>
        <v>0</v>
      </c>
      <c r="L124" s="175">
        <f>-CHOOSE(Depn_Profile,'Regulatory Model'!L101,'Regulatory Model'!L130)</f>
        <v>0</v>
      </c>
      <c r="M124" s="175">
        <f>-CHOOSE(Depn_Profile,'Regulatory Model'!M101,'Regulatory Model'!M130)</f>
        <v>0</v>
      </c>
      <c r="N124" s="175">
        <f>-CHOOSE(Depn_Profile,'Regulatory Model'!N101,'Regulatory Model'!N130)</f>
        <v>0</v>
      </c>
      <c r="O124" s="175">
        <f>-CHOOSE(Depn_Profile,'Regulatory Model'!O101,'Regulatory Model'!O130)</f>
        <v>0</v>
      </c>
      <c r="P124" s="175">
        <f>-CHOOSE(Depn_Profile,'Regulatory Model'!P101,'Regulatory Model'!P130)</f>
        <v>0</v>
      </c>
      <c r="Q124" s="175">
        <f>-CHOOSE(Depn_Profile,'Regulatory Model'!Q101,'Regulatory Model'!Q130)</f>
        <v>0</v>
      </c>
      <c r="R124" s="175">
        <f>-CHOOSE(Depn_Profile,'Regulatory Model'!R101,'Regulatory Model'!R130)</f>
        <v>0</v>
      </c>
      <c r="S124" s="175">
        <f>-CHOOSE(Depn_Profile,'Regulatory Model'!S101,'Regulatory Model'!S130)</f>
        <v>0</v>
      </c>
      <c r="T124" s="175">
        <f>-CHOOSE(Depn_Profile,'Regulatory Model'!T101,'Regulatory Model'!T130)</f>
        <v>0</v>
      </c>
      <c r="U124" s="175">
        <f>-CHOOSE(Depn_Profile,'Regulatory Model'!U101,'Regulatory Model'!U130)</f>
        <v>0</v>
      </c>
      <c r="V124" s="175">
        <f>-CHOOSE(Depn_Profile,'Regulatory Model'!V101,'Regulatory Model'!V130)</f>
        <v>0</v>
      </c>
      <c r="W124" s="175">
        <f>-CHOOSE(Depn_Profile,'Regulatory Model'!W101,'Regulatory Model'!W130)</f>
        <v>0</v>
      </c>
      <c r="X124" s="175">
        <f>-CHOOSE(Depn_Profile,'Regulatory Model'!X101,'Regulatory Model'!X130)</f>
        <v>0</v>
      </c>
      <c r="Y124" s="175">
        <f>-CHOOSE(Depn_Profile,'Regulatory Model'!Y101,'Regulatory Model'!Y130)</f>
        <v>0</v>
      </c>
      <c r="Z124" s="175">
        <f>-CHOOSE(Depn_Profile,'Regulatory Model'!Z101,'Regulatory Model'!Z130)</f>
        <v>0</v>
      </c>
      <c r="AA124" s="175">
        <f>-CHOOSE(Depn_Profile,'Regulatory Model'!AA101,'Regulatory Model'!AA130)</f>
        <v>0</v>
      </c>
      <c r="AB124" s="175">
        <f>-CHOOSE(Depn_Profile,'Regulatory Model'!AB101,'Regulatory Model'!AB130)</f>
        <v>0</v>
      </c>
      <c r="AC124" s="175">
        <f>-CHOOSE(Depn_Profile,'Regulatory Model'!AC101,'Regulatory Model'!AC130)</f>
        <v>0</v>
      </c>
      <c r="AD124" s="175">
        <f>-CHOOSE(Depn_Profile,'Regulatory Model'!AD101,'Regulatory Model'!AD130)</f>
        <v>0</v>
      </c>
      <c r="AE124" s="175">
        <f>-CHOOSE(Depn_Profile,'Regulatory Model'!AE101,'Regulatory Model'!AE130)</f>
        <v>0</v>
      </c>
      <c r="AF124" s="175">
        <f>-CHOOSE(Depn_Profile,'Regulatory Model'!AF101,'Regulatory Model'!AF130)</f>
        <v>0</v>
      </c>
      <c r="AG124" s="175">
        <f>-CHOOSE(Depn_Profile,'Regulatory Model'!AG101,'Regulatory Model'!AG130)</f>
        <v>0</v>
      </c>
      <c r="AH124" s="175">
        <f>-CHOOSE(Depn_Profile,'Regulatory Model'!AH101,'Regulatory Model'!AH130)</f>
        <v>0</v>
      </c>
      <c r="AI124" s="175">
        <f>-CHOOSE(Depn_Profile,'Regulatory Model'!AI101,'Regulatory Model'!AI130)</f>
        <v>0</v>
      </c>
      <c r="AJ124" s="175">
        <f>-CHOOSE(Depn_Profile,'Regulatory Model'!AJ101,'Regulatory Model'!AJ130)</f>
        <v>0</v>
      </c>
      <c r="AK124" s="175">
        <f>-CHOOSE(Depn_Profile,'Regulatory Model'!AK101,'Regulatory Model'!AK130)</f>
        <v>0</v>
      </c>
      <c r="AL124" s="175">
        <f>-CHOOSE(Depn_Profile,'Regulatory Model'!AL101,'Regulatory Model'!AL130)</f>
        <v>0</v>
      </c>
      <c r="AM124" s="175">
        <f>-CHOOSE(Depn_Profile,'Regulatory Model'!AM101,'Regulatory Model'!AM130)</f>
        <v>0</v>
      </c>
      <c r="AN124" s="175">
        <f>-CHOOSE(Depn_Profile,'Regulatory Model'!AN101,'Regulatory Model'!AN130)</f>
        <v>0</v>
      </c>
      <c r="AO124" s="175">
        <f>-CHOOSE(Depn_Profile,'Regulatory Model'!AO101,'Regulatory Model'!AO130)</f>
        <v>0</v>
      </c>
      <c r="AP124" s="175">
        <f>-CHOOSE(Depn_Profile,'Regulatory Model'!AP101,'Regulatory Model'!AP130)</f>
        <v>0</v>
      </c>
      <c r="AQ124" s="175">
        <f>-CHOOSE(Depn_Profile,'Regulatory Model'!AQ101,'Regulatory Model'!AQ130)</f>
        <v>0</v>
      </c>
      <c r="AR124" s="175">
        <f>-CHOOSE(Depn_Profile,'Regulatory Model'!AR101,'Regulatory Model'!AR130)</f>
        <v>0</v>
      </c>
      <c r="AS124" s="175">
        <f>-CHOOSE(Depn_Profile,'Regulatory Model'!AS101,'Regulatory Model'!AS130)</f>
        <v>0</v>
      </c>
      <c r="AT124" s="175">
        <f>-CHOOSE(Depn_Profile,'Regulatory Model'!AT101,'Regulatory Model'!AT130)</f>
        <v>0</v>
      </c>
      <c r="AU124" s="175">
        <f>-CHOOSE(Depn_Profile,'Regulatory Model'!AU101,'Regulatory Model'!AU130)</f>
        <v>0</v>
      </c>
      <c r="AV124" s="175">
        <f>-CHOOSE(Depn_Profile,'Regulatory Model'!AV101,'Regulatory Model'!AV130)</f>
        <v>0</v>
      </c>
      <c r="AW124" s="175">
        <f>-CHOOSE(Depn_Profile,'Regulatory Model'!AW101,'Regulatory Model'!AW130)</f>
        <v>0</v>
      </c>
      <c r="AX124" s="175">
        <f>-CHOOSE(Depn_Profile,'Regulatory Model'!AX101,'Regulatory Model'!AX130)</f>
        <v>0</v>
      </c>
      <c r="AY124" s="175">
        <f>-CHOOSE(Depn_Profile,'Regulatory Model'!AY101,'Regulatory Model'!AY130)</f>
        <v>0</v>
      </c>
      <c r="AZ124" s="175">
        <f>-CHOOSE(Depn_Profile,'Regulatory Model'!AZ101,'Regulatory Model'!AZ130)</f>
        <v>0</v>
      </c>
      <c r="BA124" s="175">
        <f>-CHOOSE(Depn_Profile,'Regulatory Model'!BA101,'Regulatory Model'!BA130)</f>
        <v>0</v>
      </c>
      <c r="BB124" s="175">
        <f>-CHOOSE(Depn_Profile,'Regulatory Model'!BB101,'Regulatory Model'!BB130)</f>
        <v>0</v>
      </c>
      <c r="BC124" s="175">
        <f>-CHOOSE(Depn_Profile,'Regulatory Model'!BC101,'Regulatory Model'!BC130)</f>
        <v>0</v>
      </c>
      <c r="BD124" s="175">
        <f>-CHOOSE(Depn_Profile,'Regulatory Model'!BD101,'Regulatory Model'!BD130)</f>
        <v>0</v>
      </c>
    </row>
    <row r="125" spans="2:56" hidden="1" outlineLevel="1" x14ac:dyDescent="0.2">
      <c r="B125" s="48" t="str">
        <v>Navigational Aids</v>
      </c>
      <c r="C125" s="10" t="s">
        <v>216</v>
      </c>
      <c r="G125" s="175">
        <f>-CHOOSE(Depn_Profile,'Regulatory Model'!G102,'Regulatory Model'!G131)</f>
        <v>0</v>
      </c>
      <c r="H125" s="175">
        <f>-CHOOSE(Depn_Profile,'Regulatory Model'!H102,'Regulatory Model'!H131)</f>
        <v>0</v>
      </c>
      <c r="I125" s="175">
        <f>-CHOOSE(Depn_Profile,'Regulatory Model'!I102,'Regulatory Model'!I131)</f>
        <v>0</v>
      </c>
      <c r="J125" s="175">
        <f>-CHOOSE(Depn_Profile,'Regulatory Model'!J102,'Regulatory Model'!J131)</f>
        <v>0</v>
      </c>
      <c r="K125" s="175">
        <f>-CHOOSE(Depn_Profile,'Regulatory Model'!K102,'Regulatory Model'!K131)</f>
        <v>0</v>
      </c>
      <c r="L125" s="175">
        <f>-CHOOSE(Depn_Profile,'Regulatory Model'!L102,'Regulatory Model'!L131)</f>
        <v>0</v>
      </c>
      <c r="M125" s="175">
        <f>-CHOOSE(Depn_Profile,'Regulatory Model'!M102,'Regulatory Model'!M131)</f>
        <v>0</v>
      </c>
      <c r="N125" s="175">
        <f>-CHOOSE(Depn_Profile,'Regulatory Model'!N102,'Regulatory Model'!N131)</f>
        <v>0</v>
      </c>
      <c r="O125" s="175">
        <f>-CHOOSE(Depn_Profile,'Regulatory Model'!O102,'Regulatory Model'!O131)</f>
        <v>0</v>
      </c>
      <c r="P125" s="175">
        <f>-CHOOSE(Depn_Profile,'Regulatory Model'!P102,'Regulatory Model'!P131)</f>
        <v>0</v>
      </c>
      <c r="Q125" s="175">
        <f>-CHOOSE(Depn_Profile,'Regulatory Model'!Q102,'Regulatory Model'!Q131)</f>
        <v>0</v>
      </c>
      <c r="R125" s="175">
        <f>-CHOOSE(Depn_Profile,'Regulatory Model'!R102,'Regulatory Model'!R131)</f>
        <v>0</v>
      </c>
      <c r="S125" s="175">
        <f>-CHOOSE(Depn_Profile,'Regulatory Model'!S102,'Regulatory Model'!S131)</f>
        <v>0</v>
      </c>
      <c r="T125" s="175">
        <f>-CHOOSE(Depn_Profile,'Regulatory Model'!T102,'Regulatory Model'!T131)</f>
        <v>0</v>
      </c>
      <c r="U125" s="175">
        <f>-CHOOSE(Depn_Profile,'Regulatory Model'!U102,'Regulatory Model'!U131)</f>
        <v>0</v>
      </c>
      <c r="V125" s="175">
        <f>-CHOOSE(Depn_Profile,'Regulatory Model'!V102,'Regulatory Model'!V131)</f>
        <v>0</v>
      </c>
      <c r="W125" s="175">
        <f>-CHOOSE(Depn_Profile,'Regulatory Model'!W102,'Regulatory Model'!W131)</f>
        <v>0</v>
      </c>
      <c r="X125" s="175">
        <f>-CHOOSE(Depn_Profile,'Regulatory Model'!X102,'Regulatory Model'!X131)</f>
        <v>0</v>
      </c>
      <c r="Y125" s="175">
        <f>-CHOOSE(Depn_Profile,'Regulatory Model'!Y102,'Regulatory Model'!Y131)</f>
        <v>0</v>
      </c>
      <c r="Z125" s="175">
        <f>-CHOOSE(Depn_Profile,'Regulatory Model'!Z102,'Regulatory Model'!Z131)</f>
        <v>0</v>
      </c>
      <c r="AA125" s="175">
        <f>-CHOOSE(Depn_Profile,'Regulatory Model'!AA102,'Regulatory Model'!AA131)</f>
        <v>0</v>
      </c>
      <c r="AB125" s="175">
        <f>-CHOOSE(Depn_Profile,'Regulatory Model'!AB102,'Regulatory Model'!AB131)</f>
        <v>0</v>
      </c>
      <c r="AC125" s="175">
        <f>-CHOOSE(Depn_Profile,'Regulatory Model'!AC102,'Regulatory Model'!AC131)</f>
        <v>0</v>
      </c>
      <c r="AD125" s="175">
        <f>-CHOOSE(Depn_Profile,'Regulatory Model'!AD102,'Regulatory Model'!AD131)</f>
        <v>0</v>
      </c>
      <c r="AE125" s="175">
        <f>-CHOOSE(Depn_Profile,'Regulatory Model'!AE102,'Regulatory Model'!AE131)</f>
        <v>0</v>
      </c>
      <c r="AF125" s="175">
        <f>-CHOOSE(Depn_Profile,'Regulatory Model'!AF102,'Regulatory Model'!AF131)</f>
        <v>0</v>
      </c>
      <c r="AG125" s="175">
        <f>-CHOOSE(Depn_Profile,'Regulatory Model'!AG102,'Regulatory Model'!AG131)</f>
        <v>0</v>
      </c>
      <c r="AH125" s="175">
        <f>-CHOOSE(Depn_Profile,'Regulatory Model'!AH102,'Regulatory Model'!AH131)</f>
        <v>0</v>
      </c>
      <c r="AI125" s="175">
        <f>-CHOOSE(Depn_Profile,'Regulatory Model'!AI102,'Regulatory Model'!AI131)</f>
        <v>0</v>
      </c>
      <c r="AJ125" s="175">
        <f>-CHOOSE(Depn_Profile,'Regulatory Model'!AJ102,'Regulatory Model'!AJ131)</f>
        <v>0</v>
      </c>
      <c r="AK125" s="175">
        <f>-CHOOSE(Depn_Profile,'Regulatory Model'!AK102,'Regulatory Model'!AK131)</f>
        <v>0</v>
      </c>
      <c r="AL125" s="175">
        <f>-CHOOSE(Depn_Profile,'Regulatory Model'!AL102,'Regulatory Model'!AL131)</f>
        <v>0</v>
      </c>
      <c r="AM125" s="175">
        <f>-CHOOSE(Depn_Profile,'Regulatory Model'!AM102,'Regulatory Model'!AM131)</f>
        <v>0</v>
      </c>
      <c r="AN125" s="175">
        <f>-CHOOSE(Depn_Profile,'Regulatory Model'!AN102,'Regulatory Model'!AN131)</f>
        <v>0</v>
      </c>
      <c r="AO125" s="175">
        <f>-CHOOSE(Depn_Profile,'Regulatory Model'!AO102,'Regulatory Model'!AO131)</f>
        <v>0</v>
      </c>
      <c r="AP125" s="175">
        <f>-CHOOSE(Depn_Profile,'Regulatory Model'!AP102,'Regulatory Model'!AP131)</f>
        <v>0</v>
      </c>
      <c r="AQ125" s="175">
        <f>-CHOOSE(Depn_Profile,'Regulatory Model'!AQ102,'Regulatory Model'!AQ131)</f>
        <v>0</v>
      </c>
      <c r="AR125" s="175">
        <f>-CHOOSE(Depn_Profile,'Regulatory Model'!AR102,'Regulatory Model'!AR131)</f>
        <v>0</v>
      </c>
      <c r="AS125" s="175">
        <f>-CHOOSE(Depn_Profile,'Regulatory Model'!AS102,'Regulatory Model'!AS131)</f>
        <v>0</v>
      </c>
      <c r="AT125" s="175">
        <f>-CHOOSE(Depn_Profile,'Regulatory Model'!AT102,'Regulatory Model'!AT131)</f>
        <v>0</v>
      </c>
      <c r="AU125" s="175">
        <f>-CHOOSE(Depn_Profile,'Regulatory Model'!AU102,'Regulatory Model'!AU131)</f>
        <v>0</v>
      </c>
      <c r="AV125" s="175">
        <f>-CHOOSE(Depn_Profile,'Regulatory Model'!AV102,'Regulatory Model'!AV131)</f>
        <v>0</v>
      </c>
      <c r="AW125" s="175">
        <f>-CHOOSE(Depn_Profile,'Regulatory Model'!AW102,'Regulatory Model'!AW131)</f>
        <v>0</v>
      </c>
      <c r="AX125" s="175">
        <f>-CHOOSE(Depn_Profile,'Regulatory Model'!AX102,'Regulatory Model'!AX131)</f>
        <v>0</v>
      </c>
      <c r="AY125" s="175">
        <f>-CHOOSE(Depn_Profile,'Regulatory Model'!AY102,'Regulatory Model'!AY131)</f>
        <v>0</v>
      </c>
      <c r="AZ125" s="175">
        <f>-CHOOSE(Depn_Profile,'Regulatory Model'!AZ102,'Regulatory Model'!AZ131)</f>
        <v>0</v>
      </c>
      <c r="BA125" s="175">
        <f>-CHOOSE(Depn_Profile,'Regulatory Model'!BA102,'Regulatory Model'!BA131)</f>
        <v>0</v>
      </c>
      <c r="BB125" s="175">
        <f>-CHOOSE(Depn_Profile,'Regulatory Model'!BB102,'Regulatory Model'!BB131)</f>
        <v>0</v>
      </c>
      <c r="BC125" s="175">
        <f>-CHOOSE(Depn_Profile,'Regulatory Model'!BC102,'Regulatory Model'!BC131)</f>
        <v>0</v>
      </c>
      <c r="BD125" s="175">
        <f>-CHOOSE(Depn_Profile,'Regulatory Model'!BD102,'Regulatory Model'!BD131)</f>
        <v>0</v>
      </c>
    </row>
    <row r="126" spans="2:56" hidden="1" outlineLevel="1" x14ac:dyDescent="0.2">
      <c r="B126" s="48" t="str">
        <v>Utilities</v>
      </c>
      <c r="C126" s="10" t="s">
        <v>216</v>
      </c>
      <c r="G126" s="175">
        <f>-CHOOSE(Depn_Profile,'Regulatory Model'!G103,'Regulatory Model'!G132)</f>
        <v>-0.99879323513393203</v>
      </c>
      <c r="H126" s="175">
        <f>-CHOOSE(Depn_Profile,'Regulatory Model'!H103,'Regulatory Model'!H132)</f>
        <v>-2.8753222014138178</v>
      </c>
      <c r="I126" s="175">
        <f>-CHOOSE(Depn_Profile,'Regulatory Model'!I103,'Regulatory Model'!I132)</f>
        <v>-3.7811134757022895</v>
      </c>
      <c r="J126" s="175">
        <f>-CHOOSE(Depn_Profile,'Regulatory Model'!J103,'Regulatory Model'!J132)</f>
        <v>-2.7782274661257267</v>
      </c>
      <c r="K126" s="175">
        <f>-CHOOSE(Depn_Profile,'Regulatory Model'!K103,'Regulatory Model'!K132)</f>
        <v>-0.88138327488300172</v>
      </c>
      <c r="L126" s="175">
        <f>-CHOOSE(Depn_Profile,'Regulatory Model'!L103,'Regulatory Model'!L132)</f>
        <v>-0.60918264093077013</v>
      </c>
      <c r="M126" s="175">
        <f>-CHOOSE(Depn_Profile,'Regulatory Model'!M103,'Regulatory Model'!M132)</f>
        <v>-1.2305010737632012</v>
      </c>
      <c r="N126" s="175">
        <f>-CHOOSE(Depn_Profile,'Regulatory Model'!N103,'Regulatory Model'!N132)</f>
        <v>-1.2514854498793606</v>
      </c>
      <c r="O126" s="175">
        <f>-CHOOSE(Depn_Profile,'Regulatory Model'!O103,'Regulatory Model'!O132)</f>
        <v>-0.64062302514618852</v>
      </c>
      <c r="P126" s="175">
        <f>-CHOOSE(Depn_Profile,'Regulatory Model'!P103,'Regulatory Model'!P132)</f>
        <v>0</v>
      </c>
      <c r="Q126" s="175">
        <f>-CHOOSE(Depn_Profile,'Regulatory Model'!Q103,'Regulatory Model'!Q132)</f>
        <v>-0.99866283331461847</v>
      </c>
      <c r="R126" s="175">
        <f>-CHOOSE(Depn_Profile,'Regulatory Model'!R103,'Regulatory Model'!R132)</f>
        <v>-3.0708388958763901</v>
      </c>
      <c r="S126" s="175">
        <f>-CHOOSE(Depn_Profile,'Regulatory Model'!S103,'Regulatory Model'!S132)</f>
        <v>-5.2464525738042411</v>
      </c>
      <c r="T126" s="175">
        <f>-CHOOSE(Depn_Profile,'Regulatory Model'!T103,'Regulatory Model'!T132)</f>
        <v>-6.4573923347325088</v>
      </c>
      <c r="U126" s="175">
        <f>-CHOOSE(Depn_Profile,'Regulatory Model'!U103,'Regulatory Model'!U132)</f>
        <v>-6.6324574256615225</v>
      </c>
      <c r="V126" s="175">
        <f>-CHOOSE(Depn_Profile,'Regulatory Model'!V103,'Regulatory Model'!V132)</f>
        <v>-6.8131499491129723</v>
      </c>
      <c r="W126" s="175">
        <f>-CHOOSE(Depn_Profile,'Regulatory Model'!W103,'Regulatory Model'!W132)</f>
        <v>-6.9982472342004085</v>
      </c>
      <c r="X126" s="175">
        <f>-CHOOSE(Depn_Profile,'Regulatory Model'!X103,'Regulatory Model'!X132)</f>
        <v>-7.1874612140269765</v>
      </c>
      <c r="Y126" s="175">
        <f>-CHOOSE(Depn_Profile,'Regulatory Model'!Y103,'Regulatory Model'!Y132)</f>
        <v>-7.3814538892701043</v>
      </c>
      <c r="Z126" s="175">
        <f>-CHOOSE(Depn_Profile,'Regulatory Model'!Z103,'Regulatory Model'!Z132)</f>
        <v>-7.5807094932479293</v>
      </c>
      <c r="AA126" s="175">
        <f>-CHOOSE(Depn_Profile,'Regulatory Model'!AA103,'Regulatory Model'!AA132)</f>
        <v>-7.785352492607033</v>
      </c>
      <c r="AB126" s="175">
        <f>-CHOOSE(Depn_Profile,'Regulatory Model'!AB103,'Regulatory Model'!AB132)</f>
        <v>-7.9955078471594074</v>
      </c>
      <c r="AC126" s="175">
        <f>-CHOOSE(Depn_Profile,'Regulatory Model'!AC103,'Regulatory Model'!AC132)</f>
        <v>-8.2113569727701545</v>
      </c>
      <c r="AD126" s="175">
        <f>-CHOOSE(Depn_Profile,'Regulatory Model'!AD103,'Regulatory Model'!AD132)</f>
        <v>-8.4330274511491385</v>
      </c>
      <c r="AE126" s="175">
        <f>-CHOOSE(Depn_Profile,'Regulatory Model'!AE103,'Regulatory Model'!AE132)</f>
        <v>-8.6606558793161259</v>
      </c>
      <c r="AF126" s="175">
        <f>-CHOOSE(Depn_Profile,'Regulatory Model'!AF103,'Regulatory Model'!AF132)</f>
        <v>-8.8944710766800945</v>
      </c>
      <c r="AG126" s="175">
        <f>-CHOOSE(Depn_Profile,'Regulatory Model'!AG103,'Regulatory Model'!AG132)</f>
        <v>-9.1345567307728306</v>
      </c>
      <c r="AH126" s="175">
        <f>-CHOOSE(Depn_Profile,'Regulatory Model'!AH103,'Regulatory Model'!AH132)</f>
        <v>-9.3811516880310766</v>
      </c>
      <c r="AI126" s="175">
        <f>-CHOOSE(Depn_Profile,'Regulatory Model'!AI103,'Regulatory Model'!AI132)</f>
        <v>-9.6343975177883578</v>
      </c>
      <c r="AJ126" s="175">
        <f>-CHOOSE(Depn_Profile,'Regulatory Model'!AJ103,'Regulatory Model'!AJ132)</f>
        <v>-9.8944774251884358</v>
      </c>
      <c r="AK126" s="175">
        <f>-CHOOSE(Depn_Profile,'Regulatory Model'!AK103,'Regulatory Model'!AK132)</f>
        <v>-10.161578885491307</v>
      </c>
      <c r="AL126" s="175">
        <f>-CHOOSE(Depn_Profile,'Regulatory Model'!AL103,'Regulatory Model'!AL132)</f>
        <v>-10.435895002539311</v>
      </c>
      <c r="AM126" s="175">
        <f>-CHOOSE(Depn_Profile,'Regulatory Model'!AM103,'Regulatory Model'!AM132)</f>
        <v>-10.717625448327629</v>
      </c>
      <c r="AN126" s="175">
        <f>-CHOOSE(Depn_Profile,'Regulatory Model'!AN103,'Regulatory Model'!AN132)</f>
        <v>-11.006906447829895</v>
      </c>
      <c r="AO126" s="175">
        <f>-CHOOSE(Depn_Profile,'Regulatory Model'!AO103,'Regulatory Model'!AO132)</f>
        <v>-11.304022492182829</v>
      </c>
      <c r="AP126" s="175">
        <f>-CHOOSE(Depn_Profile,'Regulatory Model'!AP103,'Regulatory Model'!AP132)</f>
        <v>-11.609149259240219</v>
      </c>
      <c r="AQ126" s="175">
        <f>-CHOOSE(Depn_Profile,'Regulatory Model'!AQ103,'Regulatory Model'!AQ132)</f>
        <v>-11.922502685305579</v>
      </c>
      <c r="AR126" s="175">
        <f>-CHOOSE(Depn_Profile,'Regulatory Model'!AR103,'Regulatory Model'!AR132)</f>
        <v>-12.244307935957345</v>
      </c>
      <c r="AS126" s="175">
        <f>-CHOOSE(Depn_Profile,'Regulatory Model'!AS103,'Regulatory Model'!AS132)</f>
        <v>-12.574795463234555</v>
      </c>
      <c r="AT126" s="175">
        <f>-CHOOSE(Depn_Profile,'Regulatory Model'!AT103,'Regulatory Model'!AT132)</f>
        <v>-12.91420321746596</v>
      </c>
      <c r="AU126" s="175">
        <f>-CHOOSE(Depn_Profile,'Regulatory Model'!AU103,'Regulatory Model'!AU132)</f>
        <v>-13.262771965525792</v>
      </c>
      <c r="AV126" s="175">
        <f>-CHOOSE(Depn_Profile,'Regulatory Model'!AV103,'Regulatory Model'!AV132)</f>
        <v>-13.620748972854743</v>
      </c>
      <c r="AW126" s="175">
        <f>-CHOOSE(Depn_Profile,'Regulatory Model'!AW103,'Regulatory Model'!AW132)</f>
        <v>-13.988388178863525</v>
      </c>
      <c r="AX126" s="175">
        <f>-CHOOSE(Depn_Profile,'Regulatory Model'!AX103,'Regulatory Model'!AX132)</f>
        <v>-14.365950377070764</v>
      </c>
      <c r="AY126" s="175">
        <f>-CHOOSE(Depn_Profile,'Regulatory Model'!AY103,'Regulatory Model'!AY132)</f>
        <v>-14.753703400103012</v>
      </c>
      <c r="AZ126" s="175">
        <f>-CHOOSE(Depn_Profile,'Regulatory Model'!AZ103,'Regulatory Model'!AZ132)</f>
        <v>-15.151922309688134</v>
      </c>
      <c r="BA126" s="175">
        <f>-CHOOSE(Depn_Profile,'Regulatory Model'!BA103,'Regulatory Model'!BA132)</f>
        <v>-15.560889591776803</v>
      </c>
      <c r="BB126" s="175">
        <f>-CHOOSE(Depn_Profile,'Regulatory Model'!BB103,'Regulatory Model'!BB132)</f>
        <v>-16.515532835852529</v>
      </c>
      <c r="BC126" s="175">
        <f>-CHOOSE(Depn_Profile,'Regulatory Model'!BC103,'Regulatory Model'!BC132)</f>
        <v>-14.762372334382329</v>
      </c>
      <c r="BD126" s="175">
        <f>-CHOOSE(Depn_Profile,'Regulatory Model'!BD103,'Regulatory Model'!BD132)</f>
        <v>-9.53288577702277</v>
      </c>
    </row>
    <row r="127" spans="2:56" hidden="1" outlineLevel="1" x14ac:dyDescent="0.2">
      <c r="B127" s="48" t="str">
        <v>Civil</v>
      </c>
      <c r="C127" s="10" t="s">
        <v>216</v>
      </c>
      <c r="G127" s="175">
        <f>-CHOOSE(Depn_Profile,'Regulatory Model'!G104,'Regulatory Model'!G133)</f>
        <v>0</v>
      </c>
      <c r="H127" s="175">
        <f>-CHOOSE(Depn_Profile,'Regulatory Model'!H104,'Regulatory Model'!H133)</f>
        <v>-3.1776586385981269E-3</v>
      </c>
      <c r="I127" s="175">
        <f>-CHOOSE(Depn_Profile,'Regulatory Model'!I104,'Regulatory Model'!I133)</f>
        <v>-1.2913960724692194E-2</v>
      </c>
      <c r="J127" s="175">
        <f>-CHOOSE(Depn_Profile,'Regulatory Model'!J104,'Regulatory Model'!J133)</f>
        <v>-0.16731140688122306</v>
      </c>
      <c r="K127" s="175">
        <f>-CHOOSE(Depn_Profile,'Regulatory Model'!K104,'Regulatory Model'!K133)</f>
        <v>-0.32935975641114035</v>
      </c>
      <c r="L127" s="175">
        <f>-CHOOSE(Depn_Profile,'Regulatory Model'!L104,'Regulatory Model'!L133)</f>
        <v>-0.34737077010658474</v>
      </c>
      <c r="M127" s="175">
        <f>-CHOOSE(Depn_Profile,'Regulatory Model'!M104,'Regulatory Model'!M133)</f>
        <v>-0.35771015357753272</v>
      </c>
      <c r="N127" s="175">
        <f>-CHOOSE(Depn_Profile,'Regulatory Model'!N104,'Regulatory Model'!N133)</f>
        <v>-0.36381037125575361</v>
      </c>
      <c r="O127" s="175">
        <f>-CHOOSE(Depn_Profile,'Regulatory Model'!O104,'Regulatory Model'!O133)</f>
        <v>-0.3724618622388069</v>
      </c>
      <c r="P127" s="175">
        <f>-CHOOSE(Depn_Profile,'Regulatory Model'!P104,'Regulatory Model'!P133)</f>
        <v>-0.38253473399121912</v>
      </c>
      <c r="Q127" s="175">
        <f>-CHOOSE(Depn_Profile,'Regulatory Model'!Q104,'Regulatory Model'!Q133)</f>
        <v>-0.39193147324235067</v>
      </c>
      <c r="R127" s="175">
        <f>-CHOOSE(Depn_Profile,'Regulatory Model'!R104,'Regulatory Model'!R133)</f>
        <v>-0.4014544238937211</v>
      </c>
      <c r="S127" s="175">
        <f>-CHOOSE(Depn_Profile,'Regulatory Model'!S104,'Regulatory Model'!S133)</f>
        <v>-0.41110959601200875</v>
      </c>
      <c r="T127" s="175">
        <f>-CHOOSE(Depn_Profile,'Regulatory Model'!T104,'Regulatory Model'!T133)</f>
        <v>-0.42096310033067219</v>
      </c>
      <c r="U127" s="175">
        <f>-CHOOSE(Depn_Profile,'Regulatory Model'!U104,'Regulatory Model'!U133)</f>
        <v>-0.4312763747502063</v>
      </c>
      <c r="V127" s="175">
        <f>-CHOOSE(Depn_Profile,'Regulatory Model'!V104,'Regulatory Model'!V133)</f>
        <v>-0.44184507700355763</v>
      </c>
      <c r="W127" s="175">
        <f>-CHOOSE(Depn_Profile,'Regulatory Model'!W104,'Regulatory Model'!W133)</f>
        <v>-0.45267221212406522</v>
      </c>
      <c r="X127" s="175">
        <f>-CHOOSE(Depn_Profile,'Regulatory Model'!X104,'Regulatory Model'!X133)</f>
        <v>-0.46376379017840691</v>
      </c>
      <c r="Y127" s="175">
        <f>-CHOOSE(Depn_Profile,'Regulatory Model'!Y104,'Regulatory Model'!Y133)</f>
        <v>-0.4751258212332608</v>
      </c>
      <c r="Z127" s="175">
        <f>-CHOOSE(Depn_Profile,'Regulatory Model'!Z104,'Regulatory Model'!Z133)</f>
        <v>-0.48676732038864418</v>
      </c>
      <c r="AA127" s="175">
        <f>-CHOOSE(Depn_Profile,'Regulatory Model'!AA104,'Regulatory Model'!AA133)</f>
        <v>-0.49869429771123475</v>
      </c>
      <c r="AB127" s="175">
        <f>-CHOOSE(Depn_Profile,'Regulatory Model'!AB104,'Regulatory Model'!AB133)</f>
        <v>-0.51091276326771096</v>
      </c>
      <c r="AC127" s="175">
        <f>-CHOOSE(Depn_Profile,'Regulatory Model'!AC104,'Regulatory Model'!AC133)</f>
        <v>-0.52343173215808958</v>
      </c>
      <c r="AD127" s="175">
        <f>-CHOOSE(Depn_Profile,'Regulatory Model'!AD104,'Regulatory Model'!AD133)</f>
        <v>-0.53625721444904872</v>
      </c>
      <c r="AE127" s="175">
        <f>-CHOOSE(Depn_Profile,'Regulatory Model'!AE104,'Regulatory Model'!AE133)</f>
        <v>-0.5493952202072665</v>
      </c>
      <c r="AF127" s="175">
        <f>-CHOOSE(Depn_Profile,'Regulatory Model'!AF104,'Regulatory Model'!AF133)</f>
        <v>-0.56285776956609901</v>
      </c>
      <c r="AG127" s="175">
        <f>-CHOOSE(Depn_Profile,'Regulatory Model'!AG104,'Regulatory Model'!AG133)</f>
        <v>-0.5766478675588852</v>
      </c>
      <c r="AH127" s="175">
        <f>-CHOOSE(Depn_Profile,'Regulatory Model'!AH104,'Regulatory Model'!AH133)</f>
        <v>-0.59077753431898128</v>
      </c>
      <c r="AI127" s="175">
        <f>-CHOOSE(Depn_Profile,'Regulatory Model'!AI104,'Regulatory Model'!AI133)</f>
        <v>-0.60525277991306525</v>
      </c>
      <c r="AJ127" s="175">
        <f>-CHOOSE(Depn_Profile,'Regulatory Model'!AJ104,'Regulatory Model'!AJ133)</f>
        <v>-0.62008261944115417</v>
      </c>
      <c r="AK127" s="175">
        <f>-CHOOSE(Depn_Profile,'Regulatory Model'!AK104,'Regulatory Model'!AK133)</f>
        <v>-0.63527606800326508</v>
      </c>
      <c r="AL127" s="175">
        <f>-CHOOSE(Depn_Profile,'Regulatory Model'!AL104,'Regulatory Model'!AL133)</f>
        <v>-0.65084214069941504</v>
      </c>
      <c r="AM127" s="175">
        <f>-CHOOSE(Depn_Profile,'Regulatory Model'!AM104,'Regulatory Model'!AM133)</f>
        <v>-0.66678985262962132</v>
      </c>
      <c r="AN127" s="175">
        <f>-CHOOSE(Depn_Profile,'Regulatory Model'!AN104,'Regulatory Model'!AN133)</f>
        <v>-0.68312521386056202</v>
      </c>
      <c r="AO127" s="175">
        <f>-CHOOSE(Depn_Profile,'Regulatory Model'!AO104,'Regulatory Model'!AO133)</f>
        <v>-0.69986324955893187</v>
      </c>
      <c r="AP127" s="175">
        <f>-CHOOSE(Depn_Profile,'Regulatory Model'!AP104,'Regulatory Model'!AP133)</f>
        <v>-0.71701140310005662</v>
      </c>
      <c r="AQ127" s="175">
        <f>-CHOOSE(Depn_Profile,'Regulatory Model'!AQ104,'Regulatory Model'!AQ133)</f>
        <v>-0.7345797232523803</v>
      </c>
      <c r="AR127" s="175">
        <f>-CHOOSE(Depn_Profile,'Regulatory Model'!AR104,'Regulatory Model'!AR133)</f>
        <v>-0.75257850500076817</v>
      </c>
      <c r="AS127" s="175">
        <f>-CHOOSE(Depn_Profile,'Regulatory Model'!AS104,'Regulatory Model'!AS133)</f>
        <v>-0.77101829557933677</v>
      </c>
      <c r="AT127" s="175">
        <f>-CHOOSE(Depn_Profile,'Regulatory Model'!AT104,'Regulatory Model'!AT133)</f>
        <v>-0.78990990065210365</v>
      </c>
      <c r="AU127" s="175">
        <f>-CHOOSE(Depn_Profile,'Regulatory Model'!AU104,'Regulatory Model'!AU133)</f>
        <v>-0.80926439064507505</v>
      </c>
      <c r="AV127" s="175">
        <f>-CHOOSE(Depn_Profile,'Regulatory Model'!AV104,'Regulatory Model'!AV133)</f>
        <v>-0.82909310723348328</v>
      </c>
      <c r="AW127" s="175">
        <f>-CHOOSE(Depn_Profile,'Regulatory Model'!AW104,'Regulatory Model'!AW133)</f>
        <v>-0.84940766998797568</v>
      </c>
      <c r="AX127" s="175">
        <f>-CHOOSE(Depn_Profile,'Regulatory Model'!AX104,'Regulatory Model'!AX133)</f>
        <v>-0.87021998318364979</v>
      </c>
      <c r="AY127" s="175">
        <f>-CHOOSE(Depn_Profile,'Regulatory Model'!AY104,'Regulatory Model'!AY133)</f>
        <v>-0.89154224277592409</v>
      </c>
      <c r="AZ127" s="175">
        <f>-CHOOSE(Depn_Profile,'Regulatory Model'!AZ104,'Regulatory Model'!AZ133)</f>
        <v>-0.91338694354733219</v>
      </c>
      <c r="BA127" s="175">
        <f>-CHOOSE(Depn_Profile,'Regulatory Model'!BA104,'Regulatory Model'!BA133)</f>
        <v>-0.93576688642942984</v>
      </c>
      <c r="BB127" s="175">
        <f>-CHOOSE(Depn_Profile,'Regulatory Model'!BB104,'Regulatory Model'!BB133)</f>
        <v>-0.95869518600410375</v>
      </c>
      <c r="BC127" s="175">
        <f>-CHOOSE(Depn_Profile,'Regulatory Model'!BC104,'Regulatory Model'!BC133)</f>
        <v>-0.98218527818867862</v>
      </c>
      <c r="BD127" s="175">
        <f>-CHOOSE(Depn_Profile,'Regulatory Model'!BD104,'Regulatory Model'!BD133)</f>
        <v>-1.0062509281093257</v>
      </c>
    </row>
    <row r="128" spans="2:56" hidden="1" outlineLevel="1" x14ac:dyDescent="0.2">
      <c r="B128" s="48" t="str">
        <v>Minor Capital Works</v>
      </c>
      <c r="C128" s="10" t="s">
        <v>216</v>
      </c>
      <c r="G128" s="175">
        <f>-CHOOSE(Depn_Profile,'Regulatory Model'!G105,'Regulatory Model'!G134)</f>
        <v>-0.39325308561022404</v>
      </c>
      <c r="H128" s="175">
        <f>-CHOOSE(Depn_Profile,'Regulatory Model'!H105,'Regulatory Model'!H134)</f>
        <v>-1.1373367272269921</v>
      </c>
      <c r="I128" s="175">
        <f>-CHOOSE(Depn_Profile,'Regulatory Model'!I105,'Regulatory Model'!I134)</f>
        <v>-2.235653626110921</v>
      </c>
      <c r="J128" s="175">
        <f>-CHOOSE(Depn_Profile,'Regulatory Model'!J105,'Regulatory Model'!J134)</f>
        <v>-5.7814294910116866</v>
      </c>
      <c r="K128" s="175">
        <f>-CHOOSE(Depn_Profile,'Regulatory Model'!K105,'Regulatory Model'!K134)</f>
        <v>-8.4797358739670514</v>
      </c>
      <c r="L128" s="175">
        <f>-CHOOSE(Depn_Profile,'Regulatory Model'!L105,'Regulatory Model'!L134)</f>
        <v>-8.6998341681106002</v>
      </c>
      <c r="M128" s="175">
        <f>-CHOOSE(Depn_Profile,'Regulatory Model'!M105,'Regulatory Model'!M134)</f>
        <v>-5.986244771163661</v>
      </c>
      <c r="N128" s="175">
        <f>-CHOOSE(Depn_Profile,'Regulatory Model'!N105,'Regulatory Model'!N134)</f>
        <v>-6.5960808868958267</v>
      </c>
      <c r="O128" s="175">
        <f>-CHOOSE(Depn_Profile,'Regulatory Model'!O105,'Regulatory Model'!O134)</f>
        <v>-10.404545111115636</v>
      </c>
      <c r="P128" s="175">
        <f>-CHOOSE(Depn_Profile,'Regulatory Model'!P105,'Regulatory Model'!P134)</f>
        <v>-12.837240445455331</v>
      </c>
      <c r="Q128" s="175">
        <f>-CHOOSE(Depn_Profile,'Regulatory Model'!Q105,'Regulatory Model'!Q134)</f>
        <v>-13.642040364844796</v>
      </c>
      <c r="R128" s="175">
        <f>-CHOOSE(Depn_Profile,'Regulatory Model'!R105,'Regulatory Model'!R134)</f>
        <v>-13.195502871538688</v>
      </c>
      <c r="S128" s="175">
        <f>-CHOOSE(Depn_Profile,'Regulatory Model'!S105,'Regulatory Model'!S134)</f>
        <v>-14.403086091665578</v>
      </c>
      <c r="T128" s="175">
        <f>-CHOOSE(Depn_Profile,'Regulatory Model'!T105,'Regulatory Model'!T134)</f>
        <v>-14.435203796674385</v>
      </c>
      <c r="U128" s="175">
        <f>-CHOOSE(Depn_Profile,'Regulatory Model'!U105,'Regulatory Model'!U134)</f>
        <v>-14.826553761837733</v>
      </c>
      <c r="V128" s="175">
        <f>-CHOOSE(Depn_Profile,'Regulatory Model'!V105,'Regulatory Model'!V134)</f>
        <v>-15.279776843488087</v>
      </c>
      <c r="W128" s="175">
        <f>-CHOOSE(Depn_Profile,'Regulatory Model'!W105,'Regulatory Model'!W134)</f>
        <v>-15.795886129926677</v>
      </c>
      <c r="X128" s="175">
        <f>-CHOOSE(Depn_Profile,'Regulatory Model'!X105,'Regulatory Model'!X134)</f>
        <v>-16.326435174903406</v>
      </c>
      <c r="Y128" s="175">
        <f>-CHOOSE(Depn_Profile,'Regulatory Model'!Y105,'Regulatory Model'!Y134)</f>
        <v>-16.82009894001887</v>
      </c>
      <c r="Z128" s="175">
        <f>-CHOOSE(Depn_Profile,'Regulatory Model'!Z105,'Regulatory Model'!Z134)</f>
        <v>-17.274142143910193</v>
      </c>
      <c r="AA128" s="175">
        <f>-CHOOSE(Depn_Profile,'Regulatory Model'!AA105,'Regulatory Model'!AA134)</f>
        <v>-17.740461591032375</v>
      </c>
      <c r="AB128" s="175">
        <f>-CHOOSE(Depn_Profile,'Regulatory Model'!AB105,'Regulatory Model'!AB134)</f>
        <v>-18.219342026969805</v>
      </c>
      <c r="AC128" s="175">
        <f>-CHOOSE(Depn_Profile,'Regulatory Model'!AC105,'Regulatory Model'!AC134)</f>
        <v>-18.711196843561815</v>
      </c>
      <c r="AD128" s="175">
        <f>-CHOOSE(Depn_Profile,'Regulatory Model'!AD105,'Regulatory Model'!AD134)</f>
        <v>-19.216316760904345</v>
      </c>
      <c r="AE128" s="175">
        <f>-CHOOSE(Depn_Profile,'Regulatory Model'!AE105,'Regulatory Model'!AE134)</f>
        <v>-19.891630554151352</v>
      </c>
      <c r="AF128" s="175">
        <f>-CHOOSE(Depn_Profile,'Regulatory Model'!AF105,'Regulatory Model'!AF134)</f>
        <v>-20.749563282587989</v>
      </c>
      <c r="AG128" s="175">
        <f>-CHOOSE(Depn_Profile,'Regulatory Model'!AG105,'Regulatory Model'!AG134)</f>
        <v>-21.638422104771248</v>
      </c>
      <c r="AH128" s="175">
        <f>-CHOOSE(Depn_Profile,'Regulatory Model'!AH105,'Regulatory Model'!AH134)</f>
        <v>-22.390983446607418</v>
      </c>
      <c r="AI128" s="175">
        <f>-CHOOSE(Depn_Profile,'Regulatory Model'!AI105,'Regulatory Model'!AI134)</f>
        <v>-22.995431958963557</v>
      </c>
      <c r="AJ128" s="175">
        <f>-CHOOSE(Depn_Profile,'Regulatory Model'!AJ105,'Regulatory Model'!AJ134)</f>
        <v>-23.616192084697396</v>
      </c>
      <c r="AK128" s="175">
        <f>-CHOOSE(Depn_Profile,'Regulatory Model'!AK105,'Regulatory Model'!AK134)</f>
        <v>-24.253711290770635</v>
      </c>
      <c r="AL128" s="175">
        <f>-CHOOSE(Depn_Profile,'Regulatory Model'!AL105,'Regulatory Model'!AL134)</f>
        <v>-24.9084504784757</v>
      </c>
      <c r="AM128" s="175">
        <f>-CHOOSE(Depn_Profile,'Regulatory Model'!AM105,'Regulatory Model'!AM134)</f>
        <v>-25.580886226007628</v>
      </c>
      <c r="AN128" s="175">
        <f>-CHOOSE(Depn_Profile,'Regulatory Model'!AN105,'Regulatory Model'!AN134)</f>
        <v>-26.350962045956244</v>
      </c>
      <c r="AO128" s="175">
        <f>-CHOOSE(Depn_Profile,'Regulatory Model'!AO105,'Regulatory Model'!AO134)</f>
        <v>-27.225407739236701</v>
      </c>
      <c r="AP128" s="175">
        <f>-CHOOSE(Depn_Profile,'Regulatory Model'!AP105,'Regulatory Model'!AP134)</f>
        <v>-28.1274321561351</v>
      </c>
      <c r="AQ128" s="175">
        <f>-CHOOSE(Depn_Profile,'Regulatory Model'!AQ105,'Regulatory Model'!AQ134)</f>
        <v>-28.972261397468802</v>
      </c>
      <c r="AR128" s="175">
        <f>-CHOOSE(Depn_Profile,'Regulatory Model'!AR105,'Regulatory Model'!AR134)</f>
        <v>-29.754263808124744</v>
      </c>
      <c r="AS128" s="175">
        <f>-CHOOSE(Depn_Profile,'Regulatory Model'!AS105,'Regulatory Model'!AS134)</f>
        <v>-30.557364573258521</v>
      </c>
      <c r="AT128" s="175">
        <f>-CHOOSE(Depn_Profile,'Regulatory Model'!AT105,'Regulatory Model'!AT134)</f>
        <v>-31.382141923742136</v>
      </c>
      <c r="AU128" s="175">
        <f>-CHOOSE(Depn_Profile,'Regulatory Model'!AU105,'Regulatory Model'!AU134)</f>
        <v>-32.229180934790108</v>
      </c>
      <c r="AV128" s="175">
        <f>-CHOOSE(Depn_Profile,'Regulatory Model'!AV105,'Regulatory Model'!AV134)</f>
        <v>-33.099082473449485</v>
      </c>
      <c r="AW128" s="175">
        <f>-CHOOSE(Depn_Profile,'Regulatory Model'!AW105,'Regulatory Model'!AW134)</f>
        <v>-33.992463624839132</v>
      </c>
      <c r="AX128" s="175">
        <f>-CHOOSE(Depn_Profile,'Regulatory Model'!AX105,'Regulatory Model'!AX134)</f>
        <v>-34.909958129893425</v>
      </c>
      <c r="AY128" s="175">
        <f>-CHOOSE(Depn_Profile,'Regulatory Model'!AY105,'Regulatory Model'!AY134)</f>
        <v>-35.852216834921435</v>
      </c>
      <c r="AZ128" s="175">
        <f>-CHOOSE(Depn_Profile,'Regulatory Model'!AZ105,'Regulatory Model'!AZ134)</f>
        <v>-36.819908153299991</v>
      </c>
      <c r="BA128" s="175">
        <f>-CHOOSE(Depn_Profile,'Regulatory Model'!BA105,'Regulatory Model'!BA134)</f>
        <v>-37.813718539628425</v>
      </c>
      <c r="BB128" s="175">
        <f>-CHOOSE(Depn_Profile,'Regulatory Model'!BB105,'Regulatory Model'!BB134)</f>
        <v>-40.133548053508754</v>
      </c>
      <c r="BC128" s="175">
        <f>-CHOOSE(Depn_Profile,'Regulatory Model'!BC105,'Regulatory Model'!BC134)</f>
        <v>-35.873282766849258</v>
      </c>
      <c r="BD128" s="175">
        <f>-CHOOSE(Depn_Profile,'Regulatory Model'!BD105,'Regulatory Model'!BD134)</f>
        <v>-23.165376087062494</v>
      </c>
    </row>
    <row r="129" spans="1:56" hidden="1" outlineLevel="1" x14ac:dyDescent="0.2">
      <c r="B129" s="48" t="str">
        <v>[spare]</v>
      </c>
      <c r="C129" s="10" t="s">
        <v>216</v>
      </c>
      <c r="G129" s="175">
        <f>-CHOOSE(Depn_Profile,'Regulatory Model'!G106,'Regulatory Model'!G135)</f>
        <v>0</v>
      </c>
      <c r="H129" s="175">
        <f>-CHOOSE(Depn_Profile,'Regulatory Model'!H106,'Regulatory Model'!H135)</f>
        <v>0</v>
      </c>
      <c r="I129" s="175">
        <f>-CHOOSE(Depn_Profile,'Regulatory Model'!I106,'Regulatory Model'!I135)</f>
        <v>0</v>
      </c>
      <c r="J129" s="175">
        <f>-CHOOSE(Depn_Profile,'Regulatory Model'!J106,'Regulatory Model'!J135)</f>
        <v>0</v>
      </c>
      <c r="K129" s="175">
        <f>-CHOOSE(Depn_Profile,'Regulatory Model'!K106,'Regulatory Model'!K135)</f>
        <v>0</v>
      </c>
      <c r="L129" s="175">
        <f>-CHOOSE(Depn_Profile,'Regulatory Model'!L106,'Regulatory Model'!L135)</f>
        <v>0</v>
      </c>
      <c r="M129" s="175">
        <f>-CHOOSE(Depn_Profile,'Regulatory Model'!M106,'Regulatory Model'!M135)</f>
        <v>0</v>
      </c>
      <c r="N129" s="175">
        <f>-CHOOSE(Depn_Profile,'Regulatory Model'!N106,'Regulatory Model'!N135)</f>
        <v>0</v>
      </c>
      <c r="O129" s="175">
        <f>-CHOOSE(Depn_Profile,'Regulatory Model'!O106,'Regulatory Model'!O135)</f>
        <v>0</v>
      </c>
      <c r="P129" s="175">
        <f>-CHOOSE(Depn_Profile,'Regulatory Model'!P106,'Regulatory Model'!P135)</f>
        <v>0</v>
      </c>
      <c r="Q129" s="175">
        <f>-CHOOSE(Depn_Profile,'Regulatory Model'!Q106,'Regulatory Model'!Q135)</f>
        <v>0</v>
      </c>
      <c r="R129" s="175">
        <f>-CHOOSE(Depn_Profile,'Regulatory Model'!R106,'Regulatory Model'!R135)</f>
        <v>0</v>
      </c>
      <c r="S129" s="175">
        <f>-CHOOSE(Depn_Profile,'Regulatory Model'!S106,'Regulatory Model'!S135)</f>
        <v>0</v>
      </c>
      <c r="T129" s="175">
        <f>-CHOOSE(Depn_Profile,'Regulatory Model'!T106,'Regulatory Model'!T135)</f>
        <v>0</v>
      </c>
      <c r="U129" s="175">
        <f>-CHOOSE(Depn_Profile,'Regulatory Model'!U106,'Regulatory Model'!U135)</f>
        <v>0</v>
      </c>
      <c r="V129" s="175">
        <f>-CHOOSE(Depn_Profile,'Regulatory Model'!V106,'Regulatory Model'!V135)</f>
        <v>0</v>
      </c>
      <c r="W129" s="175">
        <f>-CHOOSE(Depn_Profile,'Regulatory Model'!W106,'Regulatory Model'!W135)</f>
        <v>0</v>
      </c>
      <c r="X129" s="175">
        <f>-CHOOSE(Depn_Profile,'Regulatory Model'!X106,'Regulatory Model'!X135)</f>
        <v>0</v>
      </c>
      <c r="Y129" s="175">
        <f>-CHOOSE(Depn_Profile,'Regulatory Model'!Y106,'Regulatory Model'!Y135)</f>
        <v>0</v>
      </c>
      <c r="Z129" s="175">
        <f>-CHOOSE(Depn_Profile,'Regulatory Model'!Z106,'Regulatory Model'!Z135)</f>
        <v>0</v>
      </c>
      <c r="AA129" s="175">
        <f>-CHOOSE(Depn_Profile,'Regulatory Model'!AA106,'Regulatory Model'!AA135)</f>
        <v>0</v>
      </c>
      <c r="AB129" s="175">
        <f>-CHOOSE(Depn_Profile,'Regulatory Model'!AB106,'Regulatory Model'!AB135)</f>
        <v>0</v>
      </c>
      <c r="AC129" s="175">
        <f>-CHOOSE(Depn_Profile,'Regulatory Model'!AC106,'Regulatory Model'!AC135)</f>
        <v>0</v>
      </c>
      <c r="AD129" s="175">
        <f>-CHOOSE(Depn_Profile,'Regulatory Model'!AD106,'Regulatory Model'!AD135)</f>
        <v>0</v>
      </c>
      <c r="AE129" s="175">
        <f>-CHOOSE(Depn_Profile,'Regulatory Model'!AE106,'Regulatory Model'!AE135)</f>
        <v>0</v>
      </c>
      <c r="AF129" s="175">
        <f>-CHOOSE(Depn_Profile,'Regulatory Model'!AF106,'Regulatory Model'!AF135)</f>
        <v>0</v>
      </c>
      <c r="AG129" s="175">
        <f>-CHOOSE(Depn_Profile,'Regulatory Model'!AG106,'Regulatory Model'!AG135)</f>
        <v>0</v>
      </c>
      <c r="AH129" s="175">
        <f>-CHOOSE(Depn_Profile,'Regulatory Model'!AH106,'Regulatory Model'!AH135)</f>
        <v>0</v>
      </c>
      <c r="AI129" s="175">
        <f>-CHOOSE(Depn_Profile,'Regulatory Model'!AI106,'Regulatory Model'!AI135)</f>
        <v>0</v>
      </c>
      <c r="AJ129" s="175">
        <f>-CHOOSE(Depn_Profile,'Regulatory Model'!AJ106,'Regulatory Model'!AJ135)</f>
        <v>0</v>
      </c>
      <c r="AK129" s="175">
        <f>-CHOOSE(Depn_Profile,'Regulatory Model'!AK106,'Regulatory Model'!AK135)</f>
        <v>0</v>
      </c>
      <c r="AL129" s="175">
        <f>-CHOOSE(Depn_Profile,'Regulatory Model'!AL106,'Regulatory Model'!AL135)</f>
        <v>0</v>
      </c>
      <c r="AM129" s="175">
        <f>-CHOOSE(Depn_Profile,'Regulatory Model'!AM106,'Regulatory Model'!AM135)</f>
        <v>0</v>
      </c>
      <c r="AN129" s="175">
        <f>-CHOOSE(Depn_Profile,'Regulatory Model'!AN106,'Regulatory Model'!AN135)</f>
        <v>0</v>
      </c>
      <c r="AO129" s="175">
        <f>-CHOOSE(Depn_Profile,'Regulatory Model'!AO106,'Regulatory Model'!AO135)</f>
        <v>0</v>
      </c>
      <c r="AP129" s="175">
        <f>-CHOOSE(Depn_Profile,'Regulatory Model'!AP106,'Regulatory Model'!AP135)</f>
        <v>0</v>
      </c>
      <c r="AQ129" s="175">
        <f>-CHOOSE(Depn_Profile,'Regulatory Model'!AQ106,'Regulatory Model'!AQ135)</f>
        <v>0</v>
      </c>
      <c r="AR129" s="175">
        <f>-CHOOSE(Depn_Profile,'Regulatory Model'!AR106,'Regulatory Model'!AR135)</f>
        <v>0</v>
      </c>
      <c r="AS129" s="175">
        <f>-CHOOSE(Depn_Profile,'Regulatory Model'!AS106,'Regulatory Model'!AS135)</f>
        <v>0</v>
      </c>
      <c r="AT129" s="175">
        <f>-CHOOSE(Depn_Profile,'Regulatory Model'!AT106,'Regulatory Model'!AT135)</f>
        <v>0</v>
      </c>
      <c r="AU129" s="175">
        <f>-CHOOSE(Depn_Profile,'Regulatory Model'!AU106,'Regulatory Model'!AU135)</f>
        <v>0</v>
      </c>
      <c r="AV129" s="175">
        <f>-CHOOSE(Depn_Profile,'Regulatory Model'!AV106,'Regulatory Model'!AV135)</f>
        <v>0</v>
      </c>
      <c r="AW129" s="175">
        <f>-CHOOSE(Depn_Profile,'Regulatory Model'!AW106,'Regulatory Model'!AW135)</f>
        <v>0</v>
      </c>
      <c r="AX129" s="175">
        <f>-CHOOSE(Depn_Profile,'Regulatory Model'!AX106,'Regulatory Model'!AX135)</f>
        <v>0</v>
      </c>
      <c r="AY129" s="175">
        <f>-CHOOSE(Depn_Profile,'Regulatory Model'!AY106,'Regulatory Model'!AY135)</f>
        <v>0</v>
      </c>
      <c r="AZ129" s="175">
        <f>-CHOOSE(Depn_Profile,'Regulatory Model'!AZ106,'Regulatory Model'!AZ135)</f>
        <v>0</v>
      </c>
      <c r="BA129" s="175">
        <f>-CHOOSE(Depn_Profile,'Regulatory Model'!BA106,'Regulatory Model'!BA135)</f>
        <v>0</v>
      </c>
      <c r="BB129" s="175">
        <f>-CHOOSE(Depn_Profile,'Regulatory Model'!BB106,'Regulatory Model'!BB135)</f>
        <v>0</v>
      </c>
      <c r="BC129" s="175">
        <f>-CHOOSE(Depn_Profile,'Regulatory Model'!BC106,'Regulatory Model'!BC135)</f>
        <v>0</v>
      </c>
      <c r="BD129" s="175">
        <f>-CHOOSE(Depn_Profile,'Regulatory Model'!BD106,'Regulatory Model'!BD135)</f>
        <v>0</v>
      </c>
    </row>
    <row r="130" spans="1:56" hidden="1" outlineLevel="1" x14ac:dyDescent="0.2">
      <c r="A130" s="27"/>
      <c r="B130" s="48"/>
      <c r="C130" s="29"/>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row>
    <row r="131" spans="1:56" hidden="1" outlineLevel="1" x14ac:dyDescent="0.2">
      <c r="A131" s="27"/>
      <c r="B131" s="61" t="s">
        <v>235</v>
      </c>
      <c r="C131" s="62" t="s">
        <v>216</v>
      </c>
      <c r="D131" s="63"/>
      <c r="E131" s="64">
        <f>SUM(E110:E129)</f>
        <v>0</v>
      </c>
      <c r="F131" s="64"/>
      <c r="G131" s="64">
        <f>SUM(G110:G129)</f>
        <v>-310.61351839639241</v>
      </c>
      <c r="H131" s="64">
        <f t="shared" ref="H131:BD131" si="39">SUM(H110:H129)</f>
        <v>-239.56048239031449</v>
      </c>
      <c r="I131" s="64">
        <f t="shared" si="39"/>
        <v>-159.61345782605969</v>
      </c>
      <c r="J131" s="64">
        <f t="shared" si="39"/>
        <v>-175.21747076221666</v>
      </c>
      <c r="K131" s="64">
        <f t="shared" si="39"/>
        <v>-190.09360866005056</v>
      </c>
      <c r="L131" s="64">
        <f t="shared" si="39"/>
        <v>-203.85467132157004</v>
      </c>
      <c r="M131" s="64">
        <f t="shared" si="39"/>
        <v>-216.49972261774255</v>
      </c>
      <c r="N131" s="64">
        <f t="shared" si="39"/>
        <v>-238.08912062824726</v>
      </c>
      <c r="O131" s="64">
        <f t="shared" si="39"/>
        <v>-261.48217517338077</v>
      </c>
      <c r="P131" s="64">
        <f t="shared" si="39"/>
        <v>-294.92071764190035</v>
      </c>
      <c r="Q131" s="64">
        <f t="shared" si="39"/>
        <v>-334.9641199731268</v>
      </c>
      <c r="R131" s="64">
        <f t="shared" si="39"/>
        <v>-368.60598910781857</v>
      </c>
      <c r="S131" s="64">
        <f t="shared" si="39"/>
        <v>-399.89651965401413</v>
      </c>
      <c r="T131" s="64">
        <f t="shared" si="39"/>
        <v>-428.65367391725141</v>
      </c>
      <c r="U131" s="64">
        <f t="shared" si="39"/>
        <v>-459.27062514710644</v>
      </c>
      <c r="V131" s="64">
        <f t="shared" si="39"/>
        <v>-494.42533925950744</v>
      </c>
      <c r="W131" s="64">
        <f t="shared" si="39"/>
        <v>-530.90682436268855</v>
      </c>
      <c r="X131" s="64">
        <f t="shared" si="39"/>
        <v>-568.79597508399127</v>
      </c>
      <c r="Y131" s="64">
        <f t="shared" si="39"/>
        <v>-604.42061502129059</v>
      </c>
      <c r="Z131" s="64">
        <f t="shared" si="39"/>
        <v>-649.99134294514704</v>
      </c>
      <c r="AA131" s="64">
        <f t="shared" si="39"/>
        <v>-699.20157678150781</v>
      </c>
      <c r="AB131" s="64">
        <f t="shared" si="39"/>
        <v>-751.48990020498013</v>
      </c>
      <c r="AC131" s="64">
        <f t="shared" si="39"/>
        <v>-771.90916555552735</v>
      </c>
      <c r="AD131" s="64">
        <f t="shared" si="39"/>
        <v>-743.93519049852603</v>
      </c>
      <c r="AE131" s="64">
        <f t="shared" si="39"/>
        <v>-765.74300499832964</v>
      </c>
      <c r="AF131" s="64">
        <f t="shared" si="39"/>
        <v>-785.39544150651022</v>
      </c>
      <c r="AG131" s="64">
        <f t="shared" si="39"/>
        <v>-802.86520203520627</v>
      </c>
      <c r="AH131" s="64">
        <f t="shared" si="39"/>
        <v>-819.37370912829283</v>
      </c>
      <c r="AI131" s="64">
        <f t="shared" si="39"/>
        <v>-836.24400060244659</v>
      </c>
      <c r="AJ131" s="64">
        <f t="shared" si="39"/>
        <v>-853.82777265340917</v>
      </c>
      <c r="AK131" s="64">
        <f t="shared" si="39"/>
        <v>-869.15654895080002</v>
      </c>
      <c r="AL131" s="64">
        <f t="shared" si="39"/>
        <v>-880.1830071817036</v>
      </c>
      <c r="AM131" s="64">
        <f t="shared" si="39"/>
        <v>-887.12527759798809</v>
      </c>
      <c r="AN131" s="64">
        <f t="shared" si="39"/>
        <v>-892.4026778415838</v>
      </c>
      <c r="AO131" s="64">
        <f t="shared" si="39"/>
        <v>-887.45505238137264</v>
      </c>
      <c r="AP131" s="64">
        <f t="shared" si="39"/>
        <v>-872.86066130554536</v>
      </c>
      <c r="AQ131" s="64">
        <f t="shared" si="39"/>
        <v>-874.67606027285751</v>
      </c>
      <c r="AR131" s="64">
        <f t="shared" si="39"/>
        <v>-893.27492387837731</v>
      </c>
      <c r="AS131" s="64">
        <f t="shared" si="39"/>
        <v>-912.97535089844644</v>
      </c>
      <c r="AT131" s="64">
        <f t="shared" si="39"/>
        <v>-931.43076402828126</v>
      </c>
      <c r="AU131" s="64">
        <f t="shared" si="39"/>
        <v>-947.45619924888115</v>
      </c>
      <c r="AV131" s="64">
        <f t="shared" si="39"/>
        <v>-965.19301312104892</v>
      </c>
      <c r="AW131" s="64">
        <f t="shared" si="39"/>
        <v>-986.60617901085232</v>
      </c>
      <c r="AX131" s="64">
        <f t="shared" si="39"/>
        <v>-1006.7853597657654</v>
      </c>
      <c r="AY131" s="64">
        <f t="shared" si="39"/>
        <v>-1027.0418923463087</v>
      </c>
      <c r="AZ131" s="64">
        <f t="shared" si="39"/>
        <v>-1048.3121112746346</v>
      </c>
      <c r="BA131" s="64">
        <f t="shared" si="39"/>
        <v>-1069.5653817793948</v>
      </c>
      <c r="BB131" s="64">
        <f t="shared" si="39"/>
        <v>-1095.0468442621923</v>
      </c>
      <c r="BC131" s="64">
        <f t="shared" si="39"/>
        <v>-1101.1583838766594</v>
      </c>
      <c r="BD131" s="64">
        <f t="shared" si="39"/>
        <v>-1080.9481757388496</v>
      </c>
    </row>
    <row r="132" spans="1:56" hidden="1" outlineLevel="1" x14ac:dyDescent="0.2">
      <c r="C132" s="24"/>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row>
    <row r="133" spans="1:56" collapsed="1" x14ac:dyDescent="0.2">
      <c r="A133" s="6">
        <f>MAX($A$1:A132)+subsection</f>
        <v>8.0699999999999985</v>
      </c>
      <c r="B133" s="6" t="s">
        <v>273</v>
      </c>
      <c r="C133" s="7"/>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row>
    <row r="134" spans="1:56" x14ac:dyDescent="0.2">
      <c r="C134" s="24"/>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row>
    <row r="135" spans="1:56" hidden="1" outlineLevel="1" x14ac:dyDescent="0.2">
      <c r="B135" s="49" t="s">
        <v>274</v>
      </c>
      <c r="C135" s="24"/>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row>
    <row r="136" spans="1:56" hidden="1" outlineLevel="1" x14ac:dyDescent="0.2">
      <c r="C136" s="24"/>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row>
    <row r="137" spans="1:56" hidden="1" outlineLevel="1" x14ac:dyDescent="0.2">
      <c r="B137" s="47" t="s">
        <v>273</v>
      </c>
      <c r="C137" s="24"/>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row>
    <row r="138" spans="1:56" hidden="1" outlineLevel="1" x14ac:dyDescent="0.2">
      <c r="B138" s="48" t="str">
        <f t="array" ref="B138:B157">Asset_Classes</f>
        <v>Shared Channel</v>
      </c>
      <c r="C138" s="10" t="s">
        <v>216</v>
      </c>
      <c r="G138" s="181">
        <f>G26+G54+G82+G110</f>
        <v>441.93171207947574</v>
      </c>
      <c r="H138" s="181">
        <f t="shared" ref="H138:BD138" si="40">H26+H54+H82+H110</f>
        <v>438.14795828782781</v>
      </c>
      <c r="I138" s="181">
        <f t="shared" si="40"/>
        <v>433.0464470126592</v>
      </c>
      <c r="J138" s="181">
        <f t="shared" si="40"/>
        <v>425.20808168423224</v>
      </c>
      <c r="K138" s="181">
        <f t="shared" si="40"/>
        <v>420.61931601610496</v>
      </c>
      <c r="L138" s="181">
        <f t="shared" si="40"/>
        <v>411.24853113404504</v>
      </c>
      <c r="M138" s="181">
        <f t="shared" si="40"/>
        <v>407.3293274959957</v>
      </c>
      <c r="N138" s="181">
        <f t="shared" si="40"/>
        <v>403.06997665643041</v>
      </c>
      <c r="O138" s="181">
        <f t="shared" si="40"/>
        <v>398.36069420778938</v>
      </c>
      <c r="P138" s="181">
        <f t="shared" si="40"/>
        <v>393.13380573014274</v>
      </c>
      <c r="Q138" s="181">
        <f t="shared" si="40"/>
        <v>387.4032122549707</v>
      </c>
      <c r="R138" s="181">
        <f t="shared" si="40"/>
        <v>381.15131080332355</v>
      </c>
      <c r="S138" s="181">
        <f t="shared" si="40"/>
        <v>374.35981973349135</v>
      </c>
      <c r="T138" s="181">
        <f t="shared" si="40"/>
        <v>367.00737589157262</v>
      </c>
      <c r="U138" s="181">
        <f t="shared" si="40"/>
        <v>359.0617034543655</v>
      </c>
      <c r="V138" s="181">
        <f t="shared" si="40"/>
        <v>350.49783170482118</v>
      </c>
      <c r="W138" s="181">
        <f t="shared" si="40"/>
        <v>341.29004636382172</v>
      </c>
      <c r="X138" s="181">
        <f t="shared" si="40"/>
        <v>331.41175170698472</v>
      </c>
      <c r="Y138" s="181">
        <f t="shared" si="40"/>
        <v>320.83544852853214</v>
      </c>
      <c r="Z138" s="181">
        <f t="shared" si="40"/>
        <v>309.53259226011198</v>
      </c>
      <c r="AA138" s="181">
        <f t="shared" si="40"/>
        <v>297.47368613087713</v>
      </c>
      <c r="AB138" s="181">
        <f t="shared" si="40"/>
        <v>284.6282573624232</v>
      </c>
      <c r="AC138" s="181">
        <f t="shared" si="40"/>
        <v>270.96471347445612</v>
      </c>
      <c r="AD138" s="181">
        <f t="shared" si="40"/>
        <v>256.45043358638827</v>
      </c>
      <c r="AE138" s="181">
        <f t="shared" si="40"/>
        <v>241.05174270733104</v>
      </c>
      <c r="AF138" s="181">
        <f t="shared" si="40"/>
        <v>224.7336467950511</v>
      </c>
      <c r="AG138" s="181">
        <f t="shared" si="40"/>
        <v>207.46015766211613</v>
      </c>
      <c r="AH138" s="181">
        <f t="shared" si="40"/>
        <v>189.19391023983545</v>
      </c>
      <c r="AI138" s="181">
        <f t="shared" si="40"/>
        <v>169.89636674451486</v>
      </c>
      <c r="AJ138" s="181">
        <f t="shared" si="40"/>
        <v>149.52766806543841</v>
      </c>
      <c r="AK138" s="181">
        <f t="shared" si="40"/>
        <v>128.04660073169282</v>
      </c>
      <c r="AL138" s="181">
        <f t="shared" si="40"/>
        <v>105.41056305316258</v>
      </c>
      <c r="AM138" s="181">
        <f t="shared" si="40"/>
        <v>81.575530415049869</v>
      </c>
      <c r="AN138" s="181">
        <f t="shared" si="40"/>
        <v>56.496138998900676</v>
      </c>
      <c r="AO138" s="181">
        <f t="shared" si="40"/>
        <v>30.125294420083957</v>
      </c>
      <c r="AP138" s="181">
        <f t="shared" si="40"/>
        <v>2.4144294464227123</v>
      </c>
      <c r="AQ138" s="181">
        <f t="shared" si="40"/>
        <v>-26.686636252176513</v>
      </c>
      <c r="AR138" s="181">
        <f t="shared" si="40"/>
        <v>-57.229746205498003</v>
      </c>
      <c r="AS138" s="181">
        <f t="shared" si="40"/>
        <v>-89.268458736827611</v>
      </c>
      <c r="AT138" s="181">
        <f t="shared" si="40"/>
        <v>-122.85810009196886</v>
      </c>
      <c r="AU138" s="181">
        <f t="shared" si="40"/>
        <v>-158.05581914785637</v>
      </c>
      <c r="AV138" s="181">
        <f t="shared" si="40"/>
        <v>-194.92064374641555</v>
      </c>
      <c r="AW138" s="181">
        <f t="shared" si="40"/>
        <v>-233.51353870061024</v>
      </c>
      <c r="AX138" s="181">
        <f t="shared" si="40"/>
        <v>-273.89746552094704</v>
      </c>
      <c r="AY138" s="181">
        <f t="shared" si="40"/>
        <v>-316.13744391207121</v>
      </c>
      <c r="AZ138" s="181">
        <f t="shared" si="40"/>
        <v>-360.30061509049182</v>
      </c>
      <c r="BA138" s="181">
        <f t="shared" si="40"/>
        <v>-406.45630697591588</v>
      </c>
      <c r="BB138" s="181">
        <f t="shared" si="40"/>
        <v>-454.67610131015334</v>
      </c>
      <c r="BC138" s="181">
        <f t="shared" si="40"/>
        <v>-505.0339027590793</v>
      </c>
      <c r="BD138" s="181">
        <f t="shared" si="40"/>
        <v>-557.60601005470437</v>
      </c>
    </row>
    <row r="139" spans="1:56" hidden="1" outlineLevel="1" x14ac:dyDescent="0.2">
      <c r="B139" s="48" t="str">
        <v>Shared Channel Over-Dredge</v>
      </c>
      <c r="C139" s="10" t="s">
        <v>216</v>
      </c>
      <c r="G139" s="181">
        <f t="shared" ref="G139:BD139" si="41">G27+G55+G83+G111</f>
        <v>150.46702650158133</v>
      </c>
      <c r="H139" s="181">
        <f t="shared" si="41"/>
        <v>158.13467503891073</v>
      </c>
      <c r="I139" s="181">
        <f t="shared" si="41"/>
        <v>160.56918902214366</v>
      </c>
      <c r="J139" s="181">
        <f t="shared" si="41"/>
        <v>162.12984642637332</v>
      </c>
      <c r="K139" s="181">
        <f t="shared" si="41"/>
        <v>165.09117334305444</v>
      </c>
      <c r="L139" s="181">
        <f t="shared" si="41"/>
        <v>169.98928268290274</v>
      </c>
      <c r="M139" s="181">
        <f t="shared" si="41"/>
        <v>173.63543631019874</v>
      </c>
      <c r="N139" s="181">
        <f t="shared" si="41"/>
        <v>177.36245064047418</v>
      </c>
      <c r="O139" s="181">
        <f t="shared" si="41"/>
        <v>181.1680423273086</v>
      </c>
      <c r="P139" s="181">
        <f t="shared" si="41"/>
        <v>185.05177745282603</v>
      </c>
      <c r="Q139" s="181">
        <f t="shared" si="41"/>
        <v>195.01000107271918</v>
      </c>
      <c r="R139" s="181">
        <f t="shared" si="41"/>
        <v>205.3598691962429</v>
      </c>
      <c r="S139" s="181">
        <f t="shared" si="41"/>
        <v>216.11585419263744</v>
      </c>
      <c r="T139" s="181">
        <f t="shared" si="41"/>
        <v>227.2946372385284</v>
      </c>
      <c r="U139" s="181">
        <f t="shared" si="41"/>
        <v>238.91058715558742</v>
      </c>
      <c r="V139" s="181">
        <f t="shared" si="41"/>
        <v>250.97889756553712</v>
      </c>
      <c r="W139" s="181">
        <f t="shared" si="41"/>
        <v>263.51530422150557</v>
      </c>
      <c r="X139" s="181">
        <f t="shared" si="41"/>
        <v>276.53609465684048</v>
      </c>
      <c r="Y139" s="181">
        <f t="shared" si="41"/>
        <v>290.05798675548681</v>
      </c>
      <c r="Z139" s="181">
        <f t="shared" si="41"/>
        <v>304.09831718445912</v>
      </c>
      <c r="AA139" s="181">
        <f t="shared" si="41"/>
        <v>318.67497266288308</v>
      </c>
      <c r="AB139" s="181">
        <f t="shared" si="41"/>
        <v>333.80640422859557</v>
      </c>
      <c r="AC139" s="181">
        <f t="shared" si="41"/>
        <v>349.51168382457035</v>
      </c>
      <c r="AD139" s="181">
        <f t="shared" si="41"/>
        <v>365.81048031315265</v>
      </c>
      <c r="AE139" s="181">
        <f t="shared" si="41"/>
        <v>382.72312120842804</v>
      </c>
      <c r="AF139" s="181">
        <f t="shared" si="41"/>
        <v>400.27055469775269</v>
      </c>
      <c r="AG139" s="181">
        <f t="shared" si="41"/>
        <v>418.47442725248459</v>
      </c>
      <c r="AH139" s="181">
        <f t="shared" si="41"/>
        <v>437.35713458248375</v>
      </c>
      <c r="AI139" s="181">
        <f t="shared" si="41"/>
        <v>456.94171241371885</v>
      </c>
      <c r="AJ139" s="181">
        <f t="shared" si="41"/>
        <v>477.25194147728575</v>
      </c>
      <c r="AK139" s="181">
        <f t="shared" si="41"/>
        <v>498.31246118026172</v>
      </c>
      <c r="AL139" s="181">
        <f t="shared" si="41"/>
        <v>520.14860619093463</v>
      </c>
      <c r="AM139" s="181">
        <f t="shared" si="41"/>
        <v>542.78656605947276</v>
      </c>
      <c r="AN139" s="181">
        <f t="shared" si="41"/>
        <v>566.25331836117289</v>
      </c>
      <c r="AO139" s="181">
        <f t="shared" si="41"/>
        <v>590.57674186004078</v>
      </c>
      <c r="AP139" s="181">
        <f t="shared" si="41"/>
        <v>615.78561129688467</v>
      </c>
      <c r="AQ139" s="181">
        <f t="shared" si="41"/>
        <v>641.90962110298858</v>
      </c>
      <c r="AR139" s="181">
        <f t="shared" si="41"/>
        <v>668.97941384148851</v>
      </c>
      <c r="AS139" s="181">
        <f t="shared" si="41"/>
        <v>697.0266095078963</v>
      </c>
      <c r="AT139" s="181">
        <f t="shared" si="41"/>
        <v>726.08383571527008</v>
      </c>
      <c r="AU139" s="181">
        <f t="shared" si="41"/>
        <v>756.18475879028199</v>
      </c>
      <c r="AV139" s="181">
        <f t="shared" si="41"/>
        <v>787.36411580719835</v>
      </c>
      <c r="AW139" s="181">
        <f t="shared" si="41"/>
        <v>819.6577475875805</v>
      </c>
      <c r="AX139" s="181">
        <f t="shared" si="41"/>
        <v>853.10263269432801</v>
      </c>
      <c r="AY139" s="181">
        <f t="shared" si="41"/>
        <v>887.73692244952019</v>
      </c>
      <c r="AZ139" s="181">
        <f t="shared" si="41"/>
        <v>923.59997700637723</v>
      </c>
      <c r="BA139" s="181">
        <f t="shared" si="41"/>
        <v>960.73240250654601</v>
      </c>
      <c r="BB139" s="181">
        <f t="shared" si="41"/>
        <v>999.17608935482804</v>
      </c>
      <c r="BC139" s="181">
        <f t="shared" si="41"/>
        <v>1022.4982116600981</v>
      </c>
      <c r="BD139" s="181">
        <f t="shared" si="41"/>
        <v>1046.3627801034422</v>
      </c>
    </row>
    <row r="140" spans="1:56" hidden="1" outlineLevel="1" x14ac:dyDescent="0.2">
      <c r="B140" s="48" t="str">
        <v>Melbourne Channel</v>
      </c>
      <c r="C140" s="10" t="s">
        <v>216</v>
      </c>
      <c r="G140" s="181">
        <f t="shared" ref="G140:BD140" si="42">G28+G56+G84+G112</f>
        <v>1939.1125319737359</v>
      </c>
      <c r="H140" s="181">
        <f t="shared" si="42"/>
        <v>1980.0352084554688</v>
      </c>
      <c r="I140" s="181">
        <f t="shared" si="42"/>
        <v>2017.6588890080573</v>
      </c>
      <c r="J140" s="181">
        <f t="shared" si="42"/>
        <v>2057.6476104812145</v>
      </c>
      <c r="K140" s="181">
        <f t="shared" si="42"/>
        <v>2102.7698747797144</v>
      </c>
      <c r="L140" s="181">
        <f t="shared" si="42"/>
        <v>2126.1737447551232</v>
      </c>
      <c r="M140" s="181">
        <f t="shared" si="42"/>
        <v>2178.675035372396</v>
      </c>
      <c r="N140" s="181">
        <f t="shared" si="42"/>
        <v>2232.47772140191</v>
      </c>
      <c r="O140" s="181">
        <f t="shared" si="42"/>
        <v>2287.6096800007153</v>
      </c>
      <c r="P140" s="181">
        <f t="shared" si="42"/>
        <v>2344.1015480413898</v>
      </c>
      <c r="Q140" s="181">
        <f t="shared" si="42"/>
        <v>2401.9885576402603</v>
      </c>
      <c r="R140" s="181">
        <f t="shared" si="42"/>
        <v>2461.3053569186286</v>
      </c>
      <c r="S140" s="181">
        <f t="shared" si="42"/>
        <v>2522.0874492285616</v>
      </c>
      <c r="T140" s="181">
        <f t="shared" si="42"/>
        <v>2584.3711048109658</v>
      </c>
      <c r="U140" s="181">
        <f t="shared" si="42"/>
        <v>2648.1930233690628</v>
      </c>
      <c r="V140" s="181">
        <f t="shared" si="42"/>
        <v>2713.591195155806</v>
      </c>
      <c r="W140" s="181">
        <f t="shared" si="42"/>
        <v>2780.6045546943378</v>
      </c>
      <c r="X140" s="181">
        <f t="shared" si="42"/>
        <v>2849.2729988986107</v>
      </c>
      <c r="Y140" s="181">
        <f t="shared" si="42"/>
        <v>2919.6374111331556</v>
      </c>
      <c r="Z140" s="181">
        <f t="shared" si="42"/>
        <v>2991.7396803882143</v>
      </c>
      <c r="AA140" s="181">
        <f t="shared" si="42"/>
        <v>3065.6227319065147</v>
      </c>
      <c r="AB140" s="181">
        <f t="shared" si="42"/>
        <v>3141.3305530895836</v>
      </c>
      <c r="AC140" s="181">
        <f t="shared" si="42"/>
        <v>3218.908214565583</v>
      </c>
      <c r="AD140" s="181">
        <f t="shared" si="42"/>
        <v>3298.4019027561085</v>
      </c>
      <c r="AE140" s="181">
        <f t="shared" si="42"/>
        <v>3379.8589477710279</v>
      </c>
      <c r="AF140" s="181">
        <f t="shared" si="42"/>
        <v>3463.327841028417</v>
      </c>
      <c r="AG140" s="181">
        <f t="shared" si="42"/>
        <v>3548.8582807456683</v>
      </c>
      <c r="AH140" s="181">
        <f t="shared" si="42"/>
        <v>3636.501185651071</v>
      </c>
      <c r="AI140" s="181">
        <f t="shared" si="42"/>
        <v>3726.3087364688531</v>
      </c>
      <c r="AJ140" s="181">
        <f t="shared" si="42"/>
        <v>3818.3344019829437</v>
      </c>
      <c r="AK140" s="181">
        <f t="shared" si="42"/>
        <v>3913.2111657910546</v>
      </c>
      <c r="AL140" s="181">
        <f t="shared" si="42"/>
        <v>4011.039702415861</v>
      </c>
      <c r="AM140" s="181">
        <f t="shared" si="42"/>
        <v>4111.3156949762579</v>
      </c>
      <c r="AN140" s="181">
        <f t="shared" si="42"/>
        <v>4214.0985873506643</v>
      </c>
      <c r="AO140" s="181">
        <f t="shared" si="42"/>
        <v>4319.4510520344311</v>
      </c>
      <c r="AP140" s="181">
        <f t="shared" si="42"/>
        <v>4427.4373283352916</v>
      </c>
      <c r="AQ140" s="181">
        <f t="shared" si="42"/>
        <v>4538.1232615436738</v>
      </c>
      <c r="AR140" s="181">
        <f t="shared" si="42"/>
        <v>4651.5763430822653</v>
      </c>
      <c r="AS140" s="181">
        <f t="shared" si="42"/>
        <v>4767.8657516593221</v>
      </c>
      <c r="AT140" s="181">
        <f t="shared" si="42"/>
        <v>4887.0623954508055</v>
      </c>
      <c r="AU140" s="181">
        <f t="shared" si="42"/>
        <v>5009.2389553370758</v>
      </c>
      <c r="AV140" s="181">
        <f t="shared" si="42"/>
        <v>5134.4699292205023</v>
      </c>
      <c r="AW140" s="181">
        <f t="shared" si="42"/>
        <v>5262.8316774510149</v>
      </c>
      <c r="AX140" s="181">
        <f t="shared" si="42"/>
        <v>5394.4024693872907</v>
      </c>
      <c r="AY140" s="181">
        <f t="shared" si="42"/>
        <v>5529.2625311219726</v>
      </c>
      <c r="AZ140" s="181">
        <f t="shared" si="42"/>
        <v>5667.4940944000218</v>
      </c>
      <c r="BA140" s="181">
        <f t="shared" si="42"/>
        <v>5809.1814467600225</v>
      </c>
      <c r="BB140" s="181">
        <f t="shared" si="42"/>
        <v>5954.4109829290228</v>
      </c>
      <c r="BC140" s="181">
        <f t="shared" si="42"/>
        <v>6103.2712575022488</v>
      </c>
      <c r="BD140" s="181">
        <f t="shared" si="42"/>
        <v>6255.8530389398047</v>
      </c>
    </row>
    <row r="141" spans="1:56" hidden="1" outlineLevel="1" x14ac:dyDescent="0.2">
      <c r="B141" s="48" t="str">
        <v>Melbourne Channel Over-Dredge</v>
      </c>
      <c r="C141" s="10" t="s">
        <v>216</v>
      </c>
      <c r="G141" s="181">
        <f t="shared" ref="G141:BD141" si="43">G29+G57+G85+G113</f>
        <v>144.64942721763484</v>
      </c>
      <c r="H141" s="181">
        <f t="shared" si="43"/>
        <v>149.65543431810204</v>
      </c>
      <c r="I141" s="181">
        <f t="shared" si="43"/>
        <v>156.82539907929186</v>
      </c>
      <c r="J141" s="181">
        <f t="shared" si="43"/>
        <v>177.92278638971757</v>
      </c>
      <c r="K141" s="181">
        <f t="shared" si="43"/>
        <v>182.2506984442432</v>
      </c>
      <c r="L141" s="181">
        <f t="shared" si="43"/>
        <v>191.01068492443903</v>
      </c>
      <c r="M141" s="181">
        <f t="shared" si="43"/>
        <v>196.25190635472939</v>
      </c>
      <c r="N141" s="181">
        <f t="shared" si="43"/>
        <v>223.95133324523761</v>
      </c>
      <c r="O141" s="181">
        <f t="shared" si="43"/>
        <v>235.28580043572705</v>
      </c>
      <c r="P141" s="181">
        <f t="shared" si="43"/>
        <v>255.64683036769131</v>
      </c>
      <c r="Q141" s="181">
        <f t="shared" si="43"/>
        <v>274.98482015023751</v>
      </c>
      <c r="R141" s="181">
        <f t="shared" si="43"/>
        <v>295.14669163944166</v>
      </c>
      <c r="S141" s="181">
        <f t="shared" si="43"/>
        <v>316.16329410286073</v>
      </c>
      <c r="T141" s="181">
        <f t="shared" si="43"/>
        <v>338.06994343340864</v>
      </c>
      <c r="U141" s="181">
        <f t="shared" si="43"/>
        <v>360.67325931669228</v>
      </c>
      <c r="V141" s="181">
        <f t="shared" si="43"/>
        <v>384.29028301014546</v>
      </c>
      <c r="W141" s="181">
        <f t="shared" si="43"/>
        <v>408.88688729455407</v>
      </c>
      <c r="X141" s="181">
        <f t="shared" si="43"/>
        <v>434.49807231167733</v>
      </c>
      <c r="Y141" s="181">
        <f t="shared" si="43"/>
        <v>461.08408186889727</v>
      </c>
      <c r="Z141" s="181">
        <f t="shared" si="43"/>
        <v>488.65418711255495</v>
      </c>
      <c r="AA141" s="181">
        <f t="shared" si="43"/>
        <v>517.13089057093498</v>
      </c>
      <c r="AB141" s="181">
        <f t="shared" si="43"/>
        <v>546.56141411019757</v>
      </c>
      <c r="AC141" s="181">
        <f t="shared" si="43"/>
        <v>577.16507177075675</v>
      </c>
      <c r="AD141" s="181">
        <f t="shared" si="43"/>
        <v>608.9780469280895</v>
      </c>
      <c r="AE141" s="181">
        <f t="shared" si="43"/>
        <v>642.97626026847672</v>
      </c>
      <c r="AF141" s="181">
        <f t="shared" si="43"/>
        <v>678.37045086232877</v>
      </c>
      <c r="AG141" s="181">
        <f t="shared" si="43"/>
        <v>715.24834310526489</v>
      </c>
      <c r="AH141" s="181">
        <f t="shared" si="43"/>
        <v>753.62011920028669</v>
      </c>
      <c r="AI141" s="181">
        <f t="shared" si="43"/>
        <v>793.52125093059226</v>
      </c>
      <c r="AJ141" s="181">
        <f t="shared" si="43"/>
        <v>835.04651910610335</v>
      </c>
      <c r="AK141" s="181">
        <f t="shared" si="43"/>
        <v>878.35968519981304</v>
      </c>
      <c r="AL141" s="181">
        <f t="shared" si="43"/>
        <v>923.56125807124397</v>
      </c>
      <c r="AM141" s="181">
        <f t="shared" si="43"/>
        <v>970.64420490210603</v>
      </c>
      <c r="AN141" s="181">
        <f t="shared" si="43"/>
        <v>1020.0641771764929</v>
      </c>
      <c r="AO141" s="181">
        <f t="shared" si="43"/>
        <v>1071.4028048766052</v>
      </c>
      <c r="AP141" s="181">
        <f t="shared" si="43"/>
        <v>1124.726597059901</v>
      </c>
      <c r="AQ141" s="181">
        <f t="shared" si="43"/>
        <v>1180.1106494704425</v>
      </c>
      <c r="AR141" s="181">
        <f t="shared" si="43"/>
        <v>1237.6270602325285</v>
      </c>
      <c r="AS141" s="181">
        <f t="shared" si="43"/>
        <v>1297.3513751605201</v>
      </c>
      <c r="AT141" s="181">
        <f t="shared" si="43"/>
        <v>1359.7721272363558</v>
      </c>
      <c r="AU141" s="181">
        <f t="shared" si="43"/>
        <v>1424.9896605581009</v>
      </c>
      <c r="AV141" s="181">
        <f t="shared" si="43"/>
        <v>1492.6967496094635</v>
      </c>
      <c r="AW141" s="181">
        <f t="shared" si="43"/>
        <v>1562.9791891311647</v>
      </c>
      <c r="AX141" s="181">
        <f t="shared" si="43"/>
        <v>1636.0641758788777</v>
      </c>
      <c r="AY141" s="181">
        <f t="shared" si="43"/>
        <v>1712.0944707508183</v>
      </c>
      <c r="AZ141" s="181">
        <f t="shared" si="43"/>
        <v>1791.3769076550182</v>
      </c>
      <c r="BA141" s="181">
        <f t="shared" si="43"/>
        <v>1873.9951918485206</v>
      </c>
      <c r="BB141" s="181">
        <f t="shared" si="43"/>
        <v>1959.7234649327036</v>
      </c>
      <c r="BC141" s="181">
        <f t="shared" si="43"/>
        <v>2008.6393300216989</v>
      </c>
      <c r="BD141" s="181">
        <f t="shared" si="43"/>
        <v>2058.8202919437358</v>
      </c>
    </row>
    <row r="142" spans="1:56" hidden="1" outlineLevel="1" x14ac:dyDescent="0.2">
      <c r="B142" s="48" t="str">
        <v>Channel Protection Assets</v>
      </c>
      <c r="C142" s="10" t="s">
        <v>216</v>
      </c>
      <c r="G142" s="181">
        <f t="shared" ref="G142:BD142" si="44">G30+G58+G86+G114</f>
        <v>62.016913964419487</v>
      </c>
      <c r="H142" s="181">
        <f t="shared" si="44"/>
        <v>63.339211867660573</v>
      </c>
      <c r="I142" s="181">
        <f t="shared" si="44"/>
        <v>64.549920161951718</v>
      </c>
      <c r="J142" s="181">
        <f t="shared" si="44"/>
        <v>65.414618502873296</v>
      </c>
      <c r="K142" s="181">
        <f t="shared" si="44"/>
        <v>66.831411292418736</v>
      </c>
      <c r="L142" s="181">
        <f t="shared" si="44"/>
        <v>67.484068465187391</v>
      </c>
      <c r="M142" s="181">
        <f t="shared" si="44"/>
        <v>69.020734048089636</v>
      </c>
      <c r="N142" s="181">
        <f t="shared" si="44"/>
        <v>70.592000884184259</v>
      </c>
      <c r="O142" s="181">
        <f t="shared" si="44"/>
        <v>72.198881256082544</v>
      </c>
      <c r="P142" s="181">
        <f t="shared" si="44"/>
        <v>73.841662852682646</v>
      </c>
      <c r="Q142" s="181">
        <f t="shared" si="44"/>
        <v>75.51548391842114</v>
      </c>
      <c r="R142" s="181">
        <f t="shared" si="44"/>
        <v>77.212867345809101</v>
      </c>
      <c r="S142" s="181">
        <f t="shared" si="44"/>
        <v>78.937496177581238</v>
      </c>
      <c r="T142" s="181">
        <f t="shared" si="44"/>
        <v>80.684942896160962</v>
      </c>
      <c r="U142" s="181">
        <f t="shared" si="44"/>
        <v>82.44361767770944</v>
      </c>
      <c r="V142" s="181">
        <f t="shared" si="44"/>
        <v>84.212079317748575</v>
      </c>
      <c r="W142" s="181">
        <f t="shared" si="44"/>
        <v>85.976629523638678</v>
      </c>
      <c r="X142" s="181">
        <f t="shared" si="44"/>
        <v>87.740754583297402</v>
      </c>
      <c r="Y142" s="181">
        <f t="shared" si="44"/>
        <v>89.521060791626184</v>
      </c>
      <c r="Z142" s="181">
        <f t="shared" si="44"/>
        <v>91.319616240857314</v>
      </c>
      <c r="AA142" s="181">
        <f t="shared" si="44"/>
        <v>93.135384732649172</v>
      </c>
      <c r="AB142" s="181">
        <f t="shared" si="44"/>
        <v>94.974245549579607</v>
      </c>
      <c r="AC142" s="181">
        <f t="shared" si="44"/>
        <v>96.847083014850924</v>
      </c>
      <c r="AD142" s="181">
        <f t="shared" si="44"/>
        <v>98.754452863214041</v>
      </c>
      <c r="AE142" s="181">
        <f t="shared" si="44"/>
        <v>100.69691896432869</v>
      </c>
      <c r="AF142" s="181">
        <f t="shared" si="44"/>
        <v>102.67504776767619</v>
      </c>
      <c r="AG142" s="181">
        <f t="shared" si="44"/>
        <v>104.68941700474491</v>
      </c>
      <c r="AH142" s="181">
        <f t="shared" si="44"/>
        <v>106.74060733339054</v>
      </c>
      <c r="AI142" s="181">
        <f t="shared" si="44"/>
        <v>108.82920816945519</v>
      </c>
      <c r="AJ142" s="181">
        <f t="shared" si="44"/>
        <v>110.95581502648709</v>
      </c>
      <c r="AK142" s="181">
        <f t="shared" si="44"/>
        <v>113.12102966818328</v>
      </c>
      <c r="AL142" s="181">
        <f t="shared" si="44"/>
        <v>115.31760078811121</v>
      </c>
      <c r="AM142" s="181">
        <f t="shared" si="44"/>
        <v>117.54791296584852</v>
      </c>
      <c r="AN142" s="181">
        <f t="shared" si="44"/>
        <v>119.82252358939522</v>
      </c>
      <c r="AO142" s="181">
        <f t="shared" si="44"/>
        <v>122.18045228170737</v>
      </c>
      <c r="AP142" s="181">
        <f t="shared" si="44"/>
        <v>124.73514959210026</v>
      </c>
      <c r="AQ142" s="181">
        <f t="shared" si="44"/>
        <v>127.45863102236173</v>
      </c>
      <c r="AR142" s="181">
        <f t="shared" si="44"/>
        <v>130.24310924288642</v>
      </c>
      <c r="AS142" s="181">
        <f t="shared" si="44"/>
        <v>133.0873498600001</v>
      </c>
      <c r="AT142" s="181">
        <f t="shared" si="44"/>
        <v>135.99260559825828</v>
      </c>
      <c r="AU142" s="181">
        <f t="shared" si="44"/>
        <v>138.97263834886931</v>
      </c>
      <c r="AV142" s="181">
        <f t="shared" si="44"/>
        <v>142.04600318843728</v>
      </c>
      <c r="AW142" s="181">
        <f t="shared" si="44"/>
        <v>145.20829445650418</v>
      </c>
      <c r="AX142" s="181">
        <f t="shared" si="44"/>
        <v>148.47188357480144</v>
      </c>
      <c r="AY142" s="181">
        <f t="shared" si="44"/>
        <v>151.86373210504431</v>
      </c>
      <c r="AZ142" s="181">
        <f t="shared" si="44"/>
        <v>155.39010213023101</v>
      </c>
      <c r="BA142" s="181">
        <f t="shared" si="44"/>
        <v>159.08266719202396</v>
      </c>
      <c r="BB142" s="181">
        <f t="shared" si="44"/>
        <v>162.93764882352096</v>
      </c>
      <c r="BC142" s="181">
        <f t="shared" si="44"/>
        <v>166.92422089026834</v>
      </c>
      <c r="BD142" s="181">
        <f t="shared" si="44"/>
        <v>171.04168097362589</v>
      </c>
    </row>
    <row r="143" spans="1:56" hidden="1" outlineLevel="1" x14ac:dyDescent="0.2">
      <c r="B143" s="48" t="str">
        <v>Channel Service Protection</v>
      </c>
      <c r="C143" s="10" t="s">
        <v>216</v>
      </c>
      <c r="G143" s="181">
        <f t="shared" ref="G143:BD143" si="45">G31+G59+G87+G115</f>
        <v>7.1765159531835216</v>
      </c>
      <c r="H143" s="181">
        <f t="shared" si="45"/>
        <v>7.3257322201691704</v>
      </c>
      <c r="I143" s="181">
        <f t="shared" si="45"/>
        <v>7.4922339384024594</v>
      </c>
      <c r="J143" s="181">
        <f t="shared" si="45"/>
        <v>8.7628599847173234</v>
      </c>
      <c r="K143" s="181">
        <f t="shared" si="45"/>
        <v>10.062625678246164</v>
      </c>
      <c r="L143" s="181">
        <f t="shared" si="45"/>
        <v>13.882560249501513</v>
      </c>
      <c r="M143" s="181">
        <f t="shared" si="45"/>
        <v>14.18251298391378</v>
      </c>
      <c r="N143" s="181">
        <f t="shared" si="45"/>
        <v>14.489161123614741</v>
      </c>
      <c r="O143" s="181">
        <f t="shared" si="45"/>
        <v>14.802336045018491</v>
      </c>
      <c r="P143" s="181">
        <f t="shared" si="45"/>
        <v>15.116301357068075</v>
      </c>
      <c r="Q143" s="181">
        <f t="shared" si="45"/>
        <v>15.430885226225396</v>
      </c>
      <c r="R143" s="181">
        <f t="shared" si="45"/>
        <v>15.751795086064847</v>
      </c>
      <c r="S143" s="181">
        <f t="shared" si="45"/>
        <v>16.079167723568361</v>
      </c>
      <c r="T143" s="181">
        <f t="shared" si="45"/>
        <v>16.413132663999846</v>
      </c>
      <c r="U143" s="181">
        <f t="shared" si="45"/>
        <v>16.753780430702417</v>
      </c>
      <c r="V143" s="181">
        <f t="shared" si="45"/>
        <v>17.101236825316125</v>
      </c>
      <c r="W143" s="181">
        <f t="shared" si="45"/>
        <v>17.455630309004196</v>
      </c>
      <c r="X143" s="181">
        <f t="shared" si="45"/>
        <v>17.817091583423231</v>
      </c>
      <c r="Y143" s="181">
        <f t="shared" si="45"/>
        <v>18.185753646735577</v>
      </c>
      <c r="Z143" s="181">
        <f t="shared" si="45"/>
        <v>18.561751365504097</v>
      </c>
      <c r="AA143" s="181">
        <f t="shared" si="45"/>
        <v>18.945222006920034</v>
      </c>
      <c r="AB143" s="181">
        <f t="shared" si="45"/>
        <v>19.336305298818736</v>
      </c>
      <c r="AC143" s="181">
        <f t="shared" si="45"/>
        <v>19.735143005677898</v>
      </c>
      <c r="AD143" s="181">
        <f t="shared" si="45"/>
        <v>20.141879465051471</v>
      </c>
      <c r="AE143" s="181">
        <f t="shared" si="45"/>
        <v>20.556661651896565</v>
      </c>
      <c r="AF143" s="181">
        <f t="shared" si="45"/>
        <v>20.979638273472847</v>
      </c>
      <c r="AG143" s="181">
        <f t="shared" si="45"/>
        <v>21.410961269203629</v>
      </c>
      <c r="AH143" s="181">
        <f t="shared" si="45"/>
        <v>21.850784434926425</v>
      </c>
      <c r="AI143" s="181">
        <f t="shared" si="45"/>
        <v>22.299264440339012</v>
      </c>
      <c r="AJ143" s="181">
        <f t="shared" si="45"/>
        <v>22.756560415328074</v>
      </c>
      <c r="AK143" s="181">
        <f t="shared" si="45"/>
        <v>23.222834011473928</v>
      </c>
      <c r="AL143" s="181">
        <f t="shared" si="45"/>
        <v>23.698249465092871</v>
      </c>
      <c r="AM143" s="181">
        <f t="shared" si="45"/>
        <v>24.182973661855577</v>
      </c>
      <c r="AN143" s="181">
        <f t="shared" si="45"/>
        <v>24.677176688538797</v>
      </c>
      <c r="AO143" s="181">
        <f t="shared" si="45"/>
        <v>25.181030456499482</v>
      </c>
      <c r="AP143" s="181">
        <f t="shared" si="45"/>
        <v>25.694709972265716</v>
      </c>
      <c r="AQ143" s="181">
        <f t="shared" si="45"/>
        <v>26.218392993967299</v>
      </c>
      <c r="AR143" s="181">
        <f t="shared" si="45"/>
        <v>26.752260060345048</v>
      </c>
      <c r="AS143" s="181">
        <f t="shared" si="45"/>
        <v>27.29649451951061</v>
      </c>
      <c r="AT143" s="181">
        <f t="shared" si="45"/>
        <v>27.851282557426686</v>
      </c>
      <c r="AU143" s="181">
        <f t="shared" si="45"/>
        <v>28.416813226076169</v>
      </c>
      <c r="AV143" s="181">
        <f t="shared" si="45"/>
        <v>29.001606672120818</v>
      </c>
      <c r="AW143" s="181">
        <f t="shared" si="45"/>
        <v>29.639732812456728</v>
      </c>
      <c r="AX143" s="181">
        <f t="shared" si="45"/>
        <v>30.326655127607246</v>
      </c>
      <c r="AY143" s="181">
        <f t="shared" si="45"/>
        <v>31.044270739855282</v>
      </c>
      <c r="AZ143" s="181">
        <f t="shared" si="45"/>
        <v>31.793098436139754</v>
      </c>
      <c r="BA143" s="181">
        <f t="shared" si="45"/>
        <v>32.559978428942507</v>
      </c>
      <c r="BB143" s="181">
        <f t="shared" si="45"/>
        <v>33.345345648540913</v>
      </c>
      <c r="BC143" s="181">
        <f t="shared" si="45"/>
        <v>34.149645497194271</v>
      </c>
      <c r="BD143" s="181">
        <f t="shared" si="45"/>
        <v>34.988360367867678</v>
      </c>
    </row>
    <row r="144" spans="1:56" hidden="1" outlineLevel="1" x14ac:dyDescent="0.2">
      <c r="B144" s="48" t="str">
        <v>Roads</v>
      </c>
      <c r="C144" s="10" t="s">
        <v>216</v>
      </c>
      <c r="G144" s="181">
        <f t="shared" ref="G144:BD144" si="46">G32+G60+G88+G116</f>
        <v>40.125676053834738</v>
      </c>
      <c r="H144" s="181">
        <f t="shared" si="46"/>
        <v>42.243248706841726</v>
      </c>
      <c r="I144" s="181">
        <f t="shared" si="46"/>
        <v>43.200531646271749</v>
      </c>
      <c r="J144" s="181">
        <f t="shared" si="46"/>
        <v>45.103464055019565</v>
      </c>
      <c r="K144" s="181">
        <f t="shared" si="46"/>
        <v>53.937279821544948</v>
      </c>
      <c r="L144" s="181">
        <f t="shared" si="46"/>
        <v>54.086179738008461</v>
      </c>
      <c r="M144" s="181">
        <f t="shared" si="46"/>
        <v>63.342705142561186</v>
      </c>
      <c r="N144" s="181">
        <f t="shared" si="46"/>
        <v>66.524020102392285</v>
      </c>
      <c r="O144" s="181">
        <f t="shared" si="46"/>
        <v>67.303944558611121</v>
      </c>
      <c r="P144" s="181">
        <f t="shared" si="46"/>
        <v>67.934887567501775</v>
      </c>
      <c r="Q144" s="181">
        <f t="shared" si="46"/>
        <v>74.730474321254718</v>
      </c>
      <c r="R144" s="181">
        <f t="shared" si="46"/>
        <v>78.688853174926706</v>
      </c>
      <c r="S144" s="181">
        <f t="shared" si="46"/>
        <v>81.011500110861377</v>
      </c>
      <c r="T144" s="181">
        <f t="shared" si="46"/>
        <v>88.308793648362297</v>
      </c>
      <c r="U144" s="181">
        <f t="shared" si="46"/>
        <v>89.463333772558443</v>
      </c>
      <c r="V144" s="181">
        <f t="shared" si="46"/>
        <v>90.400672147236747</v>
      </c>
      <c r="W144" s="181">
        <f t="shared" si="46"/>
        <v>91.329606802204935</v>
      </c>
      <c r="X144" s="181">
        <f t="shared" si="46"/>
        <v>92.979274042337465</v>
      </c>
      <c r="Y144" s="181">
        <f t="shared" si="46"/>
        <v>109.36667364445523</v>
      </c>
      <c r="Z144" s="181">
        <f t="shared" si="46"/>
        <v>117.76980495898253</v>
      </c>
      <c r="AA144" s="181">
        <f t="shared" si="46"/>
        <v>123.87980630731239</v>
      </c>
      <c r="AB144" s="181">
        <f t="shared" si="46"/>
        <v>125.47446303882127</v>
      </c>
      <c r="AC144" s="181">
        <f t="shared" si="46"/>
        <v>127.10782099138997</v>
      </c>
      <c r="AD144" s="181">
        <f t="shared" si="46"/>
        <v>162.75778237071407</v>
      </c>
      <c r="AE144" s="181">
        <f t="shared" si="46"/>
        <v>165.21123088092125</v>
      </c>
      <c r="AF144" s="181">
        <f t="shared" si="46"/>
        <v>169.01625749693483</v>
      </c>
      <c r="AG144" s="181">
        <f t="shared" si="46"/>
        <v>171.58714875556632</v>
      </c>
      <c r="AH144" s="181">
        <f t="shared" si="46"/>
        <v>174.27896212973039</v>
      </c>
      <c r="AI144" s="181">
        <f t="shared" si="46"/>
        <v>185.36816396198407</v>
      </c>
      <c r="AJ144" s="181">
        <f t="shared" si="46"/>
        <v>193.12439895228692</v>
      </c>
      <c r="AK144" s="181">
        <f t="shared" si="46"/>
        <v>202.94201792524601</v>
      </c>
      <c r="AL144" s="181">
        <f t="shared" si="46"/>
        <v>207.16672639666828</v>
      </c>
      <c r="AM144" s="181">
        <f t="shared" si="46"/>
        <v>211.71912339879643</v>
      </c>
      <c r="AN144" s="181">
        <f t="shared" si="46"/>
        <v>216.62318891384439</v>
      </c>
      <c r="AO144" s="181">
        <f t="shared" si="46"/>
        <v>221.90486929962802</v>
      </c>
      <c r="AP144" s="181">
        <f t="shared" si="46"/>
        <v>227.45249103211873</v>
      </c>
      <c r="AQ144" s="181">
        <f t="shared" si="46"/>
        <v>233.13880330792171</v>
      </c>
      <c r="AR144" s="181">
        <f t="shared" si="46"/>
        <v>238.96727339061974</v>
      </c>
      <c r="AS144" s="181">
        <f t="shared" si="46"/>
        <v>244.94145522538523</v>
      </c>
      <c r="AT144" s="181">
        <f t="shared" si="46"/>
        <v>251.06499160601984</v>
      </c>
      <c r="AU144" s="181">
        <f t="shared" si="46"/>
        <v>257.34161639617037</v>
      </c>
      <c r="AV144" s="181">
        <f t="shared" si="46"/>
        <v>263.77515680607462</v>
      </c>
      <c r="AW144" s="181">
        <f t="shared" si="46"/>
        <v>270.3695357262265</v>
      </c>
      <c r="AX144" s="181">
        <f t="shared" si="46"/>
        <v>277.12877411938217</v>
      </c>
      <c r="AY144" s="181">
        <f t="shared" si="46"/>
        <v>284.05699347236674</v>
      </c>
      <c r="AZ144" s="181">
        <f t="shared" si="46"/>
        <v>291.15841830917589</v>
      </c>
      <c r="BA144" s="181">
        <f t="shared" si="46"/>
        <v>298.43737876690528</v>
      </c>
      <c r="BB144" s="181">
        <f t="shared" si="46"/>
        <v>305.89831323607791</v>
      </c>
      <c r="BC144" s="181">
        <f t="shared" si="46"/>
        <v>313.54577106697985</v>
      </c>
      <c r="BD144" s="181">
        <f t="shared" si="46"/>
        <v>321.38441534365433</v>
      </c>
    </row>
    <row r="145" spans="1:56" hidden="1" outlineLevel="1" x14ac:dyDescent="0.2">
      <c r="B145" s="48" t="str">
        <v>Rail</v>
      </c>
      <c r="C145" s="10" t="s">
        <v>216</v>
      </c>
      <c r="G145" s="181">
        <f t="shared" ref="G145:BD145" si="47">G33+G61+G89+G117</f>
        <v>30.200130005987191</v>
      </c>
      <c r="H145" s="181">
        <f t="shared" si="47"/>
        <v>27.045317060156265</v>
      </c>
      <c r="I145" s="181">
        <f t="shared" si="47"/>
        <v>20.177007402800911</v>
      </c>
      <c r="J145" s="181">
        <f t="shared" si="47"/>
        <v>41.248104562742348</v>
      </c>
      <c r="K145" s="181">
        <f t="shared" si="47"/>
        <v>55.544087473205124</v>
      </c>
      <c r="L145" s="181">
        <f t="shared" si="47"/>
        <v>109.35137264012047</v>
      </c>
      <c r="M145" s="181">
        <f t="shared" si="47"/>
        <v>122.69971151573424</v>
      </c>
      <c r="N145" s="181">
        <f t="shared" si="47"/>
        <v>97.894595640724191</v>
      </c>
      <c r="O145" s="181">
        <f t="shared" si="47"/>
        <v>67.691570773762038</v>
      </c>
      <c r="P145" s="181">
        <f t="shared" si="47"/>
        <v>31.380080151516538</v>
      </c>
      <c r="Q145" s="181">
        <f t="shared" si="47"/>
        <v>-14.045120859408456</v>
      </c>
      <c r="R145" s="181">
        <f t="shared" si="47"/>
        <v>-68.257695622389789</v>
      </c>
      <c r="S145" s="181">
        <f t="shared" si="47"/>
        <v>-132.83647853584355</v>
      </c>
      <c r="T145" s="181">
        <f t="shared" si="47"/>
        <v>-208.47392063262984</v>
      </c>
      <c r="U145" s="181">
        <f t="shared" si="47"/>
        <v>-296.75741800622455</v>
      </c>
      <c r="V145" s="181">
        <f t="shared" si="47"/>
        <v>-398.77378741341568</v>
      </c>
      <c r="W145" s="181">
        <f t="shared" si="47"/>
        <v>-516.59862086041574</v>
      </c>
      <c r="X145" s="181">
        <f t="shared" si="47"/>
        <v>-651.44782672017948</v>
      </c>
      <c r="Y145" s="181">
        <f t="shared" si="47"/>
        <v>-803.93000893498947</v>
      </c>
      <c r="Z145" s="181">
        <f t="shared" si="47"/>
        <v>-978.89357207504474</v>
      </c>
      <c r="AA145" s="181">
        <f t="shared" si="47"/>
        <v>-1177.018126506709</v>
      </c>
      <c r="AB145" s="181">
        <f t="shared" si="47"/>
        <v>-1402.2756932242291</v>
      </c>
      <c r="AC145" s="181">
        <f t="shared" si="47"/>
        <v>-1637.9632015421773</v>
      </c>
      <c r="AD145" s="181">
        <f t="shared" si="47"/>
        <v>-1884.4588861378936</v>
      </c>
      <c r="AE145" s="181">
        <f t="shared" si="47"/>
        <v>-2142.1527412054029</v>
      </c>
      <c r="AF145" s="181">
        <f t="shared" si="47"/>
        <v>-2411.4491180930845</v>
      </c>
      <c r="AG145" s="181">
        <f t="shared" si="47"/>
        <v>-2692.7636287579016</v>
      </c>
      <c r="AH145" s="181">
        <f t="shared" si="47"/>
        <v>-2986.5268827552459</v>
      </c>
      <c r="AI145" s="181">
        <f t="shared" si="47"/>
        <v>-3293.1825585291454</v>
      </c>
      <c r="AJ145" s="181">
        <f t="shared" si="47"/>
        <v>-3613.1888819593555</v>
      </c>
      <c r="AK145" s="181">
        <f t="shared" si="47"/>
        <v>-3947.0189900472528</v>
      </c>
      <c r="AL145" s="181">
        <f t="shared" si="47"/>
        <v>-4295.1613036938761</v>
      </c>
      <c r="AM145" s="181">
        <f t="shared" si="47"/>
        <v>-4658.1199097974177</v>
      </c>
      <c r="AN145" s="181">
        <f t="shared" si="47"/>
        <v>-5036.4138010782754</v>
      </c>
      <c r="AO145" s="181">
        <f t="shared" si="47"/>
        <v>-5430.5807041992357</v>
      </c>
      <c r="AP145" s="181">
        <f t="shared" si="47"/>
        <v>-5841.1746420245127</v>
      </c>
      <c r="AQ145" s="181">
        <f t="shared" si="47"/>
        <v>-6268.7673396681448</v>
      </c>
      <c r="AR145" s="181">
        <f t="shared" si="47"/>
        <v>-6713.9487614246364</v>
      </c>
      <c r="AS145" s="181">
        <f t="shared" si="47"/>
        <v>-7177.3276634352369</v>
      </c>
      <c r="AT145" s="181">
        <f t="shared" si="47"/>
        <v>-7659.532162539912</v>
      </c>
      <c r="AU145" s="181">
        <f t="shared" si="47"/>
        <v>-8161.2103217776939</v>
      </c>
      <c r="AV145" s="181">
        <f t="shared" si="47"/>
        <v>-8683.0307530110913</v>
      </c>
      <c r="AW145" s="181">
        <f t="shared" si="47"/>
        <v>-9225.6832371635755</v>
      </c>
      <c r="AX145" s="181">
        <f t="shared" si="47"/>
        <v>-9789.8793625729104</v>
      </c>
      <c r="AY145" s="181">
        <f t="shared" si="47"/>
        <v>-10376.353181977142</v>
      </c>
      <c r="AZ145" s="181">
        <f t="shared" si="47"/>
        <v>-10985.861888664609</v>
      </c>
      <c r="BA145" s="181">
        <f t="shared" si="47"/>
        <v>-11619.186512334163</v>
      </c>
      <c r="BB145" s="181">
        <f t="shared" si="47"/>
        <v>-12277.132635227154</v>
      </c>
      <c r="BC145" s="181">
        <f t="shared" si="47"/>
        <v>-12960.531129108385</v>
      </c>
      <c r="BD145" s="181">
        <f t="shared" si="47"/>
        <v>-13670.238913689476</v>
      </c>
    </row>
    <row r="146" spans="1:56" hidden="1" outlineLevel="1" x14ac:dyDescent="0.2">
      <c r="B146" s="48" t="str">
        <v>Buildings</v>
      </c>
      <c r="C146" s="10" t="s">
        <v>216</v>
      </c>
      <c r="G146" s="181">
        <f t="shared" ref="G146:BD146" si="48">G34+G62+G90+G118</f>
        <v>2.8627288539325848</v>
      </c>
      <c r="H146" s="181">
        <f t="shared" si="48"/>
        <v>3.4736209095668968</v>
      </c>
      <c r="I146" s="181">
        <f t="shared" si="48"/>
        <v>5.3627262208242099</v>
      </c>
      <c r="J146" s="181">
        <f t="shared" si="48"/>
        <v>7.4780823704737021</v>
      </c>
      <c r="K146" s="181">
        <f t="shared" si="48"/>
        <v>7.6419316774516544</v>
      </c>
      <c r="L146" s="181">
        <f t="shared" si="48"/>
        <v>7.727133317080189</v>
      </c>
      <c r="M146" s="181">
        <f t="shared" si="48"/>
        <v>8.025472119410221</v>
      </c>
      <c r="N146" s="181">
        <f t="shared" si="48"/>
        <v>8.2261089223954773</v>
      </c>
      <c r="O146" s="181">
        <f t="shared" si="48"/>
        <v>8.4317616454553637</v>
      </c>
      <c r="P146" s="181">
        <f t="shared" si="48"/>
        <v>8.6425556865917486</v>
      </c>
      <c r="Q146" s="181">
        <f t="shared" si="48"/>
        <v>9.798297251898255</v>
      </c>
      <c r="R146" s="181">
        <f t="shared" si="48"/>
        <v>11.380281637155781</v>
      </c>
      <c r="S146" s="181">
        <f t="shared" si="48"/>
        <v>16.048566168794899</v>
      </c>
      <c r="T146" s="181">
        <f t="shared" si="48"/>
        <v>21.62678168298622</v>
      </c>
      <c r="U146" s="181">
        <f t="shared" si="48"/>
        <v>22.943990110592807</v>
      </c>
      <c r="V146" s="181">
        <f t="shared" si="48"/>
        <v>27.676556622279033</v>
      </c>
      <c r="W146" s="181">
        <f t="shared" si="48"/>
        <v>29.832346621676361</v>
      </c>
      <c r="X146" s="181">
        <f t="shared" si="48"/>
        <v>30.899973179275342</v>
      </c>
      <c r="Y146" s="181">
        <f t="shared" si="48"/>
        <v>35.308691538916534</v>
      </c>
      <c r="Z146" s="181">
        <f t="shared" si="48"/>
        <v>39.191861506038762</v>
      </c>
      <c r="AA146" s="181">
        <f t="shared" si="48"/>
        <v>40.500610413433776</v>
      </c>
      <c r="AB146" s="181">
        <f t="shared" si="48"/>
        <v>43.246603059990647</v>
      </c>
      <c r="AC146" s="181">
        <f t="shared" si="48"/>
        <v>44.402700174706176</v>
      </c>
      <c r="AD146" s="181">
        <f t="shared" si="48"/>
        <v>45.875252019067219</v>
      </c>
      <c r="AE146" s="181">
        <f t="shared" si="48"/>
        <v>47.25102631270358</v>
      </c>
      <c r="AF146" s="181">
        <f t="shared" si="48"/>
        <v>49.615901019470321</v>
      </c>
      <c r="AG146" s="181">
        <f t="shared" si="48"/>
        <v>50.856298544957077</v>
      </c>
      <c r="AH146" s="181">
        <f t="shared" si="48"/>
        <v>52.127706008581008</v>
      </c>
      <c r="AI146" s="181">
        <f t="shared" si="48"/>
        <v>53.430898658795535</v>
      </c>
      <c r="AJ146" s="181">
        <f t="shared" si="48"/>
        <v>54.766671125265425</v>
      </c>
      <c r="AK146" s="181">
        <f t="shared" si="48"/>
        <v>56.135837903397061</v>
      </c>
      <c r="AL146" s="181">
        <f t="shared" si="48"/>
        <v>57.539233850981987</v>
      </c>
      <c r="AM146" s="181">
        <f t="shared" si="48"/>
        <v>58.977714697256538</v>
      </c>
      <c r="AN146" s="181">
        <f t="shared" si="48"/>
        <v>60.452157564687951</v>
      </c>
      <c r="AO146" s="181">
        <f t="shared" si="48"/>
        <v>61.963461503805149</v>
      </c>
      <c r="AP146" s="181">
        <f t="shared" si="48"/>
        <v>63.512548041400279</v>
      </c>
      <c r="AQ146" s="181">
        <f t="shared" si="48"/>
        <v>65.100361742435283</v>
      </c>
      <c r="AR146" s="181">
        <f t="shared" si="48"/>
        <v>66.72787078599616</v>
      </c>
      <c r="AS146" s="181">
        <f t="shared" si="48"/>
        <v>68.39606755564607</v>
      </c>
      <c r="AT146" s="181">
        <f t="shared" si="48"/>
        <v>70.105969244537221</v>
      </c>
      <c r="AU146" s="181">
        <f t="shared" si="48"/>
        <v>71.858618475650644</v>
      </c>
      <c r="AV146" s="181">
        <f t="shared" si="48"/>
        <v>73.655083937541917</v>
      </c>
      <c r="AW146" s="181">
        <f t="shared" si="48"/>
        <v>75.49646103598046</v>
      </c>
      <c r="AX146" s="181">
        <f t="shared" si="48"/>
        <v>77.383872561879969</v>
      </c>
      <c r="AY146" s="181">
        <f t="shared" si="48"/>
        <v>79.318469375926966</v>
      </c>
      <c r="AZ146" s="181">
        <f t="shared" si="48"/>
        <v>81.30143111032514</v>
      </c>
      <c r="BA146" s="181">
        <f t="shared" si="48"/>
        <v>83.333966888083268</v>
      </c>
      <c r="BB146" s="181">
        <f t="shared" si="48"/>
        <v>85.417316060285344</v>
      </c>
      <c r="BC146" s="181">
        <f t="shared" si="48"/>
        <v>87.552748961792474</v>
      </c>
      <c r="BD146" s="181">
        <f t="shared" si="48"/>
        <v>89.741567685837282</v>
      </c>
    </row>
    <row r="147" spans="1:56" hidden="1" outlineLevel="1" x14ac:dyDescent="0.2">
      <c r="B147" s="48" t="str">
        <v>Wharves</v>
      </c>
      <c r="C147" s="10" t="s">
        <v>216</v>
      </c>
      <c r="G147" s="181">
        <f t="shared" ref="G147:BD147" si="49">G35+G63+G91+G119</f>
        <v>367.27579470279409</v>
      </c>
      <c r="H147" s="181">
        <f t="shared" si="49"/>
        <v>195.58537998493674</v>
      </c>
      <c r="I147" s="181">
        <f t="shared" si="49"/>
        <v>114.32626924530712</v>
      </c>
      <c r="J147" s="181">
        <f t="shared" si="49"/>
        <v>14.793171026387881</v>
      </c>
      <c r="K147" s="181">
        <f t="shared" si="49"/>
        <v>-101.66923941755979</v>
      </c>
      <c r="L147" s="181">
        <f t="shared" si="49"/>
        <v>-174.95843322816148</v>
      </c>
      <c r="M147" s="181">
        <f t="shared" si="49"/>
        <v>-190.27705961539272</v>
      </c>
      <c r="N147" s="181">
        <f t="shared" si="49"/>
        <v>-159.900565262573</v>
      </c>
      <c r="O147" s="181">
        <f t="shared" si="49"/>
        <v>-187.33751598141617</v>
      </c>
      <c r="P147" s="181">
        <f t="shared" si="49"/>
        <v>54.758137084337761</v>
      </c>
      <c r="Q147" s="181">
        <f t="shared" si="49"/>
        <v>212.83948997075669</v>
      </c>
      <c r="R147" s="181">
        <f t="shared" si="49"/>
        <v>-32.912878337542395</v>
      </c>
      <c r="S147" s="181">
        <f t="shared" si="49"/>
        <v>-310.38086940685025</v>
      </c>
      <c r="T147" s="181">
        <f t="shared" si="49"/>
        <v>-613.51849803874268</v>
      </c>
      <c r="U147" s="181">
        <f t="shared" si="49"/>
        <v>-896.33323484660991</v>
      </c>
      <c r="V147" s="181">
        <f t="shared" si="49"/>
        <v>-1192.6964077517218</v>
      </c>
      <c r="W147" s="181">
        <f t="shared" si="49"/>
        <v>-1574.8180901819901</v>
      </c>
      <c r="X147" s="181">
        <f t="shared" si="49"/>
        <v>-1990.0229005913445</v>
      </c>
      <c r="Y147" s="181">
        <f t="shared" si="49"/>
        <v>-2432.4588166655376</v>
      </c>
      <c r="Z147" s="181">
        <f t="shared" si="49"/>
        <v>-2906.33274845917</v>
      </c>
      <c r="AA147" s="181">
        <f t="shared" si="49"/>
        <v>-3430.9441747845249</v>
      </c>
      <c r="AB147" s="181">
        <f t="shared" si="49"/>
        <v>-3976.2215368291245</v>
      </c>
      <c r="AC147" s="181">
        <f t="shared" si="49"/>
        <v>-4532.5129174351232</v>
      </c>
      <c r="AD147" s="181">
        <f t="shared" si="49"/>
        <v>-5056.8863287145632</v>
      </c>
      <c r="AE147" s="181">
        <f t="shared" si="49"/>
        <v>-5615.9017785704937</v>
      </c>
      <c r="AF147" s="181">
        <f t="shared" si="49"/>
        <v>-6241.3960217590247</v>
      </c>
      <c r="AG147" s="181">
        <f t="shared" si="49"/>
        <v>-6918.7318020319135</v>
      </c>
      <c r="AH147" s="181">
        <f t="shared" si="49"/>
        <v>-7622.4916002015625</v>
      </c>
      <c r="AI147" s="181">
        <f t="shared" si="49"/>
        <v>-8353.7514748043814</v>
      </c>
      <c r="AJ147" s="181">
        <f t="shared" si="49"/>
        <v>-9113.8456298733963</v>
      </c>
      <c r="AK147" s="181">
        <f t="shared" si="49"/>
        <v>-9901.745634719895</v>
      </c>
      <c r="AL147" s="181">
        <f t="shared" si="49"/>
        <v>-10713.72482163224</v>
      </c>
      <c r="AM147" s="181">
        <f t="shared" si="49"/>
        <v>-11545.479267664618</v>
      </c>
      <c r="AN147" s="181">
        <f t="shared" si="49"/>
        <v>-12395.504656865945</v>
      </c>
      <c r="AO147" s="181">
        <f t="shared" si="49"/>
        <v>-13253.773547513241</v>
      </c>
      <c r="AP147" s="181">
        <f t="shared" si="49"/>
        <v>-14110.624259779264</v>
      </c>
      <c r="AQ147" s="181">
        <f t="shared" si="49"/>
        <v>-14982.139745451796</v>
      </c>
      <c r="AR147" s="181">
        <f t="shared" si="49"/>
        <v>-15885.229105982749</v>
      </c>
      <c r="AS147" s="181">
        <f t="shared" si="49"/>
        <v>-16821.563957980634</v>
      </c>
      <c r="AT147" s="181">
        <f t="shared" si="49"/>
        <v>-17790.918758026401</v>
      </c>
      <c r="AU147" s="181">
        <f t="shared" si="49"/>
        <v>-18791.48330825318</v>
      </c>
      <c r="AV147" s="181">
        <f t="shared" si="49"/>
        <v>-19825.139930393038</v>
      </c>
      <c r="AW147" s="181">
        <f t="shared" si="49"/>
        <v>-20896.17915386122</v>
      </c>
      <c r="AX147" s="181">
        <f t="shared" si="49"/>
        <v>-22004.198522143375</v>
      </c>
      <c r="AY147" s="181">
        <f t="shared" si="49"/>
        <v>-23150.000802727362</v>
      </c>
      <c r="AZ147" s="181">
        <f t="shared" si="49"/>
        <v>-24335.496438200833</v>
      </c>
      <c r="BA147" s="181">
        <f t="shared" si="49"/>
        <v>-25561.386654093294</v>
      </c>
      <c r="BB147" s="181">
        <f t="shared" si="49"/>
        <v>-26830.460252512425</v>
      </c>
      <c r="BC147" s="181">
        <f t="shared" si="49"/>
        <v>-28133.450520996426</v>
      </c>
      <c r="BD147" s="181">
        <f t="shared" si="49"/>
        <v>-29456.586101005643</v>
      </c>
    </row>
    <row r="148" spans="1:56" hidden="1" outlineLevel="1" x14ac:dyDescent="0.2">
      <c r="B148" s="48" t="str">
        <v>Plant</v>
      </c>
      <c r="C148" s="10" t="s">
        <v>216</v>
      </c>
      <c r="G148" s="181">
        <f t="shared" ref="G148:BD148" si="50">G36+G64+G92+G120</f>
        <v>43.140853321995117</v>
      </c>
      <c r="H148" s="181">
        <f t="shared" si="50"/>
        <v>44.755878213513881</v>
      </c>
      <c r="I148" s="181">
        <f t="shared" si="50"/>
        <v>46.826882812852929</v>
      </c>
      <c r="J148" s="181">
        <f t="shared" si="50"/>
        <v>48.435081856416296</v>
      </c>
      <c r="K148" s="181">
        <f t="shared" si="50"/>
        <v>52.849891031386406</v>
      </c>
      <c r="L148" s="181">
        <f t="shared" si="50"/>
        <v>56.972181818193846</v>
      </c>
      <c r="M148" s="181">
        <f t="shared" si="50"/>
        <v>59.531185814514018</v>
      </c>
      <c r="N148" s="181">
        <f t="shared" si="50"/>
        <v>62.38800296237995</v>
      </c>
      <c r="O148" s="181">
        <f t="shared" si="50"/>
        <v>64.555255730131648</v>
      </c>
      <c r="P148" s="181">
        <f t="shared" si="50"/>
        <v>67.008653399643222</v>
      </c>
      <c r="Q148" s="181">
        <f t="shared" si="50"/>
        <v>71.007373118627712</v>
      </c>
      <c r="R148" s="181">
        <f t="shared" si="50"/>
        <v>77.956246874845633</v>
      </c>
      <c r="S148" s="181">
        <f t="shared" si="50"/>
        <v>80.934259755593018</v>
      </c>
      <c r="T148" s="181">
        <f t="shared" si="50"/>
        <v>83.670537680375602</v>
      </c>
      <c r="U148" s="181">
        <f t="shared" si="50"/>
        <v>96.124737171887361</v>
      </c>
      <c r="V148" s="181">
        <f t="shared" si="50"/>
        <v>108.68782967172014</v>
      </c>
      <c r="W148" s="181">
        <f t="shared" si="50"/>
        <v>112.75013589210847</v>
      </c>
      <c r="X148" s="181">
        <f t="shared" si="50"/>
        <v>117.87726175215478</v>
      </c>
      <c r="Y148" s="181">
        <f t="shared" si="50"/>
        <v>122.59382556040995</v>
      </c>
      <c r="Z148" s="181">
        <f t="shared" si="50"/>
        <v>143.54156983635386</v>
      </c>
      <c r="AA148" s="181">
        <f t="shared" si="50"/>
        <v>150.00115473800059</v>
      </c>
      <c r="AB148" s="181">
        <f t="shared" si="50"/>
        <v>155.15613725450797</v>
      </c>
      <c r="AC148" s="181">
        <f t="shared" si="50"/>
        <v>161.12390242997506</v>
      </c>
      <c r="AD148" s="181">
        <f t="shared" si="50"/>
        <v>168.3026859863256</v>
      </c>
      <c r="AE148" s="181">
        <f t="shared" si="50"/>
        <v>179.34375598104214</v>
      </c>
      <c r="AF148" s="181">
        <f t="shared" si="50"/>
        <v>187.56725883834847</v>
      </c>
      <c r="AG148" s="181">
        <f t="shared" si="50"/>
        <v>193.32696779830616</v>
      </c>
      <c r="AH148" s="181">
        <f t="shared" si="50"/>
        <v>199.49108146787646</v>
      </c>
      <c r="AI148" s="181">
        <f t="shared" si="50"/>
        <v>205.68244818052978</v>
      </c>
      <c r="AJ148" s="181">
        <f t="shared" si="50"/>
        <v>228.39254027542449</v>
      </c>
      <c r="AK148" s="181">
        <f t="shared" si="50"/>
        <v>250.19254396867922</v>
      </c>
      <c r="AL148" s="181">
        <f t="shared" si="50"/>
        <v>259.72535453132735</v>
      </c>
      <c r="AM148" s="181">
        <f t="shared" si="50"/>
        <v>269.7992836317876</v>
      </c>
      <c r="AN148" s="181">
        <f t="shared" si="50"/>
        <v>279.34930653691663</v>
      </c>
      <c r="AO148" s="181">
        <f t="shared" si="50"/>
        <v>287.48284822936131</v>
      </c>
      <c r="AP148" s="181">
        <f t="shared" si="50"/>
        <v>306.87341303647048</v>
      </c>
      <c r="AQ148" s="181">
        <f t="shared" si="50"/>
        <v>319.11865811766137</v>
      </c>
      <c r="AR148" s="181">
        <f t="shared" si="50"/>
        <v>330.24558198594963</v>
      </c>
      <c r="AS148" s="181">
        <f t="shared" si="50"/>
        <v>341.76765039253422</v>
      </c>
      <c r="AT148" s="181">
        <f t="shared" si="50"/>
        <v>392.40873670451174</v>
      </c>
      <c r="AU148" s="181">
        <f t="shared" si="50"/>
        <v>402.54999676875838</v>
      </c>
      <c r="AV148" s="181">
        <f t="shared" si="50"/>
        <v>412.61374668797731</v>
      </c>
      <c r="AW148" s="181">
        <f t="shared" si="50"/>
        <v>422.92909035517675</v>
      </c>
      <c r="AX148" s="181">
        <f t="shared" si="50"/>
        <v>433.50231761405615</v>
      </c>
      <c r="AY148" s="181">
        <f t="shared" si="50"/>
        <v>444.33987555440757</v>
      </c>
      <c r="AZ148" s="181">
        <f t="shared" si="50"/>
        <v>455.44837244326777</v>
      </c>
      <c r="BA148" s="181">
        <f t="shared" si="50"/>
        <v>466.83458175434947</v>
      </c>
      <c r="BB148" s="181">
        <f t="shared" si="50"/>
        <v>478.5054462982082</v>
      </c>
      <c r="BC148" s="181">
        <f t="shared" si="50"/>
        <v>490.46808245566342</v>
      </c>
      <c r="BD148" s="181">
        <f t="shared" si="50"/>
        <v>502.72978451705501</v>
      </c>
    </row>
    <row r="149" spans="1:56" hidden="1" outlineLevel="1" x14ac:dyDescent="0.2">
      <c r="B149" s="48" t="str">
        <v>Land</v>
      </c>
      <c r="C149" s="10" t="s">
        <v>216</v>
      </c>
      <c r="G149" s="181">
        <f t="shared" ref="G149:BD149" si="51">G37+G65+G93+G121</f>
        <v>40.888713134831463</v>
      </c>
      <c r="H149" s="181">
        <f t="shared" si="51"/>
        <v>41.757881713483144</v>
      </c>
      <c r="I149" s="181">
        <f t="shared" si="51"/>
        <v>42.551470415730336</v>
      </c>
      <c r="J149" s="181">
        <f t="shared" si="51"/>
        <v>43.118319488764044</v>
      </c>
      <c r="K149" s="181">
        <f t="shared" si="51"/>
        <v>44.063067943820229</v>
      </c>
      <c r="L149" s="181">
        <f t="shared" si="51"/>
        <v>44.554337140449441</v>
      </c>
      <c r="M149" s="181">
        <f t="shared" si="51"/>
        <v>45.668195568960677</v>
      </c>
      <c r="N149" s="181">
        <f t="shared" si="51"/>
        <v>46.809900458184693</v>
      </c>
      <c r="O149" s="181">
        <f t="shared" si="51"/>
        <v>47.980147969639312</v>
      </c>
      <c r="P149" s="181">
        <f t="shared" si="51"/>
        <v>49.179651668880297</v>
      </c>
      <c r="Q149" s="181">
        <f t="shared" si="51"/>
        <v>50.409142960602303</v>
      </c>
      <c r="R149" s="181">
        <f t="shared" si="51"/>
        <v>51.669371534617362</v>
      </c>
      <c r="S149" s="181">
        <f t="shared" si="51"/>
        <v>52.961105822982795</v>
      </c>
      <c r="T149" s="181">
        <f t="shared" si="51"/>
        <v>54.285133468557362</v>
      </c>
      <c r="U149" s="181">
        <f t="shared" si="51"/>
        <v>55.642261805271296</v>
      </c>
      <c r="V149" s="181">
        <f t="shared" si="51"/>
        <v>57.033318350403079</v>
      </c>
      <c r="W149" s="181">
        <f t="shared" si="51"/>
        <v>58.459151309163154</v>
      </c>
      <c r="X149" s="181">
        <f t="shared" si="51"/>
        <v>59.920630091892235</v>
      </c>
      <c r="Y149" s="181">
        <f t="shared" si="51"/>
        <v>61.418645844189541</v>
      </c>
      <c r="Z149" s="181">
        <f t="shared" si="51"/>
        <v>62.95411199029428</v>
      </c>
      <c r="AA149" s="181">
        <f t="shared" si="51"/>
        <v>64.527964790051641</v>
      </c>
      <c r="AB149" s="181">
        <f t="shared" si="51"/>
        <v>66.141163909802927</v>
      </c>
      <c r="AC149" s="181">
        <f t="shared" si="51"/>
        <v>67.794693007548005</v>
      </c>
      <c r="AD149" s="181">
        <f t="shared" si="51"/>
        <v>69.489560332736701</v>
      </c>
      <c r="AE149" s="181">
        <f t="shared" si="51"/>
        <v>71.226799341055113</v>
      </c>
      <c r="AF149" s="181">
        <f t="shared" si="51"/>
        <v>73.007469324581493</v>
      </c>
      <c r="AG149" s="181">
        <f t="shared" si="51"/>
        <v>74.832656057696028</v>
      </c>
      <c r="AH149" s="181">
        <f t="shared" si="51"/>
        <v>76.703472459138425</v>
      </c>
      <c r="AI149" s="181">
        <f t="shared" si="51"/>
        <v>78.621059270616882</v>
      </c>
      <c r="AJ149" s="181">
        <f t="shared" si="51"/>
        <v>80.586585752382305</v>
      </c>
      <c r="AK149" s="181">
        <f t="shared" si="51"/>
        <v>82.601250396191858</v>
      </c>
      <c r="AL149" s="181">
        <f t="shared" si="51"/>
        <v>84.666281656096658</v>
      </c>
      <c r="AM149" s="181">
        <f t="shared" si="51"/>
        <v>86.782938697499077</v>
      </c>
      <c r="AN149" s="181">
        <f t="shared" si="51"/>
        <v>88.95251216493655</v>
      </c>
      <c r="AO149" s="181">
        <f t="shared" si="51"/>
        <v>91.176324969059962</v>
      </c>
      <c r="AP149" s="181">
        <f t="shared" si="51"/>
        <v>93.455733093286455</v>
      </c>
      <c r="AQ149" s="181">
        <f t="shared" si="51"/>
        <v>95.792126420618615</v>
      </c>
      <c r="AR149" s="181">
        <f t="shared" si="51"/>
        <v>98.186929581134081</v>
      </c>
      <c r="AS149" s="181">
        <f t="shared" si="51"/>
        <v>100.64160282066243</v>
      </c>
      <c r="AT149" s="181">
        <f t="shared" si="51"/>
        <v>103.15764289117899</v>
      </c>
      <c r="AU149" s="181">
        <f t="shared" si="51"/>
        <v>105.73658396345847</v>
      </c>
      <c r="AV149" s="181">
        <f t="shared" si="51"/>
        <v>108.37999856254493</v>
      </c>
      <c r="AW149" s="181">
        <f t="shared" si="51"/>
        <v>111.08949852660855</v>
      </c>
      <c r="AX149" s="181">
        <f t="shared" si="51"/>
        <v>113.86673598977376</v>
      </c>
      <c r="AY149" s="181">
        <f t="shared" si="51"/>
        <v>116.7134043895181</v>
      </c>
      <c r="AZ149" s="181">
        <f t="shared" si="51"/>
        <v>119.63123949925605</v>
      </c>
      <c r="BA149" s="181">
        <f t="shared" si="51"/>
        <v>122.62202048673745</v>
      </c>
      <c r="BB149" s="181">
        <f t="shared" si="51"/>
        <v>125.6875709989059</v>
      </c>
      <c r="BC149" s="181">
        <f t="shared" si="51"/>
        <v>128.82976027387855</v>
      </c>
      <c r="BD149" s="181">
        <f t="shared" si="51"/>
        <v>132.05050428072551</v>
      </c>
    </row>
    <row r="150" spans="1:56" hidden="1" outlineLevel="1" x14ac:dyDescent="0.2">
      <c r="B150" s="48" t="str">
        <v>Port Capacity Project - Initial Capital Asset Value</v>
      </c>
      <c r="C150" s="10" t="s">
        <v>216</v>
      </c>
      <c r="G150" s="181">
        <f t="shared" ref="G150:BD150" si="52">G38+G66+G94+G122</f>
        <v>645.17877739325854</v>
      </c>
      <c r="H150" s="181">
        <f t="shared" si="52"/>
        <v>658.89329853932588</v>
      </c>
      <c r="I150" s="181">
        <f t="shared" si="52"/>
        <v>671.41525262921346</v>
      </c>
      <c r="J150" s="181">
        <f t="shared" si="52"/>
        <v>680.35950555056172</v>
      </c>
      <c r="K150" s="181">
        <f t="shared" si="52"/>
        <v>695.26659375280894</v>
      </c>
      <c r="L150" s="181">
        <f t="shared" si="52"/>
        <v>703.01827961797756</v>
      </c>
      <c r="M150" s="181">
        <f t="shared" si="52"/>
        <v>720.59373660842698</v>
      </c>
      <c r="N150" s="181">
        <f t="shared" si="52"/>
        <v>738.60858002363761</v>
      </c>
      <c r="O150" s="181">
        <f t="shared" si="52"/>
        <v>757.07379452422856</v>
      </c>
      <c r="P150" s="181">
        <f t="shared" si="52"/>
        <v>776.00063938733433</v>
      </c>
      <c r="Q150" s="181">
        <f t="shared" si="52"/>
        <v>795.4006553720177</v>
      </c>
      <c r="R150" s="181">
        <f t="shared" si="52"/>
        <v>815.28567175631815</v>
      </c>
      <c r="S150" s="181">
        <f t="shared" si="52"/>
        <v>835.66781355022613</v>
      </c>
      <c r="T150" s="181">
        <f t="shared" si="52"/>
        <v>856.55950888898178</v>
      </c>
      <c r="U150" s="181">
        <f t="shared" si="52"/>
        <v>877.97349661120631</v>
      </c>
      <c r="V150" s="181">
        <f t="shared" si="52"/>
        <v>899.9228340264865</v>
      </c>
      <c r="W150" s="181">
        <f t="shared" si="52"/>
        <v>922.4209048771487</v>
      </c>
      <c r="X150" s="181">
        <f t="shared" si="52"/>
        <v>945.48142749907743</v>
      </c>
      <c r="Y150" s="181">
        <f t="shared" si="52"/>
        <v>969.11846318655432</v>
      </c>
      <c r="Z150" s="181">
        <f t="shared" si="52"/>
        <v>993.34642476621821</v>
      </c>
      <c r="AA150" s="181">
        <f t="shared" si="52"/>
        <v>1018.1800853853737</v>
      </c>
      <c r="AB150" s="181">
        <f t="shared" si="52"/>
        <v>1043.6345875200079</v>
      </c>
      <c r="AC150" s="181">
        <f t="shared" si="52"/>
        <v>1069.7254522080082</v>
      </c>
      <c r="AD150" s="181">
        <f t="shared" si="52"/>
        <v>1096.4685885132083</v>
      </c>
      <c r="AE150" s="181">
        <f t="shared" si="52"/>
        <v>1123.8803032260384</v>
      </c>
      <c r="AF150" s="181">
        <f t="shared" si="52"/>
        <v>1151.9773108066895</v>
      </c>
      <c r="AG150" s="181">
        <f t="shared" si="52"/>
        <v>1180.7767435768567</v>
      </c>
      <c r="AH150" s="181">
        <f t="shared" si="52"/>
        <v>1210.296162166278</v>
      </c>
      <c r="AI150" s="181">
        <f t="shared" si="52"/>
        <v>1240.553566220435</v>
      </c>
      <c r="AJ150" s="181">
        <f t="shared" si="52"/>
        <v>1271.5674053759458</v>
      </c>
      <c r="AK150" s="181">
        <f t="shared" si="52"/>
        <v>1303.3565905103444</v>
      </c>
      <c r="AL150" s="181">
        <f t="shared" si="52"/>
        <v>1335.9405052731031</v>
      </c>
      <c r="AM150" s="181">
        <f t="shared" si="52"/>
        <v>1369.3390179049306</v>
      </c>
      <c r="AN150" s="181">
        <f t="shared" si="52"/>
        <v>1403.5724933525539</v>
      </c>
      <c r="AO150" s="181">
        <f t="shared" si="52"/>
        <v>1438.6618056863679</v>
      </c>
      <c r="AP150" s="181">
        <f t="shared" si="52"/>
        <v>1474.6283508285271</v>
      </c>
      <c r="AQ150" s="181">
        <f t="shared" si="52"/>
        <v>1511.4940595992402</v>
      </c>
      <c r="AR150" s="181">
        <f t="shared" si="52"/>
        <v>1549.2814110892214</v>
      </c>
      <c r="AS150" s="181">
        <f t="shared" si="52"/>
        <v>1588.0134463664519</v>
      </c>
      <c r="AT150" s="181">
        <f t="shared" si="52"/>
        <v>1627.7137825256132</v>
      </c>
      <c r="AU150" s="181">
        <f t="shared" si="52"/>
        <v>1668.4066270887536</v>
      </c>
      <c r="AV150" s="181">
        <f t="shared" si="52"/>
        <v>1710.1167927659724</v>
      </c>
      <c r="AW150" s="181">
        <f t="shared" si="52"/>
        <v>1752.8697125851218</v>
      </c>
      <c r="AX150" s="181">
        <f t="shared" si="52"/>
        <v>1796.6914553997499</v>
      </c>
      <c r="AY150" s="181">
        <f t="shared" si="52"/>
        <v>1841.6087417847436</v>
      </c>
      <c r="AZ150" s="181">
        <f t="shared" si="52"/>
        <v>1887.6489603293621</v>
      </c>
      <c r="BA150" s="181">
        <f t="shared" si="52"/>
        <v>1934.8401843375962</v>
      </c>
      <c r="BB150" s="181">
        <f t="shared" si="52"/>
        <v>1983.2111889460361</v>
      </c>
      <c r="BC150" s="181">
        <f t="shared" si="52"/>
        <v>2032.791468669687</v>
      </c>
      <c r="BD150" s="181">
        <f t="shared" si="52"/>
        <v>2083.6112553864291</v>
      </c>
    </row>
    <row r="151" spans="1:56" hidden="1" outlineLevel="1" x14ac:dyDescent="0.2">
      <c r="B151" s="48" t="str">
        <v>Port Capacity Project - Wharves</v>
      </c>
      <c r="C151" s="10" t="s">
        <v>216</v>
      </c>
      <c r="G151" s="181">
        <f t="shared" ref="G151:BD151" si="53">G39+G67+G95+G123</f>
        <v>25.436886013004191</v>
      </c>
      <c r="H151" s="181">
        <f t="shared" si="53"/>
        <v>27.690409052711534</v>
      </c>
      <c r="I151" s="181">
        <f t="shared" si="53"/>
        <v>28.216652120681616</v>
      </c>
      <c r="J151" s="181">
        <f t="shared" si="53"/>
        <v>28.592540026374532</v>
      </c>
      <c r="K151" s="181">
        <f t="shared" si="53"/>
        <v>29.21901986919606</v>
      </c>
      <c r="L151" s="181">
        <f t="shared" si="53"/>
        <v>29.544789387463254</v>
      </c>
      <c r="M151" s="181">
        <f t="shared" si="53"/>
        <v>30.283409122149834</v>
      </c>
      <c r="N151" s="181">
        <f t="shared" si="53"/>
        <v>31.040494350203581</v>
      </c>
      <c r="O151" s="181">
        <f t="shared" si="53"/>
        <v>31.81650670895867</v>
      </c>
      <c r="P151" s="181">
        <f t="shared" si="53"/>
        <v>32.611919376682636</v>
      </c>
      <c r="Q151" s="181">
        <f t="shared" si="53"/>
        <v>33.4272173610997</v>
      </c>
      <c r="R151" s="181">
        <f t="shared" si="53"/>
        <v>34.262897795127195</v>
      </c>
      <c r="S151" s="181">
        <f t="shared" si="53"/>
        <v>35.119470240005377</v>
      </c>
      <c r="T151" s="181">
        <f t="shared" si="53"/>
        <v>35.997456996005511</v>
      </c>
      <c r="U151" s="181">
        <f t="shared" si="53"/>
        <v>36.897393420905651</v>
      </c>
      <c r="V151" s="181">
        <f t="shared" si="53"/>
        <v>37.819828256428295</v>
      </c>
      <c r="W151" s="181">
        <f t="shared" si="53"/>
        <v>38.765323962839005</v>
      </c>
      <c r="X151" s="181">
        <f t="shared" si="53"/>
        <v>39.734457061909978</v>
      </c>
      <c r="Y151" s="181">
        <f t="shared" si="53"/>
        <v>40.727818488457729</v>
      </c>
      <c r="Z151" s="181">
        <f t="shared" si="53"/>
        <v>41.746013950669173</v>
      </c>
      <c r="AA151" s="181">
        <f t="shared" si="53"/>
        <v>42.789664299435906</v>
      </c>
      <c r="AB151" s="181">
        <f t="shared" si="53"/>
        <v>43.859405906921801</v>
      </c>
      <c r="AC151" s="181">
        <f t="shared" si="53"/>
        <v>44.955891054594844</v>
      </c>
      <c r="AD151" s="181">
        <f t="shared" si="53"/>
        <v>46.079788330959715</v>
      </c>
      <c r="AE151" s="181">
        <f t="shared" si="53"/>
        <v>47.231783039233711</v>
      </c>
      <c r="AF151" s="181">
        <f t="shared" si="53"/>
        <v>48.412577615214552</v>
      </c>
      <c r="AG151" s="181">
        <f t="shared" si="53"/>
        <v>49.622892055594917</v>
      </c>
      <c r="AH151" s="181">
        <f t="shared" si="53"/>
        <v>50.863464356984792</v>
      </c>
      <c r="AI151" s="181">
        <f t="shared" si="53"/>
        <v>52.135050965909414</v>
      </c>
      <c r="AJ151" s="181">
        <f t="shared" si="53"/>
        <v>53.438427240057152</v>
      </c>
      <c r="AK151" s="181">
        <f t="shared" si="53"/>
        <v>54.774387921058583</v>
      </c>
      <c r="AL151" s="181">
        <f t="shared" si="53"/>
        <v>56.143747619085048</v>
      </c>
      <c r="AM151" s="181">
        <f t="shared" si="53"/>
        <v>57.547341309562171</v>
      </c>
      <c r="AN151" s="181">
        <f t="shared" si="53"/>
        <v>58.986024842301227</v>
      </c>
      <c r="AO151" s="181">
        <f t="shared" si="53"/>
        <v>60.460675463358754</v>
      </c>
      <c r="AP151" s="181">
        <f t="shared" si="53"/>
        <v>61.972192349942723</v>
      </c>
      <c r="AQ151" s="181">
        <f t="shared" si="53"/>
        <v>63.52149715869129</v>
      </c>
      <c r="AR151" s="181">
        <f t="shared" si="53"/>
        <v>65.109534587658572</v>
      </c>
      <c r="AS151" s="181">
        <f t="shared" si="53"/>
        <v>66.73727295235004</v>
      </c>
      <c r="AT151" s="181">
        <f t="shared" si="53"/>
        <v>68.405704776158785</v>
      </c>
      <c r="AU151" s="181">
        <f t="shared" si="53"/>
        <v>70.115847395562753</v>
      </c>
      <c r="AV151" s="181">
        <f t="shared" si="53"/>
        <v>71.86874358045182</v>
      </c>
      <c r="AW151" s="181">
        <f t="shared" si="53"/>
        <v>73.665462169963121</v>
      </c>
      <c r="AX151" s="181">
        <f t="shared" si="53"/>
        <v>75.507098724212199</v>
      </c>
      <c r="AY151" s="181">
        <f t="shared" si="53"/>
        <v>77.394776192317508</v>
      </c>
      <c r="AZ151" s="181">
        <f t="shared" si="53"/>
        <v>79.329645597125449</v>
      </c>
      <c r="BA151" s="181">
        <f t="shared" si="53"/>
        <v>81.312886737053589</v>
      </c>
      <c r="BB151" s="181">
        <f t="shared" si="53"/>
        <v>83.345708905479924</v>
      </c>
      <c r="BC151" s="181">
        <f t="shared" si="53"/>
        <v>85.429351628116919</v>
      </c>
      <c r="BD151" s="181">
        <f t="shared" si="53"/>
        <v>87.565085418819848</v>
      </c>
    </row>
    <row r="152" spans="1:56" hidden="1" outlineLevel="1" x14ac:dyDescent="0.2">
      <c r="B152" s="48" t="str">
        <v>Port Capacity Project - Civil</v>
      </c>
      <c r="C152" s="10" t="s">
        <v>216</v>
      </c>
      <c r="G152" s="181">
        <f t="shared" ref="G152:BD152" si="54">G40+G68+G96+G124</f>
        <v>17.750189441037172</v>
      </c>
      <c r="H152" s="181">
        <f t="shared" si="54"/>
        <v>18.180828727012184</v>
      </c>
      <c r="I152" s="181">
        <f t="shared" si="54"/>
        <v>18.526346739018749</v>
      </c>
      <c r="J152" s="181">
        <f t="shared" si="54"/>
        <v>18.773145319023438</v>
      </c>
      <c r="K152" s="181">
        <f t="shared" si="54"/>
        <v>19.184476285697922</v>
      </c>
      <c r="L152" s="181">
        <f t="shared" si="54"/>
        <v>19.398368388368656</v>
      </c>
      <c r="M152" s="181">
        <f t="shared" si="54"/>
        <v>19.883327598077873</v>
      </c>
      <c r="N152" s="181">
        <f t="shared" si="54"/>
        <v>20.38041078802982</v>
      </c>
      <c r="O152" s="181">
        <f t="shared" si="54"/>
        <v>20.889921057730565</v>
      </c>
      <c r="P152" s="181">
        <f t="shared" si="54"/>
        <v>21.412169084173829</v>
      </c>
      <c r="Q152" s="181">
        <f t="shared" si="54"/>
        <v>21.947473311278173</v>
      </c>
      <c r="R152" s="181">
        <f t="shared" si="54"/>
        <v>22.496160144060127</v>
      </c>
      <c r="S152" s="181">
        <f t="shared" si="54"/>
        <v>23.058564147661631</v>
      </c>
      <c r="T152" s="181">
        <f t="shared" si="54"/>
        <v>23.635028251353173</v>
      </c>
      <c r="U152" s="181">
        <f t="shared" si="54"/>
        <v>24.225903957637001</v>
      </c>
      <c r="V152" s="181">
        <f t="shared" si="54"/>
        <v>24.831551556577928</v>
      </c>
      <c r="W152" s="181">
        <f t="shared" si="54"/>
        <v>25.452340345492377</v>
      </c>
      <c r="X152" s="181">
        <f t="shared" si="54"/>
        <v>26.088648854129687</v>
      </c>
      <c r="Y152" s="181">
        <f t="shared" si="54"/>
        <v>26.74086507548293</v>
      </c>
      <c r="Z152" s="181">
        <f t="shared" si="54"/>
        <v>27.409386702370004</v>
      </c>
      <c r="AA152" s="181">
        <f t="shared" si="54"/>
        <v>28.094621369929254</v>
      </c>
      <c r="AB152" s="181">
        <f t="shared" si="54"/>
        <v>28.796986904177484</v>
      </c>
      <c r="AC152" s="181">
        <f t="shared" si="54"/>
        <v>29.516911576781922</v>
      </c>
      <c r="AD152" s="181">
        <f t="shared" si="54"/>
        <v>30.254834366201472</v>
      </c>
      <c r="AE152" s="181">
        <f t="shared" si="54"/>
        <v>31.011205225356509</v>
      </c>
      <c r="AF152" s="181">
        <f t="shared" si="54"/>
        <v>31.786485355990422</v>
      </c>
      <c r="AG152" s="181">
        <f t="shared" si="54"/>
        <v>32.581147489890185</v>
      </c>
      <c r="AH152" s="181">
        <f t="shared" si="54"/>
        <v>33.395676177137439</v>
      </c>
      <c r="AI152" s="181">
        <f t="shared" si="54"/>
        <v>34.230568081565877</v>
      </c>
      <c r="AJ152" s="181">
        <f t="shared" si="54"/>
        <v>35.086332283605024</v>
      </c>
      <c r="AK152" s="181">
        <f t="shared" si="54"/>
        <v>35.963490590695152</v>
      </c>
      <c r="AL152" s="181">
        <f t="shared" si="54"/>
        <v>36.862577855462533</v>
      </c>
      <c r="AM152" s="181">
        <f t="shared" si="54"/>
        <v>37.784142301849094</v>
      </c>
      <c r="AN152" s="181">
        <f t="shared" si="54"/>
        <v>38.728745859395325</v>
      </c>
      <c r="AO152" s="181">
        <f t="shared" si="54"/>
        <v>39.69696450588021</v>
      </c>
      <c r="AP152" s="181">
        <f t="shared" si="54"/>
        <v>40.689388618527218</v>
      </c>
      <c r="AQ152" s="181">
        <f t="shared" si="54"/>
        <v>41.7066233339904</v>
      </c>
      <c r="AR152" s="181">
        <f t="shared" si="54"/>
        <v>42.749288917340159</v>
      </c>
      <c r="AS152" s="181">
        <f t="shared" si="54"/>
        <v>43.818021140273665</v>
      </c>
      <c r="AT152" s="181">
        <f t="shared" si="54"/>
        <v>44.91347166878051</v>
      </c>
      <c r="AU152" s="181">
        <f t="shared" si="54"/>
        <v>46.036308460500024</v>
      </c>
      <c r="AV152" s="181">
        <f t="shared" si="54"/>
        <v>47.187216172012526</v>
      </c>
      <c r="AW152" s="181">
        <f t="shared" si="54"/>
        <v>48.36689657631284</v>
      </c>
      <c r="AX152" s="181">
        <f t="shared" si="54"/>
        <v>49.576068990720664</v>
      </c>
      <c r="AY152" s="181">
        <f t="shared" si="54"/>
        <v>50.815470715488679</v>
      </c>
      <c r="AZ152" s="181">
        <f t="shared" si="54"/>
        <v>52.085857483375896</v>
      </c>
      <c r="BA152" s="181">
        <f t="shared" si="54"/>
        <v>53.388003920460292</v>
      </c>
      <c r="BB152" s="181">
        <f t="shared" si="54"/>
        <v>54.722704018471802</v>
      </c>
      <c r="BC152" s="181">
        <f t="shared" si="54"/>
        <v>56.090771618933594</v>
      </c>
      <c r="BD152" s="181">
        <f t="shared" si="54"/>
        <v>57.493040909406936</v>
      </c>
    </row>
    <row r="153" spans="1:56" hidden="1" outlineLevel="1" x14ac:dyDescent="0.2">
      <c r="B153" s="48" t="str">
        <v>Navigational Aids</v>
      </c>
      <c r="C153" s="10" t="s">
        <v>216</v>
      </c>
      <c r="G153" s="181">
        <f t="shared" ref="G153:BD153" si="55">G41+G69+G97+G125</f>
        <v>1.5568281908397263</v>
      </c>
      <c r="H153" s="181">
        <f t="shared" si="55"/>
        <v>2.0834269061257822</v>
      </c>
      <c r="I153" s="181">
        <f t="shared" si="55"/>
        <v>2.4575227032011107</v>
      </c>
      <c r="J153" s="181">
        <f t="shared" si="55"/>
        <v>2.4902605722490829</v>
      </c>
      <c r="K153" s="181">
        <f t="shared" si="55"/>
        <v>4.0448768614034734</v>
      </c>
      <c r="L153" s="181">
        <f t="shared" si="55"/>
        <v>7.0113332493785556</v>
      </c>
      <c r="M153" s="181">
        <f t="shared" si="55"/>
        <v>9.6164313883710104</v>
      </c>
      <c r="N153" s="181">
        <f t="shared" si="55"/>
        <v>10.66678044233295</v>
      </c>
      <c r="O153" s="181">
        <f t="shared" si="55"/>
        <v>10.933449953391273</v>
      </c>
      <c r="P153" s="181">
        <f t="shared" si="55"/>
        <v>11.206786202226056</v>
      </c>
      <c r="Q153" s="181">
        <f t="shared" si="55"/>
        <v>11.486955857281707</v>
      </c>
      <c r="R153" s="181">
        <f t="shared" si="55"/>
        <v>11.949644878329762</v>
      </c>
      <c r="S153" s="181">
        <f t="shared" si="55"/>
        <v>12.267913368194385</v>
      </c>
      <c r="T153" s="181">
        <f t="shared" si="55"/>
        <v>12.807372743894067</v>
      </c>
      <c r="U153" s="181">
        <f t="shared" si="55"/>
        <v>24.404439468548738</v>
      </c>
      <c r="V153" s="181">
        <f t="shared" si="55"/>
        <v>25.014550455262455</v>
      </c>
      <c r="W153" s="181">
        <f t="shared" si="55"/>
        <v>26.009962151021419</v>
      </c>
      <c r="X153" s="181">
        <f t="shared" si="55"/>
        <v>26.660211204796955</v>
      </c>
      <c r="Y153" s="181">
        <f t="shared" si="55"/>
        <v>31.500070422290488</v>
      </c>
      <c r="Z153" s="181">
        <f t="shared" si="55"/>
        <v>33.408290562606226</v>
      </c>
      <c r="AA153" s="181">
        <f t="shared" si="55"/>
        <v>44.046980108288629</v>
      </c>
      <c r="AB153" s="181">
        <f t="shared" si="55"/>
        <v>45.151538816175446</v>
      </c>
      <c r="AC153" s="181">
        <f t="shared" si="55"/>
        <v>46.905928928689995</v>
      </c>
      <c r="AD153" s="181">
        <f t="shared" si="55"/>
        <v>48.320343589770438</v>
      </c>
      <c r="AE153" s="181">
        <f t="shared" si="55"/>
        <v>50.484637021983083</v>
      </c>
      <c r="AF153" s="181">
        <f t="shared" si="55"/>
        <v>51.746752947532663</v>
      </c>
      <c r="AG153" s="181">
        <f t="shared" si="55"/>
        <v>53.040421771220977</v>
      </c>
      <c r="AH153" s="181">
        <f t="shared" si="55"/>
        <v>54.366432315501498</v>
      </c>
      <c r="AI153" s="181">
        <f t="shared" si="55"/>
        <v>55.725593123389032</v>
      </c>
      <c r="AJ153" s="181">
        <f t="shared" si="55"/>
        <v>57.11873295147376</v>
      </c>
      <c r="AK153" s="181">
        <f t="shared" si="55"/>
        <v>58.546701275260602</v>
      </c>
      <c r="AL153" s="181">
        <f t="shared" si="55"/>
        <v>60.010368807142115</v>
      </c>
      <c r="AM153" s="181">
        <f t="shared" si="55"/>
        <v>61.510628027320671</v>
      </c>
      <c r="AN153" s="181">
        <f t="shared" si="55"/>
        <v>63.048393728003688</v>
      </c>
      <c r="AO153" s="181">
        <f t="shared" si="55"/>
        <v>64.624603571203778</v>
      </c>
      <c r="AP153" s="181">
        <f t="shared" si="55"/>
        <v>66.240218660483876</v>
      </c>
      <c r="AQ153" s="181">
        <f t="shared" si="55"/>
        <v>67.896224126995975</v>
      </c>
      <c r="AR153" s="181">
        <f t="shared" si="55"/>
        <v>69.593629730170875</v>
      </c>
      <c r="AS153" s="181">
        <f t="shared" si="55"/>
        <v>71.333470473425152</v>
      </c>
      <c r="AT153" s="181">
        <f t="shared" si="55"/>
        <v>73.116807235260779</v>
      </c>
      <c r="AU153" s="181">
        <f t="shared" si="55"/>
        <v>74.9447274161423</v>
      </c>
      <c r="AV153" s="181">
        <f t="shared" si="55"/>
        <v>76.818345601545857</v>
      </c>
      <c r="AW153" s="181">
        <f t="shared" si="55"/>
        <v>78.738804241584504</v>
      </c>
      <c r="AX153" s="181">
        <f t="shared" si="55"/>
        <v>80.707274347624121</v>
      </c>
      <c r="AY153" s="181">
        <f t="shared" si="55"/>
        <v>82.724956206314729</v>
      </c>
      <c r="AZ153" s="181">
        <f t="shared" si="55"/>
        <v>84.793080111472591</v>
      </c>
      <c r="BA153" s="181">
        <f t="shared" si="55"/>
        <v>86.912907114259411</v>
      </c>
      <c r="BB153" s="181">
        <f t="shared" si="55"/>
        <v>89.085729792115899</v>
      </c>
      <c r="BC153" s="181">
        <f t="shared" si="55"/>
        <v>91.312873036918802</v>
      </c>
      <c r="BD153" s="181">
        <f t="shared" si="55"/>
        <v>93.595694862841768</v>
      </c>
    </row>
    <row r="154" spans="1:56" hidden="1" outlineLevel="1" x14ac:dyDescent="0.2">
      <c r="B154" s="48" t="str">
        <v>Utilities</v>
      </c>
      <c r="C154" s="10" t="s">
        <v>216</v>
      </c>
      <c r="G154" s="181">
        <f t="shared" ref="G154:BD154" si="56">G42+G70+G98+G126</f>
        <v>-0.99879323513393203</v>
      </c>
      <c r="H154" s="181">
        <f t="shared" si="56"/>
        <v>-4.1358629891544911</v>
      </c>
      <c r="I154" s="181">
        <f t="shared" si="56"/>
        <v>-7.9240021969505952</v>
      </c>
      <c r="J154" s="181">
        <f t="shared" si="56"/>
        <v>-10.743966438762342</v>
      </c>
      <c r="K154" s="181">
        <f t="shared" si="56"/>
        <v>-10.642981893133914</v>
      </c>
      <c r="L154" s="181">
        <f t="shared" si="56"/>
        <v>-8.0543774350538495</v>
      </c>
      <c r="M154" s="181">
        <f t="shared" si="56"/>
        <v>-9.4119532084558131</v>
      </c>
      <c r="N154" s="181">
        <f t="shared" si="56"/>
        <v>-10.898737488546569</v>
      </c>
      <c r="O154" s="181">
        <f t="shared" si="56"/>
        <v>-11.811828950906422</v>
      </c>
      <c r="P154" s="181">
        <f t="shared" si="56"/>
        <v>-12.107124674679083</v>
      </c>
      <c r="Q154" s="181">
        <f t="shared" si="56"/>
        <v>-13.045630993656658</v>
      </c>
      <c r="R154" s="181">
        <f t="shared" si="56"/>
        <v>-15.968101301704738</v>
      </c>
      <c r="S154" s="181">
        <f t="shared" si="56"/>
        <v>-21.462992974417556</v>
      </c>
      <c r="T154" s="181">
        <f t="shared" si="56"/>
        <v>-27.68881241128161</v>
      </c>
      <c r="U154" s="181">
        <f t="shared" si="56"/>
        <v>-34.184567800930445</v>
      </c>
      <c r="V154" s="181">
        <f t="shared" si="56"/>
        <v>-41.030368317384571</v>
      </c>
      <c r="W154" s="181">
        <f t="shared" si="56"/>
        <v>-47.438748880767477</v>
      </c>
      <c r="X154" s="181">
        <f t="shared" si="56"/>
        <v>-55.295486947873009</v>
      </c>
      <c r="Y154" s="181">
        <f t="shared" si="56"/>
        <v>-63.479458140721867</v>
      </c>
      <c r="Z154" s="181">
        <f t="shared" si="56"/>
        <v>-72.27296150674951</v>
      </c>
      <c r="AA154" s="181">
        <f t="shared" si="56"/>
        <v>-81.23988490972252</v>
      </c>
      <c r="AB154" s="181">
        <f t="shared" si="56"/>
        <v>-91.266389879624981</v>
      </c>
      <c r="AC154" s="181">
        <f t="shared" si="56"/>
        <v>-101.75940659938576</v>
      </c>
      <c r="AD154" s="181">
        <f t="shared" si="56"/>
        <v>-112.73641921551955</v>
      </c>
      <c r="AE154" s="181">
        <f t="shared" si="56"/>
        <v>-124.21548557522365</v>
      </c>
      <c r="AF154" s="181">
        <f t="shared" si="56"/>
        <v>-136.21534379128434</v>
      </c>
      <c r="AG154" s="181">
        <f t="shared" si="56"/>
        <v>-148.75528411683928</v>
      </c>
      <c r="AH154" s="181">
        <f t="shared" si="56"/>
        <v>-161.85531790779135</v>
      </c>
      <c r="AI154" s="181">
        <f t="shared" si="56"/>
        <v>-175.53609837327448</v>
      </c>
      <c r="AJ154" s="181">
        <f t="shared" si="56"/>
        <v>-189.81897825779478</v>
      </c>
      <c r="AK154" s="181">
        <f t="shared" si="56"/>
        <v>-204.72603159973096</v>
      </c>
      <c r="AL154" s="181">
        <f t="shared" si="56"/>
        <v>-220.28007739226354</v>
      </c>
      <c r="AM154" s="181">
        <f t="shared" si="56"/>
        <v>-236.50470477539776</v>
      </c>
      <c r="AN154" s="181">
        <f t="shared" si="56"/>
        <v>-253.42422884261259</v>
      </c>
      <c r="AO154" s="181">
        <f t="shared" si="56"/>
        <v>-271.06385705586069</v>
      </c>
      <c r="AP154" s="181">
        <f t="shared" si="56"/>
        <v>-289.44960274149742</v>
      </c>
      <c r="AQ154" s="181">
        <f t="shared" si="56"/>
        <v>-308.60834549534042</v>
      </c>
      <c r="AR154" s="181">
        <f t="shared" si="56"/>
        <v>-328.56786206868128</v>
      </c>
      <c r="AS154" s="181">
        <f t="shared" si="56"/>
        <v>-349.35685408363287</v>
      </c>
      <c r="AT154" s="181">
        <f t="shared" si="56"/>
        <v>-371.00497865318965</v>
      </c>
      <c r="AU154" s="181">
        <f t="shared" si="56"/>
        <v>-393.54287508504518</v>
      </c>
      <c r="AV154" s="181">
        <f t="shared" si="56"/>
        <v>-417.00219593502607</v>
      </c>
      <c r="AW154" s="181">
        <f t="shared" si="56"/>
        <v>-441.41563901226527</v>
      </c>
      <c r="AX154" s="181">
        <f t="shared" si="56"/>
        <v>-466.81698036464269</v>
      </c>
      <c r="AY154" s="181">
        <f t="shared" si="56"/>
        <v>-493.24110827386176</v>
      </c>
      <c r="AZ154" s="181">
        <f t="shared" si="56"/>
        <v>-520.72405829039644</v>
      </c>
      <c r="BA154" s="181">
        <f t="shared" si="56"/>
        <v>-549.30304933943319</v>
      </c>
      <c r="BB154" s="181">
        <f t="shared" si="56"/>
        <v>-579.55115840877158</v>
      </c>
      <c r="BC154" s="181">
        <f t="shared" si="56"/>
        <v>-608.80230970337323</v>
      </c>
      <c r="BD154" s="181">
        <f t="shared" si="56"/>
        <v>-633.55525322298035</v>
      </c>
    </row>
    <row r="155" spans="1:56" hidden="1" outlineLevel="1" x14ac:dyDescent="0.2">
      <c r="B155" s="48" t="str">
        <v>Civil</v>
      </c>
      <c r="C155" s="10" t="s">
        <v>216</v>
      </c>
      <c r="G155" s="181">
        <f t="shared" ref="G155:BD155" si="57">G43+G71+G99+G127</f>
        <v>0</v>
      </c>
      <c r="H155" s="181">
        <f t="shared" si="57"/>
        <v>0.26357768662925646</v>
      </c>
      <c r="I155" s="181">
        <f t="shared" si="57"/>
        <v>1.3152457009916214</v>
      </c>
      <c r="J155" s="181">
        <f t="shared" si="57"/>
        <v>1.1937824225880727</v>
      </c>
      <c r="K155" s="181">
        <f t="shared" si="57"/>
        <v>1.3282290834469899</v>
      </c>
      <c r="L155" s="181">
        <f t="shared" si="57"/>
        <v>0.99566704240113491</v>
      </c>
      <c r="M155" s="181">
        <f t="shared" si="57"/>
        <v>0.66284856488363064</v>
      </c>
      <c r="N155" s="181">
        <f t="shared" si="57"/>
        <v>0.31560940774996776</v>
      </c>
      <c r="O155" s="181">
        <f t="shared" si="57"/>
        <v>-4.8962219295089926E-2</v>
      </c>
      <c r="P155" s="181">
        <f t="shared" si="57"/>
        <v>2.3812924038345729E-2</v>
      </c>
      <c r="Q155" s="181">
        <f t="shared" si="57"/>
        <v>-0.36752322610304627</v>
      </c>
      <c r="R155" s="181">
        <f t="shared" si="57"/>
        <v>-0.77816573064934347</v>
      </c>
      <c r="S155" s="181">
        <f t="shared" si="57"/>
        <v>-1.2087294699275859</v>
      </c>
      <c r="T155" s="181">
        <f t="shared" si="57"/>
        <v>-1.6599108070064477</v>
      </c>
      <c r="U155" s="181">
        <f t="shared" si="57"/>
        <v>-2.132684951931815</v>
      </c>
      <c r="V155" s="181">
        <f t="shared" si="57"/>
        <v>-2.627847152733668</v>
      </c>
      <c r="W155" s="181">
        <f t="shared" si="57"/>
        <v>-3.146215543676075</v>
      </c>
      <c r="X155" s="181">
        <f t="shared" si="57"/>
        <v>-3.6886347224463836</v>
      </c>
      <c r="Y155" s="181">
        <f t="shared" si="57"/>
        <v>-4.2559764117408045</v>
      </c>
      <c r="Z155" s="181">
        <f t="shared" si="57"/>
        <v>-4.8491431424229683</v>
      </c>
      <c r="AA155" s="181">
        <f t="shared" si="57"/>
        <v>-5.469066018694777</v>
      </c>
      <c r="AB155" s="181">
        <f t="shared" si="57"/>
        <v>-6.1167054324298569</v>
      </c>
      <c r="AC155" s="181">
        <f t="shared" si="57"/>
        <v>-6.7930548003986928</v>
      </c>
      <c r="AD155" s="181">
        <f t="shared" si="57"/>
        <v>-7.4991383848577087</v>
      </c>
      <c r="AE155" s="181">
        <f t="shared" si="57"/>
        <v>-8.2360120646864186</v>
      </c>
      <c r="AF155" s="181">
        <f t="shared" si="57"/>
        <v>-9.0047701358696788</v>
      </c>
      <c r="AG155" s="181">
        <f t="shared" si="57"/>
        <v>-9.8065372568253046</v>
      </c>
      <c r="AH155" s="181">
        <f t="shared" si="57"/>
        <v>-10.642478222564918</v>
      </c>
      <c r="AI155" s="181">
        <f t="shared" si="57"/>
        <v>-11.513792958042107</v>
      </c>
      <c r="AJ155" s="181">
        <f t="shared" si="57"/>
        <v>-12.421720401434314</v>
      </c>
      <c r="AK155" s="181">
        <f t="shared" si="57"/>
        <v>-13.367539479473436</v>
      </c>
      <c r="AL155" s="181">
        <f t="shared" si="57"/>
        <v>-14.352570107159687</v>
      </c>
      <c r="AM155" s="181">
        <f t="shared" si="57"/>
        <v>-15.378174212468302</v>
      </c>
      <c r="AN155" s="181">
        <f t="shared" si="57"/>
        <v>-16.445753781640573</v>
      </c>
      <c r="AO155" s="181">
        <f t="shared" si="57"/>
        <v>-17.556760875740519</v>
      </c>
      <c r="AP155" s="181">
        <f t="shared" si="57"/>
        <v>-18.712691300734086</v>
      </c>
      <c r="AQ155" s="181">
        <f t="shared" si="57"/>
        <v>-19.915088306504821</v>
      </c>
      <c r="AR155" s="181">
        <f t="shared" si="57"/>
        <v>-21.165544019168212</v>
      </c>
      <c r="AS155" s="181">
        <f t="shared" si="57"/>
        <v>-22.465700915226755</v>
      </c>
      <c r="AT155" s="181">
        <f t="shared" si="57"/>
        <v>-23.817253338759524</v>
      </c>
      <c r="AU155" s="181">
        <f t="shared" si="57"/>
        <v>-25.221949062873588</v>
      </c>
      <c r="AV155" s="181">
        <f t="shared" si="57"/>
        <v>-26.681590896678909</v>
      </c>
      <c r="AW155" s="181">
        <f t="shared" si="57"/>
        <v>-28.198038339083858</v>
      </c>
      <c r="AX155" s="181">
        <f t="shared" si="57"/>
        <v>-29.773209280744602</v>
      </c>
      <c r="AY155" s="181">
        <f t="shared" si="57"/>
        <v>-31.409081755539141</v>
      </c>
      <c r="AZ155" s="181">
        <f t="shared" si="57"/>
        <v>-33.107695742974947</v>
      </c>
      <c r="BA155" s="181">
        <f t="shared" si="57"/>
        <v>-34.871155022978748</v>
      </c>
      <c r="BB155" s="181">
        <f t="shared" si="57"/>
        <v>-36.701629084557325</v>
      </c>
      <c r="BC155" s="181">
        <f t="shared" si="57"/>
        <v>-38.601355089859936</v>
      </c>
      <c r="BD155" s="181">
        <f t="shared" si="57"/>
        <v>-40.572639895215758</v>
      </c>
    </row>
    <row r="156" spans="1:56" hidden="1" outlineLevel="1" x14ac:dyDescent="0.2">
      <c r="B156" s="48" t="str">
        <v>Minor Capital Works</v>
      </c>
      <c r="C156" s="10" t="s">
        <v>216</v>
      </c>
      <c r="G156" s="181">
        <f t="shared" ref="G156:BD156" si="58">G44+G72+G100+G128</f>
        <v>-0.39325308561022404</v>
      </c>
      <c r="H156" s="181">
        <f t="shared" si="58"/>
        <v>-0.35547539986918453</v>
      </c>
      <c r="I156" s="181">
        <f t="shared" si="58"/>
        <v>-1.0214362284211753</v>
      </c>
      <c r="J156" s="181">
        <f t="shared" si="58"/>
        <v>-3.4903235204422893</v>
      </c>
      <c r="K156" s="181">
        <f t="shared" si="58"/>
        <v>-8.7037380819672805</v>
      </c>
      <c r="L156" s="181">
        <f t="shared" si="58"/>
        <v>-14.338395118299136</v>
      </c>
      <c r="M156" s="181">
        <f t="shared" si="58"/>
        <v>-17.435537286012739</v>
      </c>
      <c r="N156" s="181">
        <f t="shared" si="58"/>
        <v>-21.107403594673205</v>
      </c>
      <c r="O156" s="181">
        <f t="shared" si="58"/>
        <v>-28.561200870933206</v>
      </c>
      <c r="P156" s="181">
        <f t="shared" si="58"/>
        <v>-38.456746347478671</v>
      </c>
      <c r="Q156" s="181">
        <f t="shared" si="58"/>
        <v>-53.060205371010433</v>
      </c>
      <c r="R156" s="181">
        <f t="shared" si="58"/>
        <v>-67.582213376824384</v>
      </c>
      <c r="S156" s="181">
        <f t="shared" si="58"/>
        <v>-83.674854802910573</v>
      </c>
      <c r="T156" s="181">
        <f t="shared" si="58"/>
        <v>-100.20192996965773</v>
      </c>
      <c r="U156" s="181">
        <f t="shared" si="58"/>
        <v>-117.5335319807369</v>
      </c>
      <c r="V156" s="181">
        <f t="shared" si="58"/>
        <v>-135.7516471237434</v>
      </c>
      <c r="W156" s="181">
        <f t="shared" si="58"/>
        <v>-154.94132443176366</v>
      </c>
      <c r="X156" s="181">
        <f t="shared" si="58"/>
        <v>-175.14129271746114</v>
      </c>
      <c r="Y156" s="181">
        <f t="shared" si="58"/>
        <v>-196.33992397541655</v>
      </c>
      <c r="Z156" s="181">
        <f t="shared" si="58"/>
        <v>-218.52256421871215</v>
      </c>
      <c r="AA156" s="181">
        <f t="shared" si="58"/>
        <v>-241.72608991521233</v>
      </c>
      <c r="AB156" s="181">
        <f t="shared" si="58"/>
        <v>-265.98858419006245</v>
      </c>
      <c r="AC156" s="181">
        <f t="shared" si="58"/>
        <v>-291.34949563837586</v>
      </c>
      <c r="AD156" s="181">
        <f t="shared" si="58"/>
        <v>-317.84954979023962</v>
      </c>
      <c r="AE156" s="181">
        <f t="shared" si="58"/>
        <v>-345.68741908914694</v>
      </c>
      <c r="AF156" s="181">
        <f t="shared" si="58"/>
        <v>-375.07916784896361</v>
      </c>
      <c r="AG156" s="181">
        <f t="shared" si="58"/>
        <v>-406.09456914995894</v>
      </c>
      <c r="AH156" s="181">
        <f t="shared" si="58"/>
        <v>-438.63791682531536</v>
      </c>
      <c r="AI156" s="181">
        <f t="shared" si="58"/>
        <v>-472.59929670491181</v>
      </c>
      <c r="AJ156" s="181">
        <f t="shared" si="58"/>
        <v>-508.03047120723198</v>
      </c>
      <c r="AK156" s="181">
        <f t="shared" si="58"/>
        <v>-544.98494427818343</v>
      </c>
      <c r="AL156" s="181">
        <f t="shared" si="58"/>
        <v>-583.51801836361381</v>
      </c>
      <c r="AM156" s="181">
        <f t="shared" si="58"/>
        <v>-623.68685504871178</v>
      </c>
      <c r="AN156" s="181">
        <f t="shared" si="58"/>
        <v>-665.62998847088591</v>
      </c>
      <c r="AO156" s="181">
        <f t="shared" si="58"/>
        <v>-709.49614592189482</v>
      </c>
      <c r="AP156" s="181">
        <f t="shared" si="58"/>
        <v>-755.36098172607728</v>
      </c>
      <c r="AQ156" s="181">
        <f t="shared" si="58"/>
        <v>-803.21726766669804</v>
      </c>
      <c r="AR156" s="181">
        <f t="shared" si="58"/>
        <v>-853.05196316649017</v>
      </c>
      <c r="AS156" s="181">
        <f t="shared" si="58"/>
        <v>-904.93562681891092</v>
      </c>
      <c r="AT156" s="181">
        <f t="shared" si="58"/>
        <v>-958.94115941312577</v>
      </c>
      <c r="AU156" s="181">
        <f t="shared" si="58"/>
        <v>-1015.143869333244</v>
      </c>
      <c r="AV156" s="181">
        <f t="shared" si="58"/>
        <v>-1073.6215485400246</v>
      </c>
      <c r="AW156" s="181">
        <f t="shared" si="58"/>
        <v>-1134.4545508783642</v>
      </c>
      <c r="AX156" s="181">
        <f t="shared" si="58"/>
        <v>-1197.7258727802168</v>
      </c>
      <c r="AY156" s="181">
        <f t="shared" si="58"/>
        <v>-1263.5212364346437</v>
      </c>
      <c r="AZ156" s="181">
        <f t="shared" si="58"/>
        <v>-1331.9291754988099</v>
      </c>
      <c r="BA156" s="181">
        <f t="shared" si="58"/>
        <v>-1403.0411234259084</v>
      </c>
      <c r="BB156" s="181">
        <f t="shared" si="58"/>
        <v>-1478.2506995650649</v>
      </c>
      <c r="BC156" s="181">
        <f t="shared" si="58"/>
        <v>-1551.080249821041</v>
      </c>
      <c r="BD156" s="181">
        <f t="shared" si="58"/>
        <v>-1613.0226321536295</v>
      </c>
    </row>
    <row r="157" spans="1:56" hidden="1" outlineLevel="1" x14ac:dyDescent="0.2">
      <c r="B157" s="48" t="str">
        <v>[spare]</v>
      </c>
      <c r="C157" s="10" t="s">
        <v>216</v>
      </c>
      <c r="G157" s="181">
        <f t="shared" ref="G157:BD157" si="59">G45+G73+G101+G129</f>
        <v>0</v>
      </c>
      <c r="H157" s="181">
        <f t="shared" si="59"/>
        <v>0</v>
      </c>
      <c r="I157" s="181">
        <f t="shared" si="59"/>
        <v>0</v>
      </c>
      <c r="J157" s="181">
        <f t="shared" si="59"/>
        <v>0</v>
      </c>
      <c r="K157" s="181">
        <f t="shared" si="59"/>
        <v>0</v>
      </c>
      <c r="L157" s="181">
        <f t="shared" si="59"/>
        <v>0</v>
      </c>
      <c r="M157" s="181">
        <f t="shared" si="59"/>
        <v>0</v>
      </c>
      <c r="N157" s="181">
        <f t="shared" si="59"/>
        <v>0</v>
      </c>
      <c r="O157" s="181">
        <f t="shared" si="59"/>
        <v>0</v>
      </c>
      <c r="P157" s="181">
        <f t="shared" si="59"/>
        <v>0</v>
      </c>
      <c r="Q157" s="181">
        <f t="shared" si="59"/>
        <v>0</v>
      </c>
      <c r="R157" s="181">
        <f t="shared" si="59"/>
        <v>0</v>
      </c>
      <c r="S157" s="181">
        <f t="shared" si="59"/>
        <v>0</v>
      </c>
      <c r="T157" s="181">
        <f t="shared" si="59"/>
        <v>0</v>
      </c>
      <c r="U157" s="181">
        <f t="shared" si="59"/>
        <v>0</v>
      </c>
      <c r="V157" s="181">
        <f t="shared" si="59"/>
        <v>0</v>
      </c>
      <c r="W157" s="181">
        <f t="shared" si="59"/>
        <v>0</v>
      </c>
      <c r="X157" s="181">
        <f t="shared" si="59"/>
        <v>0</v>
      </c>
      <c r="Y157" s="181">
        <f t="shared" si="59"/>
        <v>0</v>
      </c>
      <c r="Z157" s="181">
        <f t="shared" si="59"/>
        <v>0</v>
      </c>
      <c r="AA157" s="181">
        <f t="shared" si="59"/>
        <v>0</v>
      </c>
      <c r="AB157" s="181">
        <f t="shared" si="59"/>
        <v>0</v>
      </c>
      <c r="AC157" s="181">
        <f t="shared" si="59"/>
        <v>0</v>
      </c>
      <c r="AD157" s="181">
        <f t="shared" si="59"/>
        <v>0</v>
      </c>
      <c r="AE157" s="181">
        <f t="shared" si="59"/>
        <v>0</v>
      </c>
      <c r="AF157" s="181">
        <f t="shared" si="59"/>
        <v>0</v>
      </c>
      <c r="AG157" s="181">
        <f t="shared" si="59"/>
        <v>0</v>
      </c>
      <c r="AH157" s="181">
        <f t="shared" si="59"/>
        <v>0</v>
      </c>
      <c r="AI157" s="181">
        <f t="shared" si="59"/>
        <v>0</v>
      </c>
      <c r="AJ157" s="181">
        <f t="shared" si="59"/>
        <v>0</v>
      </c>
      <c r="AK157" s="181">
        <f t="shared" si="59"/>
        <v>0</v>
      </c>
      <c r="AL157" s="181">
        <f t="shared" si="59"/>
        <v>0</v>
      </c>
      <c r="AM157" s="181">
        <f t="shared" si="59"/>
        <v>0</v>
      </c>
      <c r="AN157" s="181">
        <f t="shared" si="59"/>
        <v>0</v>
      </c>
      <c r="AO157" s="181">
        <f t="shared" si="59"/>
        <v>0</v>
      </c>
      <c r="AP157" s="181">
        <f t="shared" si="59"/>
        <v>0</v>
      </c>
      <c r="AQ157" s="181">
        <f t="shared" si="59"/>
        <v>0</v>
      </c>
      <c r="AR157" s="181">
        <f t="shared" si="59"/>
        <v>0</v>
      </c>
      <c r="AS157" s="181">
        <f t="shared" si="59"/>
        <v>0</v>
      </c>
      <c r="AT157" s="181">
        <f t="shared" si="59"/>
        <v>0</v>
      </c>
      <c r="AU157" s="181">
        <f t="shared" si="59"/>
        <v>0</v>
      </c>
      <c r="AV157" s="181">
        <f t="shared" si="59"/>
        <v>0</v>
      </c>
      <c r="AW157" s="181">
        <f t="shared" si="59"/>
        <v>0</v>
      </c>
      <c r="AX157" s="181">
        <f t="shared" si="59"/>
        <v>0</v>
      </c>
      <c r="AY157" s="181">
        <f t="shared" si="59"/>
        <v>0</v>
      </c>
      <c r="AZ157" s="181">
        <f t="shared" si="59"/>
        <v>0</v>
      </c>
      <c r="BA157" s="181">
        <f t="shared" si="59"/>
        <v>0</v>
      </c>
      <c r="BB157" s="181">
        <f t="shared" si="59"/>
        <v>0</v>
      </c>
      <c r="BC157" s="181">
        <f t="shared" si="59"/>
        <v>0</v>
      </c>
      <c r="BD157" s="181">
        <f t="shared" si="59"/>
        <v>0</v>
      </c>
    </row>
    <row r="158" spans="1:56" hidden="1" outlineLevel="1" x14ac:dyDescent="0.2">
      <c r="A158" s="27"/>
      <c r="B158" s="48"/>
      <c r="C158" s="29"/>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row>
    <row r="159" spans="1:56" hidden="1" outlineLevel="1" x14ac:dyDescent="0.2">
      <c r="A159" s="27"/>
      <c r="B159" s="61" t="s">
        <v>235</v>
      </c>
      <c r="C159" s="62" t="s">
        <v>216</v>
      </c>
      <c r="D159" s="63"/>
      <c r="E159" s="64">
        <f>SUM(E138:E157)</f>
        <v>0</v>
      </c>
      <c r="F159" s="64"/>
      <c r="G159" s="64">
        <f t="shared" ref="G159:BD159" si="60">SUM(G138:G157)</f>
        <v>3958.3786584808013</v>
      </c>
      <c r="H159" s="64">
        <f t="shared" si="60"/>
        <v>3854.1197492994183</v>
      </c>
      <c r="I159" s="64">
        <f t="shared" si="60"/>
        <v>3825.5725474340293</v>
      </c>
      <c r="J159" s="64">
        <f t="shared" si="60"/>
        <v>3814.4369707605238</v>
      </c>
      <c r="K159" s="64">
        <f t="shared" si="60"/>
        <v>3789.6885939610829</v>
      </c>
      <c r="L159" s="64">
        <f t="shared" si="60"/>
        <v>3815.0973087691259</v>
      </c>
      <c r="M159" s="64">
        <f t="shared" si="60"/>
        <v>3902.2774258985514</v>
      </c>
      <c r="N159" s="64">
        <f t="shared" si="60"/>
        <v>4012.8904407040891</v>
      </c>
      <c r="O159" s="64">
        <f t="shared" si="60"/>
        <v>4038.3422791719986</v>
      </c>
      <c r="P159" s="64">
        <f t="shared" si="60"/>
        <v>4336.4873473125699</v>
      </c>
      <c r="Q159" s="64">
        <f t="shared" si="60"/>
        <v>4550.8615593374725</v>
      </c>
      <c r="R159" s="64">
        <f t="shared" si="60"/>
        <v>4354.117964415781</v>
      </c>
      <c r="S159" s="64">
        <f t="shared" si="60"/>
        <v>4111.2483491330704</v>
      </c>
      <c r="T159" s="64">
        <f t="shared" si="60"/>
        <v>3839.1886784358344</v>
      </c>
      <c r="U159" s="64">
        <f t="shared" si="60"/>
        <v>3586.7700901362937</v>
      </c>
      <c r="V159" s="64">
        <f t="shared" si="60"/>
        <v>3301.1786069067684</v>
      </c>
      <c r="W159" s="64">
        <f t="shared" si="60"/>
        <v>2905.8058244699027</v>
      </c>
      <c r="X159" s="64">
        <f t="shared" si="60"/>
        <v>2461.3225057271038</v>
      </c>
      <c r="Y159" s="64">
        <f t="shared" si="60"/>
        <v>1995.632612356784</v>
      </c>
      <c r="Z159" s="64">
        <f t="shared" si="60"/>
        <v>1482.4026194231353</v>
      </c>
      <c r="AA159" s="64">
        <f t="shared" si="60"/>
        <v>886.6064332877412</v>
      </c>
      <c r="AB159" s="64">
        <f t="shared" si="60"/>
        <v>230.22915649413341</v>
      </c>
      <c r="AC159" s="64">
        <f t="shared" si="60"/>
        <v>-445.71286598787106</v>
      </c>
      <c r="AD159" s="64">
        <f t="shared" si="60"/>
        <v>-1063.3442908220848</v>
      </c>
      <c r="AE159" s="64">
        <f t="shared" si="60"/>
        <v>-1752.6890429051316</v>
      </c>
      <c r="AF159" s="64">
        <f t="shared" si="60"/>
        <v>-2519.6572287987669</v>
      </c>
      <c r="AG159" s="64">
        <f t="shared" si="60"/>
        <v>-3353.3859582238674</v>
      </c>
      <c r="AH159" s="64">
        <f t="shared" si="60"/>
        <v>-4223.3674973892585</v>
      </c>
      <c r="AI159" s="64">
        <f t="shared" si="60"/>
        <v>-5123.0393337390551</v>
      </c>
      <c r="AJ159" s="64">
        <f t="shared" si="60"/>
        <v>-6049.3516816691845</v>
      </c>
      <c r="AK159" s="64">
        <f t="shared" si="60"/>
        <v>-7013.0565430511851</v>
      </c>
      <c r="AL159" s="64">
        <f t="shared" si="60"/>
        <v>-8029.8060152148801</v>
      </c>
      <c r="AM159" s="64">
        <f t="shared" si="60"/>
        <v>-9077.6558385490207</v>
      </c>
      <c r="AN159" s="64">
        <f t="shared" si="60"/>
        <v>-10156.293683911554</v>
      </c>
      <c r="AO159" s="64">
        <f t="shared" si="60"/>
        <v>-11257.58208640794</v>
      </c>
      <c r="AP159" s="64">
        <f t="shared" si="60"/>
        <v>-12359.704016208465</v>
      </c>
      <c r="AQ159" s="64">
        <f t="shared" si="60"/>
        <v>-13497.745512899672</v>
      </c>
      <c r="AR159" s="64">
        <f t="shared" si="60"/>
        <v>-14683.153276339619</v>
      </c>
      <c r="AS159" s="64">
        <f t="shared" si="60"/>
        <v>-15916.641694336489</v>
      </c>
      <c r="AT159" s="64">
        <f t="shared" si="60"/>
        <v>-17159.423058853179</v>
      </c>
      <c r="AU159" s="64">
        <f t="shared" si="60"/>
        <v>-18489.864990434493</v>
      </c>
      <c r="AV159" s="64">
        <f t="shared" si="60"/>
        <v>-19870.403173910425</v>
      </c>
      <c r="AW159" s="64">
        <f t="shared" si="60"/>
        <v>-21305.60205529942</v>
      </c>
      <c r="AX159" s="64">
        <f t="shared" si="60"/>
        <v>-22795.559998252535</v>
      </c>
      <c r="AY159" s="64">
        <f t="shared" si="60"/>
        <v>-24341.688240222324</v>
      </c>
      <c r="AZ159" s="64">
        <f t="shared" si="60"/>
        <v>-25946.368686976966</v>
      </c>
      <c r="BA159" s="64">
        <f t="shared" si="60"/>
        <v>-27611.011184450192</v>
      </c>
      <c r="BB159" s="64">
        <f t="shared" si="60"/>
        <v>-29341.304966163927</v>
      </c>
      <c r="BC159" s="64">
        <f t="shared" si="60"/>
        <v>-31175.995974194688</v>
      </c>
      <c r="BD159" s="64">
        <f t="shared" si="60"/>
        <v>-33036.344049288404</v>
      </c>
    </row>
    <row r="160" spans="1:56" hidden="1" outlineLevel="1" x14ac:dyDescent="0.2">
      <c r="C160" s="24"/>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row>
    <row r="161" spans="1:56" collapsed="1" x14ac:dyDescent="0.2">
      <c r="A161" s="6"/>
      <c r="B161" s="6" t="s">
        <v>23</v>
      </c>
      <c r="C161" s="7"/>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row>
  </sheetData>
  <sheetProtection formatCells="0" formatColumns="0" formatRows="0" insertColumns="0" insertRows="0" insertHyperlinks="0" deleteColumns="0" deleteRows="0" sort="0" autoFilter="0" pivotTables="0"/>
  <dataConsolidate/>
  <conditionalFormatting sqref="E13:E14">
    <cfRule type="expression" dxfId="199" priority="112">
      <formula>E$14=0</formula>
    </cfRule>
  </conditionalFormatting>
  <conditionalFormatting sqref="E12">
    <cfRule type="expression" dxfId="198" priority="111">
      <formula>E$14=0</formula>
    </cfRule>
  </conditionalFormatting>
  <conditionalFormatting sqref="E47:BD47">
    <cfRule type="expression" dxfId="197" priority="109">
      <formula>AND(E$14=0,E$9&gt;Display_Year_End)</formula>
    </cfRule>
    <cfRule type="expression" dxfId="196" priority="110">
      <formula>AND(E$14=0,E$9&lt;=Display_Year_End)</formula>
    </cfRule>
  </conditionalFormatting>
  <conditionalFormatting sqref="F8:BD8">
    <cfRule type="expression" dxfId="195" priority="107">
      <formula>AND(E$14=1,F$14=1)</formula>
    </cfRule>
    <cfRule type="expression" dxfId="194" priority="108">
      <formula>F$14=1</formula>
    </cfRule>
  </conditionalFormatting>
  <conditionalFormatting sqref="F8:BD8">
    <cfRule type="expression" dxfId="193" priority="105">
      <formula>AND(F$13=0,F$14=1,E$13=1)</formula>
    </cfRule>
    <cfRule type="expression" dxfId="192" priority="106">
      <formula>AND(F$14=1,F$13=0)</formula>
    </cfRule>
  </conditionalFormatting>
  <conditionalFormatting sqref="F9:BD14">
    <cfRule type="expression" dxfId="191" priority="104">
      <formula>F$14&lt;&gt;1</formula>
    </cfRule>
  </conditionalFormatting>
  <conditionalFormatting sqref="G26:BD45">
    <cfRule type="expression" dxfId="190" priority="98">
      <formula>AND(G$9&gt;Display_Year_End,F$14=1)</formula>
    </cfRule>
    <cfRule type="expression" dxfId="189" priority="101">
      <formula>AND(G$14=0,H$14=1)</formula>
    </cfRule>
    <cfRule type="expression" dxfId="188" priority="103">
      <formula>G$14=0</formula>
    </cfRule>
  </conditionalFormatting>
  <conditionalFormatting sqref="G26:BD45">
    <cfRule type="expression" dxfId="187" priority="102">
      <formula>G$14=0</formula>
    </cfRule>
  </conditionalFormatting>
  <conditionalFormatting sqref="B3">
    <cfRule type="expression" dxfId="186" priority="97">
      <formula>$B$3="The model contains one or more errors"</formula>
    </cfRule>
  </conditionalFormatting>
  <conditionalFormatting sqref="E75:BD75">
    <cfRule type="expression" dxfId="185" priority="95">
      <formula>AND(E$14=0,E$9&gt;Display_Year_End)</formula>
    </cfRule>
    <cfRule type="expression" dxfId="184" priority="96">
      <formula>AND(E$14=0,E$9&lt;=Display_Year_End)</formula>
    </cfRule>
  </conditionalFormatting>
  <conditionalFormatting sqref="E131:BD131">
    <cfRule type="expression" dxfId="183" priority="90">
      <formula>AND(E$14=0,E$9&gt;Display_Year_End)</formula>
    </cfRule>
    <cfRule type="expression" dxfId="182" priority="91">
      <formula>AND(E$14=0,E$9&lt;=Display_Year_End)</formula>
    </cfRule>
  </conditionalFormatting>
  <conditionalFormatting sqref="G54:BD73">
    <cfRule type="expression" dxfId="181" priority="81">
      <formula>AND(G$9&gt;Display_Year_End,F$14=1)</formula>
    </cfRule>
    <cfRule type="expression" dxfId="180" priority="84">
      <formula>AND(G$14=0,H$14=1)</formula>
    </cfRule>
    <cfRule type="expression" dxfId="179" priority="86">
      <formula>G$14=0</formula>
    </cfRule>
  </conditionalFormatting>
  <conditionalFormatting sqref="G54:BD73">
    <cfRule type="expression" dxfId="178" priority="85">
      <formula>G$14=0</formula>
    </cfRule>
  </conditionalFormatting>
  <conditionalFormatting sqref="E103:BD103">
    <cfRule type="expression" dxfId="177" priority="52">
      <formula>AND(E$14=0,E$9&gt;Display_Year_End)</formula>
    </cfRule>
    <cfRule type="expression" dxfId="176" priority="53">
      <formula>AND(E$14=0,E$9&lt;=Display_Year_End)</formula>
    </cfRule>
  </conditionalFormatting>
  <conditionalFormatting sqref="H82:BD101">
    <cfRule type="expression" dxfId="175" priority="43">
      <formula>AND(H$9&gt;Display_Year_End,G$14=1)</formula>
    </cfRule>
    <cfRule type="expression" dxfId="174" priority="46">
      <formula>AND(H$14=0,I$14=1)</formula>
    </cfRule>
    <cfRule type="expression" dxfId="173" priority="48">
      <formula>H$14=0</formula>
    </cfRule>
  </conditionalFormatting>
  <conditionalFormatting sqref="H82:BD101">
    <cfRule type="expression" dxfId="172" priority="47">
      <formula>H$14=0</formula>
    </cfRule>
  </conditionalFormatting>
  <conditionalFormatting sqref="G18:BD18">
    <cfRule type="expression" dxfId="171" priority="31">
      <formula>AND(G$9&gt;Display_Year_End,F$14=1)</formula>
    </cfRule>
    <cfRule type="expression" dxfId="170" priority="32">
      <formula>AND(G$14=0,H$14=1)</formula>
    </cfRule>
    <cfRule type="expression" dxfId="169" priority="34">
      <formula>G$14=0</formula>
    </cfRule>
  </conditionalFormatting>
  <conditionalFormatting sqref="G18:BD18">
    <cfRule type="expression" dxfId="168" priority="33">
      <formula>G$14=0</formula>
    </cfRule>
  </conditionalFormatting>
  <conditionalFormatting sqref="G19:BD19">
    <cfRule type="expression" dxfId="167" priority="27">
      <formula>AND(G$9&gt;Display_Year_End,F$14=1)</formula>
    </cfRule>
    <cfRule type="expression" dxfId="166" priority="28">
      <formula>AND(G$14=0,H$14=1)</formula>
    </cfRule>
    <cfRule type="expression" dxfId="165" priority="30">
      <formula>G$14=0</formula>
    </cfRule>
  </conditionalFormatting>
  <conditionalFormatting sqref="G19:BD19">
    <cfRule type="expression" dxfId="164" priority="29">
      <formula>G$14=0</formula>
    </cfRule>
  </conditionalFormatting>
  <conditionalFormatting sqref="G110:BD129">
    <cfRule type="expression" dxfId="163" priority="15">
      <formula>AND(G$9&gt;Display_Year_End,F$14=1)</formula>
    </cfRule>
    <cfRule type="expression" dxfId="162" priority="16">
      <formula>AND(G$14=0,H$14=1)</formula>
    </cfRule>
    <cfRule type="expression" dxfId="161" priority="18">
      <formula>G$14=0</formula>
    </cfRule>
  </conditionalFormatting>
  <conditionalFormatting sqref="G110:BD129">
    <cfRule type="expression" dxfId="160" priority="17">
      <formula>G$14=0</formula>
    </cfRule>
  </conditionalFormatting>
  <conditionalFormatting sqref="G82:BD101">
    <cfRule type="expression" dxfId="159" priority="19">
      <formula>AND(G$9&gt;Display_Year_End,F$14=1)</formula>
    </cfRule>
    <cfRule type="expression" dxfId="158" priority="20">
      <formula>AND(G$14=0,H$14=1)</formula>
    </cfRule>
    <cfRule type="expression" dxfId="157" priority="22">
      <formula>G$14=0</formula>
    </cfRule>
  </conditionalFormatting>
  <conditionalFormatting sqref="G82:BD101">
    <cfRule type="expression" dxfId="156" priority="21">
      <formula>G$14=0</formula>
    </cfRule>
  </conditionalFormatting>
  <conditionalFormatting sqref="G110:BD129">
    <cfRule type="expression" dxfId="155" priority="11">
      <formula>AND(G$9&gt;Display_Year_End,F$14=1)</formula>
    </cfRule>
    <cfRule type="expression" dxfId="154" priority="12">
      <formula>AND(G$14=0,H$14=1)</formula>
    </cfRule>
    <cfRule type="expression" dxfId="153" priority="14">
      <formula>G$14=0</formula>
    </cfRule>
  </conditionalFormatting>
  <conditionalFormatting sqref="G110:BD129">
    <cfRule type="expression" dxfId="152" priority="13">
      <formula>G$14=0</formula>
    </cfRule>
  </conditionalFormatting>
  <conditionalFormatting sqref="E159:BD159">
    <cfRule type="expression" dxfId="151" priority="9">
      <formula>AND(E$14=0,E$9&gt;Display_Year_End)</formula>
    </cfRule>
    <cfRule type="expression" dxfId="150" priority="10">
      <formula>AND(E$14=0,E$9&lt;=Display_Year_End)</formula>
    </cfRule>
  </conditionalFormatting>
  <conditionalFormatting sqref="G138:BD157">
    <cfRule type="expression" dxfId="149" priority="5">
      <formula>AND(G$9&gt;Display_Year_End,F$14=1)</formula>
    </cfRule>
    <cfRule type="expression" dxfId="148" priority="6">
      <formula>AND(G$14=0,H$14=1)</formula>
    </cfRule>
    <cfRule type="expression" dxfId="147" priority="8">
      <formula>G$14=0</formula>
    </cfRule>
  </conditionalFormatting>
  <conditionalFormatting sqref="G138:BD157">
    <cfRule type="expression" dxfId="146" priority="7">
      <formula>G$14=0</formula>
    </cfRule>
  </conditionalFormatting>
  <conditionalFormatting sqref="G138:BD157">
    <cfRule type="expression" dxfId="145" priority="1">
      <formula>AND(G$9&gt;Display_Year_End,F$14=1)</formula>
    </cfRule>
    <cfRule type="expression" dxfId="144" priority="2">
      <formula>AND(G$14=0,H$14=1)</formula>
    </cfRule>
    <cfRule type="expression" dxfId="143" priority="4">
      <formula>G$14=0</formula>
    </cfRule>
  </conditionalFormatting>
  <conditionalFormatting sqref="G138:BD157">
    <cfRule type="expression" dxfId="142" priority="3">
      <formula>G$14=0</formula>
    </cfRule>
  </conditionalFormatting>
  <hyperlinks>
    <hyperlink ref="B5" location="Contents!A1" display="[To Contents]" xr:uid="{00000000-0004-0000-0800-000000000000}"/>
  </hyperlinks>
  <pageMargins left="0.39370078740157483" right="0.39370078740157483" top="0.39370078740157483" bottom="0.39370078740157483" header="0.39370078740157483" footer="0.39370078740157483"/>
  <pageSetup paperSize="8" scale="10"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9" id="{774A7E0E-ED29-4440-88A8-391257B246BD}">
            <xm:f>AND('Regulatory Model'!H$9&gt;Display_Year_End,'Regulatory Model'!G$14=1)</xm:f>
            <x14:dxf>
              <font>
                <color theme="0"/>
              </font>
              <border>
                <left style="dotted">
                  <color theme="0" tint="-0.24994659260841701"/>
                </left>
              </border>
            </x14:dxf>
          </x14:cfRule>
          <x14:cfRule type="expression" priority="40" id="{59481292-3D0D-4B7B-8A05-703FD101D96F}">
            <xm:f>AND('Regulatory Model'!H$14=0,'Regulatory Model'!I$14=1)</xm:f>
            <x14:dxf>
              <font>
                <color theme="0"/>
              </font>
              <fill>
                <patternFill patternType="none">
                  <bgColor auto="1"/>
                </patternFill>
              </fill>
              <border>
                <right style="dotted">
                  <color theme="0" tint="-0.24994659260841701"/>
                </right>
                <vertical/>
                <horizontal/>
              </border>
            </x14:dxf>
          </x14:cfRule>
          <x14:cfRule type="expression" priority="42" id="{1A7B5011-6F3C-41F6-9DD0-D739D1A6A963}">
            <xm:f>'Regulatory Model'!H$14=0</xm:f>
            <x14:dxf>
              <font>
                <color theme="0"/>
              </font>
              <fill>
                <patternFill patternType="none">
                  <bgColor auto="1"/>
                </patternFill>
              </fill>
              <border>
                <left/>
                <right/>
                <top/>
                <bottom/>
                <vertical/>
                <horizontal/>
              </border>
            </x14:dxf>
          </x14:cfRule>
          <xm:sqref>H18:BD19</xm:sqref>
        </x14:conditionalFormatting>
        <x14:conditionalFormatting xmlns:xm="http://schemas.microsoft.com/office/excel/2006/main">
          <x14:cfRule type="expression" priority="41" id="{A2BC258E-BCE1-490E-92BD-FC11C9DF496C}">
            <xm:f>'Regulatory Model'!H$14=0</xm:f>
            <x14:dxf>
              <font>
                <color theme="0"/>
              </font>
              <fill>
                <patternFill patternType="none">
                  <bgColor auto="1"/>
                </patternFill>
              </fill>
              <border>
                <left/>
                <right/>
                <top/>
                <bottom/>
                <vertical/>
                <horizontal/>
              </border>
            </x14:dxf>
          </x14:cfRule>
          <xm:sqref>H18:BD19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4F81BD"/>
    <pageSetUpPr fitToPage="1"/>
  </sheetPr>
  <dimension ref="A1:BE109"/>
  <sheetViews>
    <sheetView showGridLines="0" zoomScaleNormal="100" zoomScaleSheetLayoutView="100" zoomScalePageLayoutView="88" workbookViewId="0">
      <pane xSplit="3" ySplit="15" topLeftCell="H16" activePane="bottomRight" state="frozen"/>
      <selection activeCell="F29" sqref="F29"/>
      <selection pane="topRight" activeCell="F29" sqref="F29"/>
      <selection pane="bottomLeft" activeCell="F29" sqref="F29"/>
      <selection pane="bottomRight" activeCell="F29" sqref="F29"/>
    </sheetView>
  </sheetViews>
  <sheetFormatPr defaultColWidth="0" defaultRowHeight="12.75" outlineLevelRow="1" x14ac:dyDescent="0.2"/>
  <cols>
    <col min="1" max="1" width="5.7109375" style="1" customWidth="1"/>
    <col min="2" max="2" width="67.7109375" style="1" customWidth="1"/>
    <col min="3" max="3" width="13.7109375" style="10" customWidth="1"/>
    <col min="4" max="4" width="12.7109375" style="1" customWidth="1"/>
    <col min="5" max="56" width="9" style="1" customWidth="1"/>
    <col min="57" max="57" width="2.42578125" style="1" customWidth="1"/>
    <col min="58" max="16384" width="9.140625" style="1" hidden="1"/>
  </cols>
  <sheetData>
    <row r="1" spans="1:57" s="2" customFormat="1" ht="18.75" x14ac:dyDescent="0.3">
      <c r="A1" s="96" t="str">
        <f>Model_Name</f>
        <v>Efficient Cost Bounds Model</v>
      </c>
      <c r="B1" s="97"/>
      <c r="C1" s="98"/>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row>
    <row r="2" spans="1:57" s="3" customFormat="1" x14ac:dyDescent="0.2">
      <c r="A2" s="100">
        <f>MATCH(B2,Contents!$D$8:$D$21,0)</f>
        <v>9</v>
      </c>
      <c r="B2" s="101" t="str">
        <f>PROPER(MID(CELL("filename", A1), FIND("]", CELL("filename", A1))+1, 100))</f>
        <v>Standalone Costs</v>
      </c>
      <c r="C2" s="95"/>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row>
    <row r="3" spans="1:57" s="3" customFormat="1" x14ac:dyDescent="0.2">
      <c r="A3" s="125">
        <f>SUM(A7:A15,A17:A21,A23:A35,A51:A65,A37:A49,A67:A81,A83:A95,A97:A108)</f>
        <v>0</v>
      </c>
      <c r="B3" s="126" t="str">
        <f>Error_Message</f>
        <v>No errors identified</v>
      </c>
      <c r="C3" s="95"/>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row>
    <row r="4" spans="1:57" s="3" customFormat="1" x14ac:dyDescent="0.2">
      <c r="A4" s="103"/>
      <c r="B4" s="104"/>
      <c r="C4" s="95"/>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row>
    <row r="5" spans="1:57" x14ac:dyDescent="0.2">
      <c r="A5" s="4"/>
      <c r="B5" s="44" t="s">
        <v>24</v>
      </c>
      <c r="C5" s="5"/>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row>
    <row r="6" spans="1:57" x14ac:dyDescent="0.2">
      <c r="A6" s="68">
        <f>MAX($A$1:A5)+subsection</f>
        <v>9.01</v>
      </c>
      <c r="B6" s="6" t="s">
        <v>208</v>
      </c>
      <c r="C6" s="7"/>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row>
    <row r="7" spans="1:57" x14ac:dyDescent="0.2">
      <c r="A7" s="9"/>
      <c r="C7" s="13"/>
      <c r="D7" s="45"/>
    </row>
    <row r="8" spans="1:57" ht="15.75" customHeight="1" x14ac:dyDescent="0.2">
      <c r="A8" s="9"/>
      <c r="C8" s="13"/>
      <c r="D8" s="45"/>
      <c r="E8" s="75"/>
      <c r="F8" s="90" t="str">
        <f t="shared" ref="F8:BD8" si="0">IF(F13=1,"Actual","Forecast")</f>
        <v>Actual</v>
      </c>
      <c r="G8" s="90" t="str">
        <f t="shared" si="0"/>
        <v>Actual</v>
      </c>
      <c r="H8" s="90" t="str">
        <f t="shared" si="0"/>
        <v>Actual</v>
      </c>
      <c r="I8" s="90" t="str">
        <f t="shared" si="0"/>
        <v>Actual</v>
      </c>
      <c r="J8" s="90" t="str">
        <f t="shared" si="0"/>
        <v>Actual</v>
      </c>
      <c r="K8" s="90" t="str">
        <f t="shared" si="0"/>
        <v>Forecast</v>
      </c>
      <c r="L8" s="90" t="str">
        <f t="shared" si="0"/>
        <v>Forecast</v>
      </c>
      <c r="M8" s="90" t="str">
        <f t="shared" si="0"/>
        <v>Forecast</v>
      </c>
      <c r="N8" s="90" t="str">
        <f t="shared" si="0"/>
        <v>Forecast</v>
      </c>
      <c r="O8" s="90" t="str">
        <f t="shared" si="0"/>
        <v>Forecast</v>
      </c>
      <c r="P8" s="90" t="str">
        <f t="shared" si="0"/>
        <v>Forecast</v>
      </c>
      <c r="Q8" s="90" t="str">
        <f t="shared" si="0"/>
        <v>Forecast</v>
      </c>
      <c r="R8" s="90" t="str">
        <f t="shared" si="0"/>
        <v>Forecast</v>
      </c>
      <c r="S8" s="90" t="str">
        <f t="shared" si="0"/>
        <v>Forecast</v>
      </c>
      <c r="T8" s="90" t="str">
        <f t="shared" si="0"/>
        <v>Forecast</v>
      </c>
      <c r="U8" s="90" t="str">
        <f t="shared" si="0"/>
        <v>Forecast</v>
      </c>
      <c r="V8" s="90" t="str">
        <f t="shared" si="0"/>
        <v>Forecast</v>
      </c>
      <c r="W8" s="90" t="str">
        <f t="shared" si="0"/>
        <v>Forecast</v>
      </c>
      <c r="X8" s="90" t="str">
        <f t="shared" si="0"/>
        <v>Forecast</v>
      </c>
      <c r="Y8" s="90" t="str">
        <f t="shared" si="0"/>
        <v>Forecast</v>
      </c>
      <c r="Z8" s="90" t="str">
        <f t="shared" si="0"/>
        <v>Forecast</v>
      </c>
      <c r="AA8" s="90" t="str">
        <f t="shared" si="0"/>
        <v>Forecast</v>
      </c>
      <c r="AB8" s="90" t="str">
        <f t="shared" si="0"/>
        <v>Forecast</v>
      </c>
      <c r="AC8" s="90" t="str">
        <f t="shared" si="0"/>
        <v>Forecast</v>
      </c>
      <c r="AD8" s="90" t="str">
        <f t="shared" si="0"/>
        <v>Forecast</v>
      </c>
      <c r="AE8" s="90" t="str">
        <f t="shared" si="0"/>
        <v>Forecast</v>
      </c>
      <c r="AF8" s="90" t="str">
        <f t="shared" si="0"/>
        <v>Forecast</v>
      </c>
      <c r="AG8" s="90" t="str">
        <f t="shared" si="0"/>
        <v>Forecast</v>
      </c>
      <c r="AH8" s="90" t="str">
        <f t="shared" si="0"/>
        <v>Forecast</v>
      </c>
      <c r="AI8" s="90" t="str">
        <f t="shared" si="0"/>
        <v>Forecast</v>
      </c>
      <c r="AJ8" s="90" t="str">
        <f t="shared" si="0"/>
        <v>Forecast</v>
      </c>
      <c r="AK8" s="90" t="str">
        <f t="shared" si="0"/>
        <v>Forecast</v>
      </c>
      <c r="AL8" s="90" t="str">
        <f t="shared" si="0"/>
        <v>Forecast</v>
      </c>
      <c r="AM8" s="90" t="str">
        <f t="shared" si="0"/>
        <v>Forecast</v>
      </c>
      <c r="AN8" s="90" t="str">
        <f t="shared" si="0"/>
        <v>Forecast</v>
      </c>
      <c r="AO8" s="90" t="str">
        <f t="shared" si="0"/>
        <v>Forecast</v>
      </c>
      <c r="AP8" s="90" t="str">
        <f t="shared" si="0"/>
        <v>Forecast</v>
      </c>
      <c r="AQ8" s="90" t="str">
        <f t="shared" si="0"/>
        <v>Forecast</v>
      </c>
      <c r="AR8" s="90" t="str">
        <f t="shared" si="0"/>
        <v>Forecast</v>
      </c>
      <c r="AS8" s="90" t="str">
        <f t="shared" si="0"/>
        <v>Forecast</v>
      </c>
      <c r="AT8" s="90" t="str">
        <f t="shared" si="0"/>
        <v>Forecast</v>
      </c>
      <c r="AU8" s="90" t="str">
        <f t="shared" si="0"/>
        <v>Forecast</v>
      </c>
      <c r="AV8" s="90" t="str">
        <f t="shared" si="0"/>
        <v>Forecast</v>
      </c>
      <c r="AW8" s="90" t="str">
        <f t="shared" si="0"/>
        <v>Forecast</v>
      </c>
      <c r="AX8" s="90" t="str">
        <f t="shared" si="0"/>
        <v>Forecast</v>
      </c>
      <c r="AY8" s="90" t="str">
        <f t="shared" si="0"/>
        <v>Forecast</v>
      </c>
      <c r="AZ8" s="90" t="str">
        <f t="shared" si="0"/>
        <v>Forecast</v>
      </c>
      <c r="BA8" s="90" t="str">
        <f t="shared" si="0"/>
        <v>Forecast</v>
      </c>
      <c r="BB8" s="90" t="str">
        <f t="shared" si="0"/>
        <v>Forecast</v>
      </c>
      <c r="BC8" s="90" t="str">
        <f t="shared" si="0"/>
        <v>Forecast</v>
      </c>
      <c r="BD8" s="90" t="str">
        <f t="shared" si="0"/>
        <v>Forecast</v>
      </c>
    </row>
    <row r="9" spans="1:57" s="18" customFormat="1" ht="28.5" customHeight="1" x14ac:dyDescent="0.2">
      <c r="A9" s="15"/>
      <c r="B9" s="54" t="s">
        <v>209</v>
      </c>
      <c r="C9" s="16"/>
      <c r="D9" s="17"/>
      <c r="E9" s="55">
        <f>Base_Year</f>
        <v>2015</v>
      </c>
      <c r="F9" s="56">
        <f>E9+1</f>
        <v>2016</v>
      </c>
      <c r="G9" s="56">
        <f>F9+1</f>
        <v>2017</v>
      </c>
      <c r="H9" s="56">
        <f>G9+1</f>
        <v>2018</v>
      </c>
      <c r="I9" s="56">
        <f>H9+1</f>
        <v>2019</v>
      </c>
      <c r="J9" s="56">
        <f t="shared" ref="J9:AN9" si="1">I9+1</f>
        <v>2020</v>
      </c>
      <c r="K9" s="56">
        <f t="shared" si="1"/>
        <v>2021</v>
      </c>
      <c r="L9" s="56">
        <f t="shared" si="1"/>
        <v>2022</v>
      </c>
      <c r="M9" s="56">
        <f t="shared" si="1"/>
        <v>2023</v>
      </c>
      <c r="N9" s="56">
        <f t="shared" si="1"/>
        <v>2024</v>
      </c>
      <c r="O9" s="56">
        <f t="shared" si="1"/>
        <v>2025</v>
      </c>
      <c r="P9" s="56">
        <f t="shared" si="1"/>
        <v>2026</v>
      </c>
      <c r="Q9" s="56">
        <f t="shared" si="1"/>
        <v>2027</v>
      </c>
      <c r="R9" s="56">
        <f t="shared" si="1"/>
        <v>2028</v>
      </c>
      <c r="S9" s="56">
        <f t="shared" si="1"/>
        <v>2029</v>
      </c>
      <c r="T9" s="56">
        <f t="shared" si="1"/>
        <v>2030</v>
      </c>
      <c r="U9" s="56">
        <f t="shared" si="1"/>
        <v>2031</v>
      </c>
      <c r="V9" s="56">
        <f t="shared" si="1"/>
        <v>2032</v>
      </c>
      <c r="W9" s="56">
        <f t="shared" si="1"/>
        <v>2033</v>
      </c>
      <c r="X9" s="56">
        <f t="shared" si="1"/>
        <v>2034</v>
      </c>
      <c r="Y9" s="56">
        <f t="shared" si="1"/>
        <v>2035</v>
      </c>
      <c r="Z9" s="56">
        <f t="shared" si="1"/>
        <v>2036</v>
      </c>
      <c r="AA9" s="56">
        <f t="shared" si="1"/>
        <v>2037</v>
      </c>
      <c r="AB9" s="56">
        <f t="shared" si="1"/>
        <v>2038</v>
      </c>
      <c r="AC9" s="56">
        <f t="shared" si="1"/>
        <v>2039</v>
      </c>
      <c r="AD9" s="56">
        <f t="shared" si="1"/>
        <v>2040</v>
      </c>
      <c r="AE9" s="56">
        <f t="shared" si="1"/>
        <v>2041</v>
      </c>
      <c r="AF9" s="56">
        <f t="shared" si="1"/>
        <v>2042</v>
      </c>
      <c r="AG9" s="56">
        <f t="shared" si="1"/>
        <v>2043</v>
      </c>
      <c r="AH9" s="56">
        <f t="shared" si="1"/>
        <v>2044</v>
      </c>
      <c r="AI9" s="56">
        <f t="shared" si="1"/>
        <v>2045</v>
      </c>
      <c r="AJ9" s="56">
        <f t="shared" si="1"/>
        <v>2046</v>
      </c>
      <c r="AK9" s="56">
        <f t="shared" si="1"/>
        <v>2047</v>
      </c>
      <c r="AL9" s="56">
        <f t="shared" si="1"/>
        <v>2048</v>
      </c>
      <c r="AM9" s="56">
        <f t="shared" si="1"/>
        <v>2049</v>
      </c>
      <c r="AN9" s="56">
        <f t="shared" si="1"/>
        <v>2050</v>
      </c>
      <c r="AO9" s="56">
        <f>AN9+1</f>
        <v>2051</v>
      </c>
      <c r="AP9" s="56">
        <f>AO9+1</f>
        <v>2052</v>
      </c>
      <c r="AQ9" s="56">
        <f>AP9+1</f>
        <v>2053</v>
      </c>
      <c r="AR9" s="56">
        <f t="shared" ref="AR9:BC9" si="2">AQ9+1</f>
        <v>2054</v>
      </c>
      <c r="AS9" s="56">
        <f t="shared" si="2"/>
        <v>2055</v>
      </c>
      <c r="AT9" s="56">
        <f t="shared" si="2"/>
        <v>2056</v>
      </c>
      <c r="AU9" s="56">
        <f t="shared" si="2"/>
        <v>2057</v>
      </c>
      <c r="AV9" s="56">
        <f t="shared" si="2"/>
        <v>2058</v>
      </c>
      <c r="AW9" s="56">
        <f t="shared" si="2"/>
        <v>2059</v>
      </c>
      <c r="AX9" s="56">
        <f t="shared" si="2"/>
        <v>2060</v>
      </c>
      <c r="AY9" s="56">
        <f t="shared" si="2"/>
        <v>2061</v>
      </c>
      <c r="AZ9" s="56">
        <f t="shared" si="2"/>
        <v>2062</v>
      </c>
      <c r="BA9" s="56">
        <f t="shared" si="2"/>
        <v>2063</v>
      </c>
      <c r="BB9" s="56">
        <f t="shared" si="2"/>
        <v>2064</v>
      </c>
      <c r="BC9" s="56">
        <f t="shared" si="2"/>
        <v>2065</v>
      </c>
      <c r="BD9" s="56">
        <f>BC9+1</f>
        <v>2066</v>
      </c>
      <c r="BE9" s="14"/>
    </row>
    <row r="10" spans="1:57" s="18" customFormat="1" ht="14.25" hidden="1" customHeight="1" outlineLevel="1" x14ac:dyDescent="0.2">
      <c r="A10" s="15"/>
      <c r="B10" s="54" t="s">
        <v>56</v>
      </c>
      <c r="C10" s="19"/>
      <c r="D10" s="20"/>
      <c r="E10" s="57">
        <f>Base_Year_Start_Date</f>
        <v>41821</v>
      </c>
      <c r="F10" s="58">
        <f>E11+1</f>
        <v>42186</v>
      </c>
      <c r="G10" s="58">
        <f>F11+1</f>
        <v>42552</v>
      </c>
      <c r="H10" s="58">
        <f>G11+1</f>
        <v>42917</v>
      </c>
      <c r="I10" s="58">
        <f>H11+1</f>
        <v>43282</v>
      </c>
      <c r="J10" s="58">
        <f t="shared" ref="J10:BD10" si="3">I11+1</f>
        <v>43647</v>
      </c>
      <c r="K10" s="58">
        <f t="shared" si="3"/>
        <v>44013</v>
      </c>
      <c r="L10" s="58">
        <f t="shared" si="3"/>
        <v>44378</v>
      </c>
      <c r="M10" s="58">
        <f t="shared" si="3"/>
        <v>44743</v>
      </c>
      <c r="N10" s="58">
        <f t="shared" si="3"/>
        <v>45108</v>
      </c>
      <c r="O10" s="58">
        <f t="shared" si="3"/>
        <v>45474</v>
      </c>
      <c r="P10" s="58">
        <f t="shared" si="3"/>
        <v>45839</v>
      </c>
      <c r="Q10" s="58">
        <f t="shared" si="3"/>
        <v>46204</v>
      </c>
      <c r="R10" s="58">
        <f t="shared" si="3"/>
        <v>46569</v>
      </c>
      <c r="S10" s="58">
        <f t="shared" si="3"/>
        <v>46935</v>
      </c>
      <c r="T10" s="58">
        <f t="shared" si="3"/>
        <v>47300</v>
      </c>
      <c r="U10" s="58">
        <f t="shared" si="3"/>
        <v>47665</v>
      </c>
      <c r="V10" s="58">
        <f t="shared" si="3"/>
        <v>48030</v>
      </c>
      <c r="W10" s="58">
        <f t="shared" si="3"/>
        <v>48396</v>
      </c>
      <c r="X10" s="58">
        <f t="shared" si="3"/>
        <v>48761</v>
      </c>
      <c r="Y10" s="58">
        <f t="shared" si="3"/>
        <v>49126</v>
      </c>
      <c r="Z10" s="58">
        <f t="shared" si="3"/>
        <v>49491</v>
      </c>
      <c r="AA10" s="58">
        <f t="shared" si="3"/>
        <v>49857</v>
      </c>
      <c r="AB10" s="58">
        <f t="shared" si="3"/>
        <v>50222</v>
      </c>
      <c r="AC10" s="58">
        <f t="shared" si="3"/>
        <v>50587</v>
      </c>
      <c r="AD10" s="58">
        <f t="shared" si="3"/>
        <v>50952</v>
      </c>
      <c r="AE10" s="58">
        <f t="shared" si="3"/>
        <v>51318</v>
      </c>
      <c r="AF10" s="58">
        <f t="shared" si="3"/>
        <v>51683</v>
      </c>
      <c r="AG10" s="58">
        <f t="shared" si="3"/>
        <v>52048</v>
      </c>
      <c r="AH10" s="58">
        <f t="shared" si="3"/>
        <v>52413</v>
      </c>
      <c r="AI10" s="58">
        <f t="shared" si="3"/>
        <v>52779</v>
      </c>
      <c r="AJ10" s="58">
        <f t="shared" si="3"/>
        <v>53144</v>
      </c>
      <c r="AK10" s="58">
        <f t="shared" si="3"/>
        <v>53509</v>
      </c>
      <c r="AL10" s="58">
        <f t="shared" si="3"/>
        <v>53874</v>
      </c>
      <c r="AM10" s="58">
        <f t="shared" si="3"/>
        <v>54240</v>
      </c>
      <c r="AN10" s="58">
        <f t="shared" si="3"/>
        <v>54605</v>
      </c>
      <c r="AO10" s="58">
        <f t="shared" si="3"/>
        <v>54970</v>
      </c>
      <c r="AP10" s="58">
        <f t="shared" si="3"/>
        <v>55335</v>
      </c>
      <c r="AQ10" s="58">
        <f t="shared" si="3"/>
        <v>55701</v>
      </c>
      <c r="AR10" s="58">
        <f t="shared" si="3"/>
        <v>56066</v>
      </c>
      <c r="AS10" s="58">
        <f t="shared" si="3"/>
        <v>56431</v>
      </c>
      <c r="AT10" s="58">
        <f t="shared" si="3"/>
        <v>56796</v>
      </c>
      <c r="AU10" s="58">
        <f t="shared" si="3"/>
        <v>57162</v>
      </c>
      <c r="AV10" s="58">
        <f t="shared" si="3"/>
        <v>57527</v>
      </c>
      <c r="AW10" s="58">
        <f t="shared" si="3"/>
        <v>57892</v>
      </c>
      <c r="AX10" s="58">
        <f t="shared" si="3"/>
        <v>58257</v>
      </c>
      <c r="AY10" s="58">
        <f t="shared" si="3"/>
        <v>58623</v>
      </c>
      <c r="AZ10" s="58">
        <f t="shared" si="3"/>
        <v>58988</v>
      </c>
      <c r="BA10" s="58">
        <f t="shared" si="3"/>
        <v>59353</v>
      </c>
      <c r="BB10" s="58">
        <f t="shared" si="3"/>
        <v>59718</v>
      </c>
      <c r="BC10" s="58">
        <f t="shared" si="3"/>
        <v>60084</v>
      </c>
      <c r="BD10" s="58">
        <f t="shared" si="3"/>
        <v>60449</v>
      </c>
    </row>
    <row r="11" spans="1:57" hidden="1" outlineLevel="1" x14ac:dyDescent="0.2">
      <c r="A11" s="21"/>
      <c r="B11" s="54" t="s">
        <v>58</v>
      </c>
      <c r="E11" s="57">
        <f>Base_Year_End_Date</f>
        <v>42185</v>
      </c>
      <c r="F11" s="58">
        <f>EOMONTH(E11,12)</f>
        <v>42551</v>
      </c>
      <c r="G11" s="58">
        <f>EOMONTH(F11,12)</f>
        <v>42916</v>
      </c>
      <c r="H11" s="58">
        <f>EOMONTH(G11,12)</f>
        <v>43281</v>
      </c>
      <c r="I11" s="58">
        <f>EOMONTH(H11,12)</f>
        <v>43646</v>
      </c>
      <c r="J11" s="58">
        <f t="shared" ref="J11:AN11" si="4">EOMONTH(I11,12)</f>
        <v>44012</v>
      </c>
      <c r="K11" s="58">
        <f t="shared" si="4"/>
        <v>44377</v>
      </c>
      <c r="L11" s="58">
        <f t="shared" si="4"/>
        <v>44742</v>
      </c>
      <c r="M11" s="58">
        <f t="shared" si="4"/>
        <v>45107</v>
      </c>
      <c r="N11" s="58">
        <f t="shared" si="4"/>
        <v>45473</v>
      </c>
      <c r="O11" s="58">
        <f t="shared" si="4"/>
        <v>45838</v>
      </c>
      <c r="P11" s="58">
        <f t="shared" si="4"/>
        <v>46203</v>
      </c>
      <c r="Q11" s="58">
        <f t="shared" si="4"/>
        <v>46568</v>
      </c>
      <c r="R11" s="58">
        <f t="shared" si="4"/>
        <v>46934</v>
      </c>
      <c r="S11" s="58">
        <f t="shared" si="4"/>
        <v>47299</v>
      </c>
      <c r="T11" s="58">
        <f t="shared" si="4"/>
        <v>47664</v>
      </c>
      <c r="U11" s="58">
        <f t="shared" si="4"/>
        <v>48029</v>
      </c>
      <c r="V11" s="58">
        <f t="shared" si="4"/>
        <v>48395</v>
      </c>
      <c r="W11" s="58">
        <f t="shared" si="4"/>
        <v>48760</v>
      </c>
      <c r="X11" s="58">
        <f t="shared" si="4"/>
        <v>49125</v>
      </c>
      <c r="Y11" s="58">
        <f t="shared" si="4"/>
        <v>49490</v>
      </c>
      <c r="Z11" s="58">
        <f t="shared" si="4"/>
        <v>49856</v>
      </c>
      <c r="AA11" s="58">
        <f t="shared" si="4"/>
        <v>50221</v>
      </c>
      <c r="AB11" s="58">
        <f t="shared" si="4"/>
        <v>50586</v>
      </c>
      <c r="AC11" s="58">
        <f t="shared" si="4"/>
        <v>50951</v>
      </c>
      <c r="AD11" s="58">
        <f t="shared" si="4"/>
        <v>51317</v>
      </c>
      <c r="AE11" s="58">
        <f t="shared" si="4"/>
        <v>51682</v>
      </c>
      <c r="AF11" s="58">
        <f t="shared" si="4"/>
        <v>52047</v>
      </c>
      <c r="AG11" s="58">
        <f t="shared" si="4"/>
        <v>52412</v>
      </c>
      <c r="AH11" s="58">
        <f t="shared" si="4"/>
        <v>52778</v>
      </c>
      <c r="AI11" s="58">
        <f t="shared" si="4"/>
        <v>53143</v>
      </c>
      <c r="AJ11" s="58">
        <f t="shared" si="4"/>
        <v>53508</v>
      </c>
      <c r="AK11" s="58">
        <f t="shared" si="4"/>
        <v>53873</v>
      </c>
      <c r="AL11" s="58">
        <f t="shared" si="4"/>
        <v>54239</v>
      </c>
      <c r="AM11" s="58">
        <f t="shared" si="4"/>
        <v>54604</v>
      </c>
      <c r="AN11" s="58">
        <f t="shared" si="4"/>
        <v>54969</v>
      </c>
      <c r="AO11" s="58">
        <f>EOMONTH(AN11,12)</f>
        <v>55334</v>
      </c>
      <c r="AP11" s="58">
        <f>EOMONTH(AO11,12)</f>
        <v>55700</v>
      </c>
      <c r="AQ11" s="58">
        <f>EOMONTH(AP11,12)</f>
        <v>56065</v>
      </c>
      <c r="AR11" s="58">
        <f t="shared" ref="AR11:BC11" si="5">EOMONTH(AQ11,12)</f>
        <v>56430</v>
      </c>
      <c r="AS11" s="58">
        <f t="shared" si="5"/>
        <v>56795</v>
      </c>
      <c r="AT11" s="58">
        <f t="shared" si="5"/>
        <v>57161</v>
      </c>
      <c r="AU11" s="58">
        <f t="shared" si="5"/>
        <v>57526</v>
      </c>
      <c r="AV11" s="58">
        <f t="shared" si="5"/>
        <v>57891</v>
      </c>
      <c r="AW11" s="58">
        <f t="shared" si="5"/>
        <v>58256</v>
      </c>
      <c r="AX11" s="58">
        <f t="shared" si="5"/>
        <v>58622</v>
      </c>
      <c r="AY11" s="58">
        <f t="shared" si="5"/>
        <v>58987</v>
      </c>
      <c r="AZ11" s="58">
        <f t="shared" si="5"/>
        <v>59352</v>
      </c>
      <c r="BA11" s="58">
        <f t="shared" si="5"/>
        <v>59717</v>
      </c>
      <c r="BB11" s="58">
        <f t="shared" si="5"/>
        <v>60083</v>
      </c>
      <c r="BC11" s="58">
        <f t="shared" si="5"/>
        <v>60448</v>
      </c>
      <c r="BD11" s="58">
        <f>EOMONTH(BC11,12)</f>
        <v>60813</v>
      </c>
      <c r="BE11" s="18"/>
    </row>
    <row r="12" spans="1:57" hidden="1" outlineLevel="1" x14ac:dyDescent="0.2">
      <c r="B12" s="54" t="s">
        <v>210</v>
      </c>
      <c r="E12" s="59">
        <v>0</v>
      </c>
      <c r="F12" s="59">
        <v>0</v>
      </c>
      <c r="G12" s="60">
        <f>F12+1</f>
        <v>1</v>
      </c>
      <c r="H12" s="60">
        <f>G12+1</f>
        <v>2</v>
      </c>
      <c r="I12" s="60">
        <f>H12+1</f>
        <v>3</v>
      </c>
      <c r="J12" s="60">
        <f t="shared" ref="J12:AN12" si="6">I12+1</f>
        <v>4</v>
      </c>
      <c r="K12" s="60">
        <f t="shared" si="6"/>
        <v>5</v>
      </c>
      <c r="L12" s="60">
        <f t="shared" si="6"/>
        <v>6</v>
      </c>
      <c r="M12" s="60">
        <f t="shared" si="6"/>
        <v>7</v>
      </c>
      <c r="N12" s="60">
        <f t="shared" si="6"/>
        <v>8</v>
      </c>
      <c r="O12" s="60">
        <f t="shared" si="6"/>
        <v>9</v>
      </c>
      <c r="P12" s="60">
        <f t="shared" si="6"/>
        <v>10</v>
      </c>
      <c r="Q12" s="60">
        <f t="shared" si="6"/>
        <v>11</v>
      </c>
      <c r="R12" s="60">
        <f t="shared" si="6"/>
        <v>12</v>
      </c>
      <c r="S12" s="60">
        <f t="shared" si="6"/>
        <v>13</v>
      </c>
      <c r="T12" s="60">
        <f t="shared" si="6"/>
        <v>14</v>
      </c>
      <c r="U12" s="60">
        <f t="shared" si="6"/>
        <v>15</v>
      </c>
      <c r="V12" s="60">
        <f t="shared" si="6"/>
        <v>16</v>
      </c>
      <c r="W12" s="60">
        <f t="shared" si="6"/>
        <v>17</v>
      </c>
      <c r="X12" s="60">
        <f t="shared" si="6"/>
        <v>18</v>
      </c>
      <c r="Y12" s="60">
        <f t="shared" si="6"/>
        <v>19</v>
      </c>
      <c r="Z12" s="60">
        <f t="shared" si="6"/>
        <v>20</v>
      </c>
      <c r="AA12" s="60">
        <f t="shared" si="6"/>
        <v>21</v>
      </c>
      <c r="AB12" s="60">
        <f t="shared" si="6"/>
        <v>22</v>
      </c>
      <c r="AC12" s="60">
        <f t="shared" si="6"/>
        <v>23</v>
      </c>
      <c r="AD12" s="60">
        <f t="shared" si="6"/>
        <v>24</v>
      </c>
      <c r="AE12" s="60">
        <f t="shared" si="6"/>
        <v>25</v>
      </c>
      <c r="AF12" s="60">
        <f t="shared" si="6"/>
        <v>26</v>
      </c>
      <c r="AG12" s="60">
        <f t="shared" si="6"/>
        <v>27</v>
      </c>
      <c r="AH12" s="60">
        <f t="shared" si="6"/>
        <v>28</v>
      </c>
      <c r="AI12" s="60">
        <f t="shared" si="6"/>
        <v>29</v>
      </c>
      <c r="AJ12" s="60">
        <f t="shared" si="6"/>
        <v>30</v>
      </c>
      <c r="AK12" s="60">
        <f t="shared" si="6"/>
        <v>31</v>
      </c>
      <c r="AL12" s="60">
        <f t="shared" si="6"/>
        <v>32</v>
      </c>
      <c r="AM12" s="60">
        <f t="shared" si="6"/>
        <v>33</v>
      </c>
      <c r="AN12" s="60">
        <f t="shared" si="6"/>
        <v>34</v>
      </c>
      <c r="AO12" s="60">
        <f>AN12+1</f>
        <v>35</v>
      </c>
      <c r="AP12" s="60">
        <f>AO12+1</f>
        <v>36</v>
      </c>
      <c r="AQ12" s="60">
        <f>AP12+1</f>
        <v>37</v>
      </c>
      <c r="AR12" s="60">
        <f t="shared" ref="AR12:BC12" si="7">AQ12+1</f>
        <v>38</v>
      </c>
      <c r="AS12" s="60">
        <f t="shared" si="7"/>
        <v>39</v>
      </c>
      <c r="AT12" s="60">
        <f t="shared" si="7"/>
        <v>40</v>
      </c>
      <c r="AU12" s="60">
        <f t="shared" si="7"/>
        <v>41</v>
      </c>
      <c r="AV12" s="60">
        <f t="shared" si="7"/>
        <v>42</v>
      </c>
      <c r="AW12" s="60">
        <f t="shared" si="7"/>
        <v>43</v>
      </c>
      <c r="AX12" s="60">
        <f t="shared" si="7"/>
        <v>44</v>
      </c>
      <c r="AY12" s="60">
        <f t="shared" si="7"/>
        <v>45</v>
      </c>
      <c r="AZ12" s="60">
        <f t="shared" si="7"/>
        <v>46</v>
      </c>
      <c r="BA12" s="60">
        <f t="shared" si="7"/>
        <v>47</v>
      </c>
      <c r="BB12" s="60">
        <f t="shared" si="7"/>
        <v>48</v>
      </c>
      <c r="BC12" s="60">
        <f t="shared" si="7"/>
        <v>49</v>
      </c>
      <c r="BD12" s="60">
        <f>BC12+1</f>
        <v>50</v>
      </c>
    </row>
    <row r="13" spans="1:57" hidden="1" outlineLevel="1" x14ac:dyDescent="0.2">
      <c r="B13" s="54" t="s">
        <v>211</v>
      </c>
      <c r="E13" s="59">
        <f t="shared" ref="E13:BD13" si="8">IF(E9&gt;Actual_End_Year,0,1)</f>
        <v>1</v>
      </c>
      <c r="F13" s="59">
        <f t="shared" si="8"/>
        <v>1</v>
      </c>
      <c r="G13" s="59">
        <f t="shared" si="8"/>
        <v>1</v>
      </c>
      <c r="H13" s="59">
        <f t="shared" si="8"/>
        <v>1</v>
      </c>
      <c r="I13" s="59">
        <f t="shared" si="8"/>
        <v>1</v>
      </c>
      <c r="J13" s="59">
        <f t="shared" si="8"/>
        <v>1</v>
      </c>
      <c r="K13" s="59">
        <f t="shared" si="8"/>
        <v>0</v>
      </c>
      <c r="L13" s="59">
        <f t="shared" si="8"/>
        <v>0</v>
      </c>
      <c r="M13" s="59">
        <f t="shared" si="8"/>
        <v>0</v>
      </c>
      <c r="N13" s="59">
        <f t="shared" si="8"/>
        <v>0</v>
      </c>
      <c r="O13" s="59">
        <f t="shared" si="8"/>
        <v>0</v>
      </c>
      <c r="P13" s="59">
        <f t="shared" si="8"/>
        <v>0</v>
      </c>
      <c r="Q13" s="59">
        <f t="shared" si="8"/>
        <v>0</v>
      </c>
      <c r="R13" s="59">
        <f t="shared" si="8"/>
        <v>0</v>
      </c>
      <c r="S13" s="59">
        <f t="shared" si="8"/>
        <v>0</v>
      </c>
      <c r="T13" s="59">
        <f t="shared" si="8"/>
        <v>0</v>
      </c>
      <c r="U13" s="59">
        <f t="shared" si="8"/>
        <v>0</v>
      </c>
      <c r="V13" s="59">
        <f t="shared" si="8"/>
        <v>0</v>
      </c>
      <c r="W13" s="59">
        <f t="shared" si="8"/>
        <v>0</v>
      </c>
      <c r="X13" s="59">
        <f t="shared" si="8"/>
        <v>0</v>
      </c>
      <c r="Y13" s="59">
        <f t="shared" si="8"/>
        <v>0</v>
      </c>
      <c r="Z13" s="59">
        <f t="shared" si="8"/>
        <v>0</v>
      </c>
      <c r="AA13" s="59">
        <f t="shared" si="8"/>
        <v>0</v>
      </c>
      <c r="AB13" s="59">
        <f t="shared" si="8"/>
        <v>0</v>
      </c>
      <c r="AC13" s="59">
        <f t="shared" si="8"/>
        <v>0</v>
      </c>
      <c r="AD13" s="59">
        <f t="shared" si="8"/>
        <v>0</v>
      </c>
      <c r="AE13" s="59">
        <f t="shared" si="8"/>
        <v>0</v>
      </c>
      <c r="AF13" s="59">
        <f t="shared" si="8"/>
        <v>0</v>
      </c>
      <c r="AG13" s="59">
        <f t="shared" si="8"/>
        <v>0</v>
      </c>
      <c r="AH13" s="59">
        <f t="shared" si="8"/>
        <v>0</v>
      </c>
      <c r="AI13" s="59">
        <f t="shared" si="8"/>
        <v>0</v>
      </c>
      <c r="AJ13" s="59">
        <f t="shared" si="8"/>
        <v>0</v>
      </c>
      <c r="AK13" s="59">
        <f t="shared" si="8"/>
        <v>0</v>
      </c>
      <c r="AL13" s="59">
        <f t="shared" si="8"/>
        <v>0</v>
      </c>
      <c r="AM13" s="59">
        <f t="shared" si="8"/>
        <v>0</v>
      </c>
      <c r="AN13" s="59">
        <f t="shared" si="8"/>
        <v>0</v>
      </c>
      <c r="AO13" s="59">
        <f t="shared" si="8"/>
        <v>0</v>
      </c>
      <c r="AP13" s="59">
        <f t="shared" si="8"/>
        <v>0</v>
      </c>
      <c r="AQ13" s="59">
        <f t="shared" si="8"/>
        <v>0</v>
      </c>
      <c r="AR13" s="59">
        <f t="shared" si="8"/>
        <v>0</v>
      </c>
      <c r="AS13" s="59">
        <f t="shared" si="8"/>
        <v>0</v>
      </c>
      <c r="AT13" s="59">
        <f t="shared" si="8"/>
        <v>0</v>
      </c>
      <c r="AU13" s="59">
        <f t="shared" si="8"/>
        <v>0</v>
      </c>
      <c r="AV13" s="59">
        <f t="shared" si="8"/>
        <v>0</v>
      </c>
      <c r="AW13" s="59">
        <f t="shared" si="8"/>
        <v>0</v>
      </c>
      <c r="AX13" s="59">
        <f t="shared" si="8"/>
        <v>0</v>
      </c>
      <c r="AY13" s="59">
        <f t="shared" si="8"/>
        <v>0</v>
      </c>
      <c r="AZ13" s="59">
        <f t="shared" si="8"/>
        <v>0</v>
      </c>
      <c r="BA13" s="59">
        <f t="shared" si="8"/>
        <v>0</v>
      </c>
      <c r="BB13" s="59">
        <f t="shared" si="8"/>
        <v>0</v>
      </c>
      <c r="BC13" s="59">
        <f t="shared" si="8"/>
        <v>0</v>
      </c>
      <c r="BD13" s="59">
        <f t="shared" si="8"/>
        <v>0</v>
      </c>
    </row>
    <row r="14" spans="1:57" hidden="1" outlineLevel="1" x14ac:dyDescent="0.2">
      <c r="B14" s="54" t="s">
        <v>212</v>
      </c>
      <c r="E14" s="59">
        <f t="shared" ref="E14:BD14" si="9">IF(AND(E9&gt;=Actual_Start_Year,E9&lt;=Display_Year_End),1,0)</f>
        <v>0</v>
      </c>
      <c r="F14" s="59">
        <f t="shared" si="9"/>
        <v>1</v>
      </c>
      <c r="G14" s="60">
        <f t="shared" si="9"/>
        <v>1</v>
      </c>
      <c r="H14" s="60">
        <f t="shared" si="9"/>
        <v>1</v>
      </c>
      <c r="I14" s="60">
        <f t="shared" si="9"/>
        <v>1</v>
      </c>
      <c r="J14" s="60">
        <f t="shared" si="9"/>
        <v>1</v>
      </c>
      <c r="K14" s="60">
        <f t="shared" si="9"/>
        <v>1</v>
      </c>
      <c r="L14" s="60">
        <f t="shared" si="9"/>
        <v>1</v>
      </c>
      <c r="M14" s="60">
        <f t="shared" si="9"/>
        <v>1</v>
      </c>
      <c r="N14" s="60">
        <f t="shared" si="9"/>
        <v>1</v>
      </c>
      <c r="O14" s="60">
        <f t="shared" si="9"/>
        <v>1</v>
      </c>
      <c r="P14" s="60">
        <f t="shared" si="9"/>
        <v>1</v>
      </c>
      <c r="Q14" s="60">
        <f t="shared" si="9"/>
        <v>1</v>
      </c>
      <c r="R14" s="60">
        <f t="shared" si="9"/>
        <v>1</v>
      </c>
      <c r="S14" s="60">
        <f t="shared" si="9"/>
        <v>1</v>
      </c>
      <c r="T14" s="60">
        <f t="shared" si="9"/>
        <v>1</v>
      </c>
      <c r="U14" s="60">
        <f t="shared" si="9"/>
        <v>1</v>
      </c>
      <c r="V14" s="60">
        <f t="shared" si="9"/>
        <v>1</v>
      </c>
      <c r="W14" s="60">
        <f t="shared" si="9"/>
        <v>1</v>
      </c>
      <c r="X14" s="60">
        <f t="shared" si="9"/>
        <v>1</v>
      </c>
      <c r="Y14" s="60">
        <f t="shared" si="9"/>
        <v>1</v>
      </c>
      <c r="Z14" s="60">
        <f t="shared" si="9"/>
        <v>1</v>
      </c>
      <c r="AA14" s="60">
        <f t="shared" si="9"/>
        <v>1</v>
      </c>
      <c r="AB14" s="60">
        <f t="shared" si="9"/>
        <v>1</v>
      </c>
      <c r="AC14" s="60">
        <f t="shared" si="9"/>
        <v>1</v>
      </c>
      <c r="AD14" s="60">
        <f t="shared" si="9"/>
        <v>1</v>
      </c>
      <c r="AE14" s="60">
        <f t="shared" si="9"/>
        <v>1</v>
      </c>
      <c r="AF14" s="60">
        <f t="shared" si="9"/>
        <v>1</v>
      </c>
      <c r="AG14" s="60">
        <f t="shared" si="9"/>
        <v>1</v>
      </c>
      <c r="AH14" s="60">
        <f t="shared" si="9"/>
        <v>1</v>
      </c>
      <c r="AI14" s="60">
        <f t="shared" si="9"/>
        <v>1</v>
      </c>
      <c r="AJ14" s="60">
        <f t="shared" si="9"/>
        <v>1</v>
      </c>
      <c r="AK14" s="60">
        <f t="shared" si="9"/>
        <v>1</v>
      </c>
      <c r="AL14" s="60">
        <f t="shared" si="9"/>
        <v>1</v>
      </c>
      <c r="AM14" s="60">
        <f t="shared" si="9"/>
        <v>1</v>
      </c>
      <c r="AN14" s="60">
        <f t="shared" si="9"/>
        <v>1</v>
      </c>
      <c r="AO14" s="60">
        <f t="shared" si="9"/>
        <v>1</v>
      </c>
      <c r="AP14" s="60">
        <f t="shared" si="9"/>
        <v>1</v>
      </c>
      <c r="AQ14" s="60">
        <f t="shared" si="9"/>
        <v>1</v>
      </c>
      <c r="AR14" s="60">
        <f t="shared" si="9"/>
        <v>1</v>
      </c>
      <c r="AS14" s="60">
        <f t="shared" si="9"/>
        <v>1</v>
      </c>
      <c r="AT14" s="60">
        <f t="shared" si="9"/>
        <v>1</v>
      </c>
      <c r="AU14" s="60">
        <f t="shared" si="9"/>
        <v>1</v>
      </c>
      <c r="AV14" s="60">
        <f t="shared" si="9"/>
        <v>1</v>
      </c>
      <c r="AW14" s="60">
        <f t="shared" si="9"/>
        <v>1</v>
      </c>
      <c r="AX14" s="60">
        <f t="shared" si="9"/>
        <v>1</v>
      </c>
      <c r="AY14" s="60">
        <f t="shared" si="9"/>
        <v>1</v>
      </c>
      <c r="AZ14" s="60">
        <f t="shared" si="9"/>
        <v>1</v>
      </c>
      <c r="BA14" s="60">
        <f t="shared" si="9"/>
        <v>1</v>
      </c>
      <c r="BB14" s="60">
        <f t="shared" si="9"/>
        <v>1</v>
      </c>
      <c r="BC14" s="60">
        <f t="shared" si="9"/>
        <v>1</v>
      </c>
      <c r="BD14" s="60">
        <f t="shared" si="9"/>
        <v>1</v>
      </c>
    </row>
    <row r="15" spans="1:57" collapsed="1" x14ac:dyDescent="0.2">
      <c r="A15" s="9"/>
      <c r="C15" s="13"/>
      <c r="D15" s="45"/>
    </row>
    <row r="16" spans="1:57" x14ac:dyDescent="0.2">
      <c r="A16" s="6">
        <f>MAX($A$1:A9)+subsection</f>
        <v>9.02</v>
      </c>
      <c r="B16" s="6" t="s">
        <v>265</v>
      </c>
      <c r="C16" s="7"/>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row>
    <row r="17" spans="1:56" x14ac:dyDescent="0.2">
      <c r="C17" s="24"/>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row>
    <row r="18" spans="1:56" outlineLevel="1" x14ac:dyDescent="0.2">
      <c r="B18" s="48" t="s">
        <v>221</v>
      </c>
      <c r="C18" s="10" t="s">
        <v>222</v>
      </c>
      <c r="G18" s="180">
        <f>'Regulatory Model'!G21</f>
        <v>1.3108614232209881E-2</v>
      </c>
      <c r="H18" s="180">
        <f>'Regulatory Model'!H21</f>
        <v>2.1256931608133023E-2</v>
      </c>
      <c r="I18" s="180">
        <f>'Regulatory Model'!I21</f>
        <v>1.9004524886877761E-2</v>
      </c>
      <c r="J18" s="180">
        <f>'Regulatory Model'!J21</f>
        <v>1.3321492007104752E-2</v>
      </c>
      <c r="K18" s="180">
        <f>'Regulatory Model'!K21</f>
        <v>2.1910604732690686E-2</v>
      </c>
      <c r="L18" s="180">
        <f>'Regulatory Model'!L21</f>
        <v>1.1149228130360234E-2</v>
      </c>
      <c r="M18" s="180">
        <f>'Regulatory Model'!M21</f>
        <v>2.5000000000000001E-2</v>
      </c>
      <c r="N18" s="180">
        <f>'Regulatory Model'!N21</f>
        <v>2.5000000000000001E-2</v>
      </c>
      <c r="O18" s="180">
        <f>'Regulatory Model'!O21</f>
        <v>2.5000000000000001E-2</v>
      </c>
      <c r="P18" s="180">
        <f>'Regulatory Model'!P21</f>
        <v>2.5000000000000001E-2</v>
      </c>
      <c r="Q18" s="180">
        <f>'Regulatory Model'!Q21</f>
        <v>2.5000000000000001E-2</v>
      </c>
      <c r="R18" s="180">
        <f>'Regulatory Model'!R21</f>
        <v>2.5000000000000001E-2</v>
      </c>
      <c r="S18" s="180">
        <f>'Regulatory Model'!S21</f>
        <v>2.5000000000000001E-2</v>
      </c>
      <c r="T18" s="180">
        <f>'Regulatory Model'!T21</f>
        <v>2.5000000000000001E-2</v>
      </c>
      <c r="U18" s="180">
        <f>'Regulatory Model'!U21</f>
        <v>2.5000000000000001E-2</v>
      </c>
      <c r="V18" s="180">
        <f>'Regulatory Model'!V21</f>
        <v>2.5000000000000001E-2</v>
      </c>
      <c r="W18" s="180">
        <f>'Regulatory Model'!W21</f>
        <v>2.5000000000000001E-2</v>
      </c>
      <c r="X18" s="180">
        <f>'Regulatory Model'!X21</f>
        <v>2.5000000000000001E-2</v>
      </c>
      <c r="Y18" s="180">
        <f>'Regulatory Model'!Y21</f>
        <v>2.5000000000000001E-2</v>
      </c>
      <c r="Z18" s="180">
        <f>'Regulatory Model'!Z21</f>
        <v>2.5000000000000001E-2</v>
      </c>
      <c r="AA18" s="180">
        <f>'Regulatory Model'!AA21</f>
        <v>2.5000000000000001E-2</v>
      </c>
      <c r="AB18" s="180">
        <f>'Regulatory Model'!AB21</f>
        <v>2.5000000000000001E-2</v>
      </c>
      <c r="AC18" s="180">
        <f>'Regulatory Model'!AC21</f>
        <v>2.5000000000000001E-2</v>
      </c>
      <c r="AD18" s="180">
        <f>'Regulatory Model'!AD21</f>
        <v>2.5000000000000001E-2</v>
      </c>
      <c r="AE18" s="180">
        <f>'Regulatory Model'!AE21</f>
        <v>2.5000000000000001E-2</v>
      </c>
      <c r="AF18" s="180">
        <f>'Regulatory Model'!AF21</f>
        <v>2.5000000000000001E-2</v>
      </c>
      <c r="AG18" s="180">
        <f>'Regulatory Model'!AG21</f>
        <v>2.5000000000000001E-2</v>
      </c>
      <c r="AH18" s="180">
        <f>'Regulatory Model'!AH21</f>
        <v>2.5000000000000001E-2</v>
      </c>
      <c r="AI18" s="180">
        <f>'Regulatory Model'!AI21</f>
        <v>2.5000000000000001E-2</v>
      </c>
      <c r="AJ18" s="180">
        <f>'Regulatory Model'!AJ21</f>
        <v>2.5000000000000001E-2</v>
      </c>
      <c r="AK18" s="180">
        <f>'Regulatory Model'!AK21</f>
        <v>2.5000000000000001E-2</v>
      </c>
      <c r="AL18" s="180">
        <f>'Regulatory Model'!AL21</f>
        <v>2.5000000000000001E-2</v>
      </c>
      <c r="AM18" s="180">
        <f>'Regulatory Model'!AM21</f>
        <v>2.5000000000000001E-2</v>
      </c>
      <c r="AN18" s="180">
        <f>'Regulatory Model'!AN21</f>
        <v>2.5000000000000001E-2</v>
      </c>
      <c r="AO18" s="180">
        <f>'Regulatory Model'!AO21</f>
        <v>2.5000000000000001E-2</v>
      </c>
      <c r="AP18" s="180">
        <f>'Regulatory Model'!AP21</f>
        <v>2.5000000000000001E-2</v>
      </c>
      <c r="AQ18" s="180">
        <f>'Regulatory Model'!AQ21</f>
        <v>2.5000000000000001E-2</v>
      </c>
      <c r="AR18" s="180">
        <f>'Regulatory Model'!AR21</f>
        <v>2.5000000000000001E-2</v>
      </c>
      <c r="AS18" s="180">
        <f>'Regulatory Model'!AS21</f>
        <v>2.5000000000000001E-2</v>
      </c>
      <c r="AT18" s="180">
        <f>'Regulatory Model'!AT21</f>
        <v>2.5000000000000001E-2</v>
      </c>
      <c r="AU18" s="180">
        <f>'Regulatory Model'!AU21</f>
        <v>2.5000000000000001E-2</v>
      </c>
      <c r="AV18" s="180">
        <f>'Regulatory Model'!AV21</f>
        <v>2.5000000000000001E-2</v>
      </c>
      <c r="AW18" s="180">
        <f>'Regulatory Model'!AW21</f>
        <v>2.5000000000000001E-2</v>
      </c>
      <c r="AX18" s="180">
        <f>'Regulatory Model'!AX21</f>
        <v>2.5000000000000001E-2</v>
      </c>
      <c r="AY18" s="180">
        <f>'Regulatory Model'!AY21</f>
        <v>2.5000000000000001E-2</v>
      </c>
      <c r="AZ18" s="180">
        <f>'Regulatory Model'!AZ21</f>
        <v>2.5000000000000001E-2</v>
      </c>
      <c r="BA18" s="180">
        <f>'Regulatory Model'!BA21</f>
        <v>2.5000000000000001E-2</v>
      </c>
      <c r="BB18" s="180">
        <f>'Regulatory Model'!BB21</f>
        <v>2.5000000000000001E-2</v>
      </c>
      <c r="BC18" s="180">
        <f>'Regulatory Model'!BC21</f>
        <v>2.5000000000000001E-2</v>
      </c>
      <c r="BD18" s="180">
        <f>'Regulatory Model'!BD21</f>
        <v>2.5000000000000001E-2</v>
      </c>
    </row>
    <row r="19" spans="1:56" outlineLevel="1" x14ac:dyDescent="0.2">
      <c r="B19" s="48" t="s">
        <v>223</v>
      </c>
      <c r="C19" s="10" t="s">
        <v>222</v>
      </c>
      <c r="G19" s="180">
        <f>'Regulatory Model'!G22</f>
        <v>0.11536600724810855</v>
      </c>
      <c r="H19" s="180">
        <f>'Regulatory Model'!H22</f>
        <v>0.11536600724810855</v>
      </c>
      <c r="I19" s="180">
        <f>'Regulatory Model'!I22</f>
        <v>0.11519598212611215</v>
      </c>
      <c r="J19" s="180">
        <f>'Regulatory Model'!J22</f>
        <v>0.1046</v>
      </c>
      <c r="K19" s="180">
        <f>'Regulatory Model'!K22</f>
        <v>8.9300000000000004E-2</v>
      </c>
      <c r="L19" s="180">
        <f>'Regulatory Model'!L22</f>
        <v>8.2299999999999998E-2</v>
      </c>
      <c r="M19" s="180">
        <f>'Regulatory Model'!M22</f>
        <v>8.2299999999999998E-2</v>
      </c>
      <c r="N19" s="180">
        <f>'Regulatory Model'!N22</f>
        <v>8.2299999999999998E-2</v>
      </c>
      <c r="O19" s="180">
        <f>'Regulatory Model'!O22</f>
        <v>8.2299999999999998E-2</v>
      </c>
      <c r="P19" s="180">
        <f>'Regulatory Model'!P22</f>
        <v>8.2299999999999998E-2</v>
      </c>
      <c r="Q19" s="180">
        <f>'Regulatory Model'!Q22</f>
        <v>8.2299999999999998E-2</v>
      </c>
      <c r="R19" s="180">
        <f>'Regulatory Model'!R22</f>
        <v>8.2299999999999998E-2</v>
      </c>
      <c r="S19" s="180">
        <f>'Regulatory Model'!S22</f>
        <v>8.2299999999999998E-2</v>
      </c>
      <c r="T19" s="180">
        <f>'Regulatory Model'!T22</f>
        <v>8.2299999999999998E-2</v>
      </c>
      <c r="U19" s="180">
        <f>'Regulatory Model'!U22</f>
        <v>8.2299999999999998E-2</v>
      </c>
      <c r="V19" s="180">
        <f>'Regulatory Model'!V22</f>
        <v>8.2299999999999998E-2</v>
      </c>
      <c r="W19" s="180">
        <f>'Regulatory Model'!W22</f>
        <v>8.2299999999999998E-2</v>
      </c>
      <c r="X19" s="180">
        <f>'Regulatory Model'!X22</f>
        <v>8.2299999999999998E-2</v>
      </c>
      <c r="Y19" s="180">
        <f>'Regulatory Model'!Y22</f>
        <v>8.2299999999999998E-2</v>
      </c>
      <c r="Z19" s="180">
        <f>'Regulatory Model'!Z22</f>
        <v>8.2299999999999998E-2</v>
      </c>
      <c r="AA19" s="180">
        <f>'Regulatory Model'!AA22</f>
        <v>8.2299999999999998E-2</v>
      </c>
      <c r="AB19" s="180">
        <f>'Regulatory Model'!AB22</f>
        <v>8.2299999999999998E-2</v>
      </c>
      <c r="AC19" s="180">
        <f>'Regulatory Model'!AC22</f>
        <v>8.2299999999999998E-2</v>
      </c>
      <c r="AD19" s="180">
        <f>'Regulatory Model'!AD22</f>
        <v>8.2299999999999998E-2</v>
      </c>
      <c r="AE19" s="180">
        <f>'Regulatory Model'!AE22</f>
        <v>8.2299999999999998E-2</v>
      </c>
      <c r="AF19" s="180">
        <f>'Regulatory Model'!AF22</f>
        <v>8.2299999999999998E-2</v>
      </c>
      <c r="AG19" s="180">
        <f>'Regulatory Model'!AG22</f>
        <v>8.2299999999999998E-2</v>
      </c>
      <c r="AH19" s="180">
        <f>'Regulatory Model'!AH22</f>
        <v>8.2299999999999998E-2</v>
      </c>
      <c r="AI19" s="180">
        <f>'Regulatory Model'!AI22</f>
        <v>8.2299999999999998E-2</v>
      </c>
      <c r="AJ19" s="180">
        <f>'Regulatory Model'!AJ22</f>
        <v>8.2299999999999998E-2</v>
      </c>
      <c r="AK19" s="180">
        <f>'Regulatory Model'!AK22</f>
        <v>8.2299999999999998E-2</v>
      </c>
      <c r="AL19" s="180">
        <f>'Regulatory Model'!AL22</f>
        <v>8.2299999999999998E-2</v>
      </c>
      <c r="AM19" s="180">
        <f>'Regulatory Model'!AM22</f>
        <v>8.2299999999999998E-2</v>
      </c>
      <c r="AN19" s="180">
        <f>'Regulatory Model'!AN22</f>
        <v>8.2299999999999998E-2</v>
      </c>
      <c r="AO19" s="180">
        <f>'Regulatory Model'!AO22</f>
        <v>8.2299999999999998E-2</v>
      </c>
      <c r="AP19" s="180">
        <f>'Regulatory Model'!AP22</f>
        <v>8.2299999999999998E-2</v>
      </c>
      <c r="AQ19" s="180">
        <f>'Regulatory Model'!AQ22</f>
        <v>8.2299999999999998E-2</v>
      </c>
      <c r="AR19" s="180">
        <f>'Regulatory Model'!AR22</f>
        <v>8.2299999999999998E-2</v>
      </c>
      <c r="AS19" s="180">
        <f>'Regulatory Model'!AS22</f>
        <v>8.2299999999999998E-2</v>
      </c>
      <c r="AT19" s="180">
        <f>'Regulatory Model'!AT22</f>
        <v>8.2299999999999998E-2</v>
      </c>
      <c r="AU19" s="180">
        <f>'Regulatory Model'!AU22</f>
        <v>8.2299999999999998E-2</v>
      </c>
      <c r="AV19" s="180">
        <f>'Regulatory Model'!AV22</f>
        <v>8.2299999999999998E-2</v>
      </c>
      <c r="AW19" s="180">
        <f>'Regulatory Model'!AW22</f>
        <v>8.2299999999999998E-2</v>
      </c>
      <c r="AX19" s="180">
        <f>'Regulatory Model'!AX22</f>
        <v>8.2299999999999998E-2</v>
      </c>
      <c r="AY19" s="180">
        <f>'Regulatory Model'!AY22</f>
        <v>8.2299999999999998E-2</v>
      </c>
      <c r="AZ19" s="180">
        <f>'Regulatory Model'!AZ22</f>
        <v>8.2299999999999998E-2</v>
      </c>
      <c r="BA19" s="180">
        <f>'Regulatory Model'!BA22</f>
        <v>8.2299999999999998E-2</v>
      </c>
      <c r="BB19" s="180">
        <f>'Regulatory Model'!BB22</f>
        <v>8.2299999999999998E-2</v>
      </c>
      <c r="BC19" s="180">
        <f>'Regulatory Model'!BC22</f>
        <v>8.2299999999999998E-2</v>
      </c>
      <c r="BD19" s="180">
        <f>'Regulatory Model'!BD22</f>
        <v>8.2299999999999998E-2</v>
      </c>
    </row>
    <row r="20" spans="1:56" outlineLevel="1" x14ac:dyDescent="0.2">
      <c r="B20" s="48" t="s">
        <v>275</v>
      </c>
      <c r="C20" s="10" t="s">
        <v>71</v>
      </c>
      <c r="F20" s="43">
        <v>1</v>
      </c>
      <c r="G20" s="203">
        <f t="shared" ref="G20:AL20" si="10">F20*(1+G19)</f>
        <v>1.1153660072481086</v>
      </c>
      <c r="H20" s="203">
        <f t="shared" si="10"/>
        <v>1.2440413301245878</v>
      </c>
      <c r="I20" s="203">
        <f t="shared" si="10"/>
        <v>1.3873498929537647</v>
      </c>
      <c r="J20" s="203">
        <f t="shared" si="10"/>
        <v>1.5324666917567284</v>
      </c>
      <c r="K20" s="203">
        <f t="shared" si="10"/>
        <v>1.6693159673306042</v>
      </c>
      <c r="L20" s="203">
        <f t="shared" si="10"/>
        <v>1.8067006714419129</v>
      </c>
      <c r="M20" s="203">
        <f t="shared" si="10"/>
        <v>1.9553921367015825</v>
      </c>
      <c r="N20" s="203">
        <f t="shared" si="10"/>
        <v>2.1163209095521229</v>
      </c>
      <c r="O20" s="203">
        <f t="shared" si="10"/>
        <v>2.2904941204082627</v>
      </c>
      <c r="P20" s="203">
        <f t="shared" si="10"/>
        <v>2.4790017865178626</v>
      </c>
      <c r="Q20" s="203">
        <f t="shared" si="10"/>
        <v>2.6830236335482827</v>
      </c>
      <c r="R20" s="203">
        <f t="shared" si="10"/>
        <v>2.9038364785893065</v>
      </c>
      <c r="S20" s="203">
        <f t="shared" si="10"/>
        <v>3.1428222207772065</v>
      </c>
      <c r="T20" s="203">
        <f t="shared" si="10"/>
        <v>3.4014764895471705</v>
      </c>
      <c r="U20" s="203">
        <f t="shared" si="10"/>
        <v>3.6814180046369027</v>
      </c>
      <c r="V20" s="203">
        <f t="shared" si="10"/>
        <v>3.9843987064185198</v>
      </c>
      <c r="W20" s="203">
        <f t="shared" si="10"/>
        <v>4.3123147199567642</v>
      </c>
      <c r="X20" s="203">
        <f t="shared" si="10"/>
        <v>4.6672182214092057</v>
      </c>
      <c r="Y20" s="203">
        <f t="shared" si="10"/>
        <v>5.0513302810311833</v>
      </c>
      <c r="Z20" s="203">
        <f t="shared" si="10"/>
        <v>5.4670547631600499</v>
      </c>
      <c r="AA20" s="203">
        <f t="shared" si="10"/>
        <v>5.9169933701681225</v>
      </c>
      <c r="AB20" s="203">
        <f t="shared" si="10"/>
        <v>6.4039619245329593</v>
      </c>
      <c r="AC20" s="203">
        <f t="shared" si="10"/>
        <v>6.9310079909220219</v>
      </c>
      <c r="AD20" s="203">
        <f t="shared" si="10"/>
        <v>7.5014299485749047</v>
      </c>
      <c r="AE20" s="203">
        <f t="shared" si="10"/>
        <v>8.1187976333426199</v>
      </c>
      <c r="AF20" s="203">
        <f t="shared" si="10"/>
        <v>8.7869746785667182</v>
      </c>
      <c r="AG20" s="203">
        <f t="shared" si="10"/>
        <v>9.5101426946127603</v>
      </c>
      <c r="AH20" s="203">
        <f t="shared" si="10"/>
        <v>10.292827438379391</v>
      </c>
      <c r="AI20" s="203">
        <f t="shared" si="10"/>
        <v>11.139927136558015</v>
      </c>
      <c r="AJ20" s="203">
        <f t="shared" si="10"/>
        <v>12.05674313989674</v>
      </c>
      <c r="AK20" s="203">
        <f t="shared" si="10"/>
        <v>13.049013100310242</v>
      </c>
      <c r="AL20" s="203">
        <f t="shared" si="10"/>
        <v>14.122946878465775</v>
      </c>
      <c r="AM20" s="203">
        <f t="shared" ref="AM20:BD20" si="11">AL20*(1+AM19)</f>
        <v>15.285265406563509</v>
      </c>
      <c r="AN20" s="203">
        <f t="shared" si="11"/>
        <v>16.543242749523685</v>
      </c>
      <c r="AO20" s="203">
        <f t="shared" si="11"/>
        <v>17.904751627809485</v>
      </c>
      <c r="AP20" s="203">
        <f t="shared" si="11"/>
        <v>19.378312686778205</v>
      </c>
      <c r="AQ20" s="203">
        <f t="shared" si="11"/>
        <v>20.973147820900053</v>
      </c>
      <c r="AR20" s="203">
        <f t="shared" si="11"/>
        <v>22.699237886560127</v>
      </c>
      <c r="AS20" s="203">
        <f t="shared" si="11"/>
        <v>24.567385164624024</v>
      </c>
      <c r="AT20" s="203">
        <f t="shared" si="11"/>
        <v>26.589280963672582</v>
      </c>
      <c r="AU20" s="203">
        <f t="shared" si="11"/>
        <v>28.777578786982836</v>
      </c>
      <c r="AV20" s="203">
        <f t="shared" si="11"/>
        <v>31.145973521151525</v>
      </c>
      <c r="AW20" s="203">
        <f t="shared" si="11"/>
        <v>33.709287141942298</v>
      </c>
      <c r="AX20" s="203">
        <f t="shared" si="11"/>
        <v>36.483561473724151</v>
      </c>
      <c r="AY20" s="203">
        <f t="shared" si="11"/>
        <v>39.486158583011651</v>
      </c>
      <c r="AZ20" s="203">
        <f t="shared" si="11"/>
        <v>42.735869434393514</v>
      </c>
      <c r="BA20" s="203">
        <f t="shared" si="11"/>
        <v>46.253031488844101</v>
      </c>
      <c r="BB20" s="203">
        <f t="shared" si="11"/>
        <v>50.059655980375972</v>
      </c>
      <c r="BC20" s="203">
        <f t="shared" si="11"/>
        <v>54.179565667560915</v>
      </c>
      <c r="BD20" s="203">
        <f t="shared" si="11"/>
        <v>58.638543922001183</v>
      </c>
    </row>
    <row r="21" spans="1:56" outlineLevel="1" x14ac:dyDescent="0.2">
      <c r="C21" s="24"/>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row>
    <row r="22" spans="1:56" x14ac:dyDescent="0.2">
      <c r="A22" s="68">
        <f>MAX($A$1:A19)+subsection</f>
        <v>9.0299999999999994</v>
      </c>
      <c r="B22" s="6" t="s">
        <v>276</v>
      </c>
      <c r="C22" s="7"/>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row>
    <row r="24" spans="1:56" outlineLevel="1" x14ac:dyDescent="0.2">
      <c r="B24" s="49" t="s">
        <v>277</v>
      </c>
      <c r="C24" s="24"/>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row>
    <row r="25" spans="1:56" outlineLevel="1" x14ac:dyDescent="0.2">
      <c r="C25" s="24"/>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row>
    <row r="26" spans="1:56" outlineLevel="1" x14ac:dyDescent="0.2">
      <c r="B26" s="47" t="s">
        <v>148</v>
      </c>
      <c r="C26" s="24"/>
      <c r="D26" s="53" t="s">
        <v>278</v>
      </c>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row>
    <row r="27" spans="1:56" outlineLevel="1" x14ac:dyDescent="0.2">
      <c r="B27" s="48" t="s">
        <v>150</v>
      </c>
      <c r="C27" s="10" t="s">
        <v>216</v>
      </c>
      <c r="D27" s="24">
        <v>1</v>
      </c>
      <c r="G27" s="183">
        <f>SUMPRODUCT(Mapping!$E$124:$E$143,'Regulatory Model'!G$58:G$77)</f>
        <v>62.148947472273974</v>
      </c>
      <c r="H27" s="183">
        <f>SUMPRODUCT(Mapping!$E$124:$E$143,'Regulatory Model'!H$58:H$77)</f>
        <v>39.270154153063871</v>
      </c>
      <c r="I27" s="183">
        <f>SUMPRODUCT(Mapping!$E$124:$E$143,'Regulatory Model'!I$58:I$77)</f>
        <v>48.257099129973383</v>
      </c>
      <c r="J27" s="183">
        <f>SUMPRODUCT(Mapping!$E$124:$E$143,'Regulatory Model'!J$58:J$77)</f>
        <v>42.730758235025398</v>
      </c>
      <c r="K27" s="183">
        <f>SUMPRODUCT(Mapping!$E$124:$E$143,'Regulatory Model'!K$58:K$77)</f>
        <v>38.797150923193492</v>
      </c>
      <c r="L27" s="183">
        <f>SUMPRODUCT(Mapping!$E$124:$E$143,'Regulatory Model'!L$58:L$77)</f>
        <v>94.795011206289288</v>
      </c>
      <c r="M27" s="183">
        <f>SUMPRODUCT(Mapping!$E$124:$E$143,'Regulatory Model'!M$58:M$77)</f>
        <v>159.55488451916349</v>
      </c>
      <c r="N27" s="183">
        <f>SUMPRODUCT(Mapping!$E$124:$E$143,'Regulatory Model'!N$58:N$77)</f>
        <v>221.11764089434095</v>
      </c>
      <c r="O27" s="183">
        <f>SUMPRODUCT(Mapping!$E$124:$E$143,'Regulatory Model'!O$58:O$77)</f>
        <v>176.90744930125041</v>
      </c>
      <c r="P27" s="183">
        <f>SUMPRODUCT(Mapping!$E$124:$E$143,'Regulatory Model'!P$58:P$77)</f>
        <v>469.47632899388157</v>
      </c>
      <c r="Q27" s="183">
        <f>SUMPRODUCT(Mapping!$E$124:$E$143,'Regulatory Model'!Q$58:Q$77)</f>
        <v>409.8142029725243</v>
      </c>
      <c r="R27" s="183">
        <f>SUMPRODUCT(Mapping!$E$124:$E$143,'Regulatory Model'!R$58:R$77)</f>
        <v>33.774092760891271</v>
      </c>
      <c r="S27" s="183">
        <f>SUMPRODUCT(Mapping!$E$124:$E$143,'Regulatory Model'!S$58:S$77)</f>
        <v>25.495824256827373</v>
      </c>
      <c r="T27" s="183">
        <f>SUMPRODUCT(Mapping!$E$124:$E$143,'Regulatory Model'!T$58:T$77)</f>
        <v>25.141096121864912</v>
      </c>
      <c r="U27" s="183">
        <f>SUMPRODUCT(Mapping!$E$124:$E$143,'Regulatory Model'!U$58:U$77)</f>
        <v>76.276699901801379</v>
      </c>
      <c r="V27" s="183">
        <f>SUMPRODUCT(Mapping!$E$124:$E$143,'Regulatory Model'!V$58:V$77)</f>
        <v>94.690192490420586</v>
      </c>
      <c r="W27" s="183">
        <f>SUMPRODUCT(Mapping!$E$124:$E$143,'Regulatory Model'!W$58:W$77)</f>
        <v>28.606949397832693</v>
      </c>
      <c r="X27" s="183">
        <f>SUMPRODUCT(Mapping!$E$124:$E$143,'Regulatory Model'!X$58:X$77)</f>
        <v>26.040915692746118</v>
      </c>
      <c r="Y27" s="183">
        <f>SUMPRODUCT(Mapping!$E$124:$E$143,'Regulatory Model'!Y$58:Y$77)</f>
        <v>30.450569998987415</v>
      </c>
      <c r="Z27" s="183">
        <f>SUMPRODUCT(Mapping!$E$124:$E$143,'Regulatory Model'!Z$58:Z$77)</f>
        <v>52.085006950359592</v>
      </c>
      <c r="AA27" s="183">
        <f>SUMPRODUCT(Mapping!$E$124:$E$143,'Regulatory Model'!AA$58:AA$77)</f>
        <v>24.798256729475625</v>
      </c>
      <c r="AB27" s="183">
        <f>SUMPRODUCT(Mapping!$E$124:$E$143,'Regulatory Model'!AB$58:AB$77)</f>
        <v>46.055020001504118</v>
      </c>
      <c r="AC27" s="183">
        <f>SUMPRODUCT(Mapping!$E$124:$E$143,'Regulatory Model'!AC$58:AC$77)</f>
        <v>61.755613650923202</v>
      </c>
      <c r="AD27" s="183">
        <f>SUMPRODUCT(Mapping!$E$124:$E$143,'Regulatory Model'!AD$58:AD$77)</f>
        <v>74.473551468240771</v>
      </c>
      <c r="AE27" s="183">
        <f>SUMPRODUCT(Mapping!$E$124:$E$143,'Regulatory Model'!AE$58:AE$77)</f>
        <v>71.688773229937084</v>
      </c>
      <c r="AF27" s="183">
        <f>SUMPRODUCT(Mapping!$E$124:$E$143,'Regulatory Model'!AF$58:AF$77)</f>
        <v>30.297194193458076</v>
      </c>
      <c r="AG27" s="183">
        <f>SUMPRODUCT(Mapping!$E$124:$E$143,'Regulatory Model'!AG$58:AG$77)</f>
        <v>1.0573916849112577</v>
      </c>
      <c r="AH27" s="183">
        <f>SUMPRODUCT(Mapping!$E$124:$E$143,'Regulatory Model'!AH$58:AH$77)</f>
        <v>1.3146083104241733</v>
      </c>
      <c r="AI27" s="183">
        <f>SUMPRODUCT(Mapping!$E$124:$E$143,'Regulatory Model'!AI$58:AI$77)</f>
        <v>1.1893150099623602</v>
      </c>
      <c r="AJ27" s="183">
        <f>SUMPRODUCT(Mapping!$E$124:$E$143,'Regulatory Model'!AJ$58:AJ$77)</f>
        <v>17.352464065284025</v>
      </c>
      <c r="AK27" s="183">
        <f>SUMPRODUCT(Mapping!$E$124:$E$143,'Regulatory Model'!AK$58:AK$77)</f>
        <v>15.892757062797562</v>
      </c>
      <c r="AL27" s="183">
        <f>SUMPRODUCT(Mapping!$E$124:$E$143,'Regulatory Model'!AL$58:AL$77)</f>
        <v>3.2377746185084146</v>
      </c>
      <c r="AM27" s="183">
        <f>SUMPRODUCT(Mapping!$E$124:$E$143,'Regulatory Model'!AM$58:AM$77)</f>
        <v>3.5368574353016808</v>
      </c>
      <c r="AN27" s="183">
        <f>SUMPRODUCT(Mapping!$E$124:$E$143,'Regulatory Model'!AN$58:AN$77)</f>
        <v>2.7706218321280844</v>
      </c>
      <c r="AO27" s="183">
        <f>SUMPRODUCT(Mapping!$E$124:$E$143,'Regulatory Model'!AO$58:AO$77)</f>
        <v>1.1357004084597377</v>
      </c>
      <c r="AP27" s="183">
        <f>SUMPRODUCT(Mapping!$E$124:$E$143,'Regulatory Model'!AP$58:AP$77)</f>
        <v>12.053751812602092</v>
      </c>
      <c r="AQ27" s="183">
        <f>SUMPRODUCT(Mapping!$E$124:$E$143,'Regulatory Model'!AQ$58:AQ$77)</f>
        <v>4.5172921728951891</v>
      </c>
      <c r="AR27" s="183">
        <f>SUMPRODUCT(Mapping!$E$124:$E$143,'Regulatory Model'!AR$58:AR$77)</f>
        <v>3.1103184377271571</v>
      </c>
      <c r="AS27" s="183">
        <f>SUMPRODUCT(Mapping!$E$124:$E$143,'Regulatory Model'!AS$58:AS$77)</f>
        <v>3.2258545925474666</v>
      </c>
      <c r="AT27" s="183">
        <f>SUMPRODUCT(Mapping!$E$124:$E$143,'Regulatory Model'!AT$58:AT$77)</f>
        <v>41.580349170074214</v>
      </c>
      <c r="AU27" s="183">
        <f>SUMPRODUCT(Mapping!$E$124:$E$143,'Regulatory Model'!AU$58:AU$77)</f>
        <v>0.32697963210387815</v>
      </c>
      <c r="AV27" s="183">
        <f>SUMPRODUCT(Mapping!$E$124:$E$143,'Regulatory Model'!AV$58:AV$77)</f>
        <v>0</v>
      </c>
      <c r="AW27" s="183">
        <f>SUMPRODUCT(Mapping!$E$124:$E$143,'Regulatory Model'!AW$58:AW$77)</f>
        <v>0</v>
      </c>
      <c r="AX27" s="183">
        <f>SUMPRODUCT(Mapping!$E$124:$E$143,'Regulatory Model'!AX$58:AX$77)</f>
        <v>0</v>
      </c>
      <c r="AY27" s="183">
        <f>SUMPRODUCT(Mapping!$E$124:$E$143,'Regulatory Model'!AY$58:AY$77)</f>
        <v>0</v>
      </c>
      <c r="AZ27" s="183">
        <f>SUMPRODUCT(Mapping!$E$124:$E$143,'Regulatory Model'!AZ$58:AZ$77)</f>
        <v>0</v>
      </c>
      <c r="BA27" s="183">
        <f>SUMPRODUCT(Mapping!$E$124:$E$143,'Regulatory Model'!BA$58:BA$77)</f>
        <v>0</v>
      </c>
      <c r="BB27" s="183">
        <f>SUMPRODUCT(Mapping!$E$124:$E$143,'Regulatory Model'!BB$58:BB$77)</f>
        <v>0</v>
      </c>
      <c r="BC27" s="183">
        <f>SUMPRODUCT(Mapping!$E$124:$E$143,'Regulatory Model'!BC$58:BC$77)</f>
        <v>0</v>
      </c>
      <c r="BD27" s="183">
        <f>SUMPRODUCT(Mapping!$E$124:$E$143,'Regulatory Model'!BD$58:BD$77)</f>
        <v>0</v>
      </c>
    </row>
    <row r="28" spans="1:56" outlineLevel="1" x14ac:dyDescent="0.2">
      <c r="B28" s="48" t="s">
        <v>152</v>
      </c>
      <c r="C28" s="10" t="s">
        <v>216</v>
      </c>
      <c r="D28" s="24">
        <v>2</v>
      </c>
      <c r="G28" s="183">
        <f>SUMPRODUCT(Mapping!$F$124:$F$143,'Regulatory Model'!G$58:G$77)</f>
        <v>62.148947472273974</v>
      </c>
      <c r="H28" s="183">
        <f>SUMPRODUCT(Mapping!$F$124:$F$143,'Regulatory Model'!H$58:H$77)</f>
        <v>39.270154153063871</v>
      </c>
      <c r="I28" s="183">
        <f>SUMPRODUCT(Mapping!$F$124:$F$143,'Regulatory Model'!I$58:I$77)</f>
        <v>48.257099129973383</v>
      </c>
      <c r="J28" s="183">
        <f>SUMPRODUCT(Mapping!$F$124:$F$143,'Regulatory Model'!J$58:J$77)</f>
        <v>42.730758235025398</v>
      </c>
      <c r="K28" s="183">
        <f>SUMPRODUCT(Mapping!$F$124:$F$143,'Regulatory Model'!K$58:K$77)</f>
        <v>38.797150923193492</v>
      </c>
      <c r="L28" s="183">
        <f>SUMPRODUCT(Mapping!$F$124:$F$143,'Regulatory Model'!L$58:L$77)</f>
        <v>94.795011206289288</v>
      </c>
      <c r="M28" s="183">
        <f>SUMPRODUCT(Mapping!$F$124:$F$143,'Regulatory Model'!M$58:M$77)</f>
        <v>159.55488451916349</v>
      </c>
      <c r="N28" s="183">
        <f>SUMPRODUCT(Mapping!$F$124:$F$143,'Regulatory Model'!N$58:N$77)</f>
        <v>221.11764089434095</v>
      </c>
      <c r="O28" s="183">
        <f>SUMPRODUCT(Mapping!$F$124:$F$143,'Regulatory Model'!O$58:O$77)</f>
        <v>176.90744930125041</v>
      </c>
      <c r="P28" s="183">
        <f>SUMPRODUCT(Mapping!$F$124:$F$143,'Regulatory Model'!P$58:P$77)</f>
        <v>469.47632899388157</v>
      </c>
      <c r="Q28" s="183">
        <f>SUMPRODUCT(Mapping!$F$124:$F$143,'Regulatory Model'!Q$58:Q$77)</f>
        <v>409.8142029725243</v>
      </c>
      <c r="R28" s="183">
        <f>SUMPRODUCT(Mapping!$F$124:$F$143,'Regulatory Model'!R$58:R$77)</f>
        <v>33.774092760891271</v>
      </c>
      <c r="S28" s="183">
        <f>SUMPRODUCT(Mapping!$F$124:$F$143,'Regulatory Model'!S$58:S$77)</f>
        <v>25.495824256827373</v>
      </c>
      <c r="T28" s="183">
        <f>SUMPRODUCT(Mapping!$F$124:$F$143,'Regulatory Model'!T$58:T$77)</f>
        <v>25.141096121864912</v>
      </c>
      <c r="U28" s="183">
        <f>SUMPRODUCT(Mapping!$F$124:$F$143,'Regulatory Model'!U$58:U$77)</f>
        <v>76.276699901801379</v>
      </c>
      <c r="V28" s="183">
        <f>SUMPRODUCT(Mapping!$F$124:$F$143,'Regulatory Model'!V$58:V$77)</f>
        <v>94.690192490420586</v>
      </c>
      <c r="W28" s="183">
        <f>SUMPRODUCT(Mapping!$F$124:$F$143,'Regulatory Model'!W$58:W$77)</f>
        <v>28.606949397832693</v>
      </c>
      <c r="X28" s="183">
        <f>SUMPRODUCT(Mapping!$F$124:$F$143,'Regulatory Model'!X$58:X$77)</f>
        <v>26.040915692746118</v>
      </c>
      <c r="Y28" s="183">
        <f>SUMPRODUCT(Mapping!$F$124:$F$143,'Regulatory Model'!Y$58:Y$77)</f>
        <v>30.450569998987415</v>
      </c>
      <c r="Z28" s="183">
        <f>SUMPRODUCT(Mapping!$F$124:$F$143,'Regulatory Model'!Z$58:Z$77)</f>
        <v>52.085006950359592</v>
      </c>
      <c r="AA28" s="183">
        <f>SUMPRODUCT(Mapping!$F$124:$F$143,'Regulatory Model'!AA$58:AA$77)</f>
        <v>24.798256729475625</v>
      </c>
      <c r="AB28" s="183">
        <f>SUMPRODUCT(Mapping!$F$124:$F$143,'Regulatory Model'!AB$58:AB$77)</f>
        <v>46.055020001504118</v>
      </c>
      <c r="AC28" s="183">
        <f>SUMPRODUCT(Mapping!$F$124:$F$143,'Regulatory Model'!AC$58:AC$77)</f>
        <v>61.755613650923202</v>
      </c>
      <c r="AD28" s="183">
        <f>SUMPRODUCT(Mapping!$F$124:$F$143,'Regulatory Model'!AD$58:AD$77)</f>
        <v>74.473551468240771</v>
      </c>
      <c r="AE28" s="183">
        <f>SUMPRODUCT(Mapping!$F$124:$F$143,'Regulatory Model'!AE$58:AE$77)</f>
        <v>71.688773229937084</v>
      </c>
      <c r="AF28" s="183">
        <f>SUMPRODUCT(Mapping!$F$124:$F$143,'Regulatory Model'!AF$58:AF$77)</f>
        <v>30.297194193458076</v>
      </c>
      <c r="AG28" s="183">
        <f>SUMPRODUCT(Mapping!$F$124:$F$143,'Regulatory Model'!AG$58:AG$77)</f>
        <v>1.0573916849112577</v>
      </c>
      <c r="AH28" s="183">
        <f>SUMPRODUCT(Mapping!$F$124:$F$143,'Regulatory Model'!AH$58:AH$77)</f>
        <v>1.3146083104241733</v>
      </c>
      <c r="AI28" s="183">
        <f>SUMPRODUCT(Mapping!$F$124:$F$143,'Regulatory Model'!AI$58:AI$77)</f>
        <v>1.1893150099623602</v>
      </c>
      <c r="AJ28" s="183">
        <f>SUMPRODUCT(Mapping!$F$124:$F$143,'Regulatory Model'!AJ$58:AJ$77)</f>
        <v>17.352464065284025</v>
      </c>
      <c r="AK28" s="183">
        <f>SUMPRODUCT(Mapping!$F$124:$F$143,'Regulatory Model'!AK$58:AK$77)</f>
        <v>15.892757062797562</v>
      </c>
      <c r="AL28" s="183">
        <f>SUMPRODUCT(Mapping!$F$124:$F$143,'Regulatory Model'!AL$58:AL$77)</f>
        <v>3.2377746185084146</v>
      </c>
      <c r="AM28" s="183">
        <f>SUMPRODUCT(Mapping!$F$124:$F$143,'Regulatory Model'!AM$58:AM$77)</f>
        <v>3.5368574353016808</v>
      </c>
      <c r="AN28" s="183">
        <f>SUMPRODUCT(Mapping!$F$124:$F$143,'Regulatory Model'!AN$58:AN$77)</f>
        <v>2.7706218321280844</v>
      </c>
      <c r="AO28" s="183">
        <f>SUMPRODUCT(Mapping!$F$124:$F$143,'Regulatory Model'!AO$58:AO$77)</f>
        <v>1.1357004084597377</v>
      </c>
      <c r="AP28" s="183">
        <f>SUMPRODUCT(Mapping!$F$124:$F$143,'Regulatory Model'!AP$58:AP$77)</f>
        <v>12.053751812602092</v>
      </c>
      <c r="AQ28" s="183">
        <f>SUMPRODUCT(Mapping!$F$124:$F$143,'Regulatory Model'!AQ$58:AQ$77)</f>
        <v>4.5172921728951891</v>
      </c>
      <c r="AR28" s="183">
        <f>SUMPRODUCT(Mapping!$F$124:$F$143,'Regulatory Model'!AR$58:AR$77)</f>
        <v>3.1103184377271571</v>
      </c>
      <c r="AS28" s="183">
        <f>SUMPRODUCT(Mapping!$F$124:$F$143,'Regulatory Model'!AS$58:AS$77)</f>
        <v>3.2258545925474666</v>
      </c>
      <c r="AT28" s="183">
        <f>SUMPRODUCT(Mapping!$F$124:$F$143,'Regulatory Model'!AT$58:AT$77)</f>
        <v>41.580349170074214</v>
      </c>
      <c r="AU28" s="183">
        <f>SUMPRODUCT(Mapping!$F$124:$F$143,'Regulatory Model'!AU$58:AU$77)</f>
        <v>0.32697963210387815</v>
      </c>
      <c r="AV28" s="183">
        <f>SUMPRODUCT(Mapping!$F$124:$F$143,'Regulatory Model'!AV$58:AV$77)</f>
        <v>0</v>
      </c>
      <c r="AW28" s="183">
        <f>SUMPRODUCT(Mapping!$F$124:$F$143,'Regulatory Model'!AW$58:AW$77)</f>
        <v>0</v>
      </c>
      <c r="AX28" s="183">
        <f>SUMPRODUCT(Mapping!$F$124:$F$143,'Regulatory Model'!AX$58:AX$77)</f>
        <v>0</v>
      </c>
      <c r="AY28" s="183">
        <f>SUMPRODUCT(Mapping!$F$124:$F$143,'Regulatory Model'!AY$58:AY$77)</f>
        <v>0</v>
      </c>
      <c r="AZ28" s="183">
        <f>SUMPRODUCT(Mapping!$F$124:$F$143,'Regulatory Model'!AZ$58:AZ$77)</f>
        <v>0</v>
      </c>
      <c r="BA28" s="183">
        <f>SUMPRODUCT(Mapping!$F$124:$F$143,'Regulatory Model'!BA$58:BA$77)</f>
        <v>0</v>
      </c>
      <c r="BB28" s="183">
        <f>SUMPRODUCT(Mapping!$F$124:$F$143,'Regulatory Model'!BB$58:BB$77)</f>
        <v>0</v>
      </c>
      <c r="BC28" s="183">
        <f>SUMPRODUCT(Mapping!$F$124:$F$143,'Regulatory Model'!BC$58:BC$77)</f>
        <v>0</v>
      </c>
      <c r="BD28" s="183">
        <f>SUMPRODUCT(Mapping!$F$124:$F$143,'Regulatory Model'!BD$58:BD$77)</f>
        <v>0</v>
      </c>
    </row>
    <row r="29" spans="1:56" outlineLevel="1" x14ac:dyDescent="0.2">
      <c r="B29" s="48" t="s">
        <v>153</v>
      </c>
      <c r="C29" s="10" t="s">
        <v>216</v>
      </c>
      <c r="D29" s="24">
        <v>3</v>
      </c>
      <c r="F29" s="73"/>
      <c r="G29" s="183">
        <f>SUMPRODUCT(Mapping!$G$124:$G$143,'Regulatory Model'!G$58:G$77)</f>
        <v>62.148947472273974</v>
      </c>
      <c r="H29" s="183">
        <f>SUMPRODUCT(Mapping!$G$124:$G$143,'Regulatory Model'!H$58:H$77)</f>
        <v>39.270154153063871</v>
      </c>
      <c r="I29" s="183">
        <f>SUMPRODUCT(Mapping!$G$124:$G$143,'Regulatory Model'!I$58:I$77)</f>
        <v>48.257099129973383</v>
      </c>
      <c r="J29" s="183">
        <f>SUMPRODUCT(Mapping!$G$124:$G$143,'Regulatory Model'!J$58:J$77)</f>
        <v>42.730758235025398</v>
      </c>
      <c r="K29" s="183">
        <f>SUMPRODUCT(Mapping!$G$124:$G$143,'Regulatory Model'!K$58:K$77)</f>
        <v>38.797150923193492</v>
      </c>
      <c r="L29" s="183">
        <f>SUMPRODUCT(Mapping!$G$124:$G$143,'Regulatory Model'!L$58:L$77)</f>
        <v>94.795011206289288</v>
      </c>
      <c r="M29" s="183">
        <f>SUMPRODUCT(Mapping!$G$124:$G$143,'Regulatory Model'!M$58:M$77)</f>
        <v>159.55488451916349</v>
      </c>
      <c r="N29" s="183">
        <f>SUMPRODUCT(Mapping!$G$124:$G$143,'Regulatory Model'!N$58:N$77)</f>
        <v>221.11764089434095</v>
      </c>
      <c r="O29" s="183">
        <f>SUMPRODUCT(Mapping!$G$124:$G$143,'Regulatory Model'!O$58:O$77)</f>
        <v>176.90744930125041</v>
      </c>
      <c r="P29" s="183">
        <f>SUMPRODUCT(Mapping!$G$124:$G$143,'Regulatory Model'!P$58:P$77)</f>
        <v>469.47632899388157</v>
      </c>
      <c r="Q29" s="183">
        <f>SUMPRODUCT(Mapping!$G$124:$G$143,'Regulatory Model'!Q$58:Q$77)</f>
        <v>409.8142029725243</v>
      </c>
      <c r="R29" s="183">
        <f>SUMPRODUCT(Mapping!$G$124:$G$143,'Regulatory Model'!R$58:R$77)</f>
        <v>33.774092760891271</v>
      </c>
      <c r="S29" s="183">
        <f>SUMPRODUCT(Mapping!$G$124:$G$143,'Regulatory Model'!S$58:S$77)</f>
        <v>25.495824256827373</v>
      </c>
      <c r="T29" s="183">
        <f>SUMPRODUCT(Mapping!$G$124:$G$143,'Regulatory Model'!T$58:T$77)</f>
        <v>25.141096121864912</v>
      </c>
      <c r="U29" s="183">
        <f>SUMPRODUCT(Mapping!$G$124:$G$143,'Regulatory Model'!U$58:U$77)</f>
        <v>76.276699901801379</v>
      </c>
      <c r="V29" s="183">
        <f>SUMPRODUCT(Mapping!$G$124:$G$143,'Regulatory Model'!V$58:V$77)</f>
        <v>94.690192490420586</v>
      </c>
      <c r="W29" s="183">
        <f>SUMPRODUCT(Mapping!$G$124:$G$143,'Regulatory Model'!W$58:W$77)</f>
        <v>28.606949397832693</v>
      </c>
      <c r="X29" s="183">
        <f>SUMPRODUCT(Mapping!$G$124:$G$143,'Regulatory Model'!X$58:X$77)</f>
        <v>26.040915692746118</v>
      </c>
      <c r="Y29" s="183">
        <f>SUMPRODUCT(Mapping!$G$124:$G$143,'Regulatory Model'!Y$58:Y$77)</f>
        <v>30.450569998987415</v>
      </c>
      <c r="Z29" s="183">
        <f>SUMPRODUCT(Mapping!$G$124:$G$143,'Regulatory Model'!Z$58:Z$77)</f>
        <v>52.085006950359592</v>
      </c>
      <c r="AA29" s="183">
        <f>SUMPRODUCT(Mapping!$G$124:$G$143,'Regulatory Model'!AA$58:AA$77)</f>
        <v>24.798256729475625</v>
      </c>
      <c r="AB29" s="183">
        <f>SUMPRODUCT(Mapping!$G$124:$G$143,'Regulatory Model'!AB$58:AB$77)</f>
        <v>46.055020001504118</v>
      </c>
      <c r="AC29" s="183">
        <f>SUMPRODUCT(Mapping!$G$124:$G$143,'Regulatory Model'!AC$58:AC$77)</f>
        <v>61.755613650923202</v>
      </c>
      <c r="AD29" s="183">
        <f>SUMPRODUCT(Mapping!$G$124:$G$143,'Regulatory Model'!AD$58:AD$77)</f>
        <v>74.473551468240771</v>
      </c>
      <c r="AE29" s="183">
        <f>SUMPRODUCT(Mapping!$G$124:$G$143,'Regulatory Model'!AE$58:AE$77)</f>
        <v>71.688773229937084</v>
      </c>
      <c r="AF29" s="183">
        <f>SUMPRODUCT(Mapping!$G$124:$G$143,'Regulatory Model'!AF$58:AF$77)</f>
        <v>30.297194193458076</v>
      </c>
      <c r="AG29" s="183">
        <f>SUMPRODUCT(Mapping!$G$124:$G$143,'Regulatory Model'!AG$58:AG$77)</f>
        <v>1.0573916849112577</v>
      </c>
      <c r="AH29" s="183">
        <f>SUMPRODUCT(Mapping!$G$124:$G$143,'Regulatory Model'!AH$58:AH$77)</f>
        <v>1.3146083104241733</v>
      </c>
      <c r="AI29" s="183">
        <f>SUMPRODUCT(Mapping!$G$124:$G$143,'Regulatory Model'!AI$58:AI$77)</f>
        <v>1.1893150099623602</v>
      </c>
      <c r="AJ29" s="183">
        <f>SUMPRODUCT(Mapping!$G$124:$G$143,'Regulatory Model'!AJ$58:AJ$77)</f>
        <v>17.352464065284025</v>
      </c>
      <c r="AK29" s="183">
        <f>SUMPRODUCT(Mapping!$G$124:$G$143,'Regulatory Model'!AK$58:AK$77)</f>
        <v>15.892757062797562</v>
      </c>
      <c r="AL29" s="183">
        <f>SUMPRODUCT(Mapping!$G$124:$G$143,'Regulatory Model'!AL$58:AL$77)</f>
        <v>3.2377746185084146</v>
      </c>
      <c r="AM29" s="183">
        <f>SUMPRODUCT(Mapping!$G$124:$G$143,'Regulatory Model'!AM$58:AM$77)</f>
        <v>3.5368574353016808</v>
      </c>
      <c r="AN29" s="183">
        <f>SUMPRODUCT(Mapping!$G$124:$G$143,'Regulatory Model'!AN$58:AN$77)</f>
        <v>2.7706218321280844</v>
      </c>
      <c r="AO29" s="183">
        <f>SUMPRODUCT(Mapping!$G$124:$G$143,'Regulatory Model'!AO$58:AO$77)</f>
        <v>1.1357004084597377</v>
      </c>
      <c r="AP29" s="183">
        <f>SUMPRODUCT(Mapping!$G$124:$G$143,'Regulatory Model'!AP$58:AP$77)</f>
        <v>12.053751812602092</v>
      </c>
      <c r="AQ29" s="183">
        <f>SUMPRODUCT(Mapping!$G$124:$G$143,'Regulatory Model'!AQ$58:AQ$77)</f>
        <v>4.5172921728951891</v>
      </c>
      <c r="AR29" s="183">
        <f>SUMPRODUCT(Mapping!$G$124:$G$143,'Regulatory Model'!AR$58:AR$77)</f>
        <v>3.1103184377271571</v>
      </c>
      <c r="AS29" s="183">
        <f>SUMPRODUCT(Mapping!$G$124:$G$143,'Regulatory Model'!AS$58:AS$77)</f>
        <v>3.2258545925474666</v>
      </c>
      <c r="AT29" s="183">
        <f>SUMPRODUCT(Mapping!$G$124:$G$143,'Regulatory Model'!AT$58:AT$77)</f>
        <v>41.580349170074214</v>
      </c>
      <c r="AU29" s="183">
        <f>SUMPRODUCT(Mapping!$G$124:$G$143,'Regulatory Model'!AU$58:AU$77)</f>
        <v>0.32697963210387815</v>
      </c>
      <c r="AV29" s="183">
        <f>SUMPRODUCT(Mapping!$G$124:$G$143,'Regulatory Model'!AV$58:AV$77)</f>
        <v>0</v>
      </c>
      <c r="AW29" s="183">
        <f>SUMPRODUCT(Mapping!$G$124:$G$143,'Regulatory Model'!AW$58:AW$77)</f>
        <v>0</v>
      </c>
      <c r="AX29" s="183">
        <f>SUMPRODUCT(Mapping!$G$124:$G$143,'Regulatory Model'!AX$58:AX$77)</f>
        <v>0</v>
      </c>
      <c r="AY29" s="183">
        <f>SUMPRODUCT(Mapping!$G$124:$G$143,'Regulatory Model'!AY$58:AY$77)</f>
        <v>0</v>
      </c>
      <c r="AZ29" s="183">
        <f>SUMPRODUCT(Mapping!$G$124:$G$143,'Regulatory Model'!AZ$58:AZ$77)</f>
        <v>0</v>
      </c>
      <c r="BA29" s="183">
        <f>SUMPRODUCT(Mapping!$G$124:$G$143,'Regulatory Model'!BA$58:BA$77)</f>
        <v>0</v>
      </c>
      <c r="BB29" s="183">
        <f>SUMPRODUCT(Mapping!$G$124:$G$143,'Regulatory Model'!BB$58:BB$77)</f>
        <v>0</v>
      </c>
      <c r="BC29" s="183">
        <f>SUMPRODUCT(Mapping!$G$124:$G$143,'Regulatory Model'!BC$58:BC$77)</f>
        <v>0</v>
      </c>
      <c r="BD29" s="183">
        <f>SUMPRODUCT(Mapping!$G$124:$G$143,'Regulatory Model'!BD$58:BD$77)</f>
        <v>0</v>
      </c>
    </row>
    <row r="30" spans="1:56" outlineLevel="1" x14ac:dyDescent="0.2">
      <c r="B30" s="48" t="s">
        <v>154</v>
      </c>
      <c r="C30" s="10" t="s">
        <v>216</v>
      </c>
      <c r="D30" s="24">
        <v>4</v>
      </c>
      <c r="F30" s="73"/>
      <c r="G30" s="183">
        <f>SUMPRODUCT(Mapping!$H$124:$H$143,'Regulatory Model'!G$58:G$77)</f>
        <v>62.148947472273974</v>
      </c>
      <c r="H30" s="183">
        <f>SUMPRODUCT(Mapping!$H$124:$H$143,'Regulatory Model'!H$58:H$77)</f>
        <v>39.270154153063871</v>
      </c>
      <c r="I30" s="183">
        <f>SUMPRODUCT(Mapping!$H$124:$H$143,'Regulatory Model'!I$58:I$77)</f>
        <v>48.257099129973383</v>
      </c>
      <c r="J30" s="183">
        <f>SUMPRODUCT(Mapping!$H$124:$H$143,'Regulatory Model'!J$58:J$77)</f>
        <v>42.730758235025398</v>
      </c>
      <c r="K30" s="183">
        <f>SUMPRODUCT(Mapping!$H$124:$H$143,'Regulatory Model'!K$58:K$77)</f>
        <v>38.797150923193492</v>
      </c>
      <c r="L30" s="183">
        <f>SUMPRODUCT(Mapping!$H$124:$H$143,'Regulatory Model'!L$58:L$77)</f>
        <v>94.795011206289288</v>
      </c>
      <c r="M30" s="183">
        <f>SUMPRODUCT(Mapping!$H$124:$H$143,'Regulatory Model'!M$58:M$77)</f>
        <v>159.55488451916349</v>
      </c>
      <c r="N30" s="183">
        <f>SUMPRODUCT(Mapping!$H$124:$H$143,'Regulatory Model'!N$58:N$77)</f>
        <v>221.11764089434095</v>
      </c>
      <c r="O30" s="183">
        <f>SUMPRODUCT(Mapping!$H$124:$H$143,'Regulatory Model'!O$58:O$77)</f>
        <v>176.90744930125041</v>
      </c>
      <c r="P30" s="183">
        <f>SUMPRODUCT(Mapping!$H$124:$H$143,'Regulatory Model'!P$58:P$77)</f>
        <v>469.47632899388157</v>
      </c>
      <c r="Q30" s="183">
        <f>SUMPRODUCT(Mapping!$H$124:$H$143,'Regulatory Model'!Q$58:Q$77)</f>
        <v>409.8142029725243</v>
      </c>
      <c r="R30" s="183">
        <f>SUMPRODUCT(Mapping!$H$124:$H$143,'Regulatory Model'!R$58:R$77)</f>
        <v>33.774092760891271</v>
      </c>
      <c r="S30" s="183">
        <f>SUMPRODUCT(Mapping!$H$124:$H$143,'Regulatory Model'!S$58:S$77)</f>
        <v>25.495824256827373</v>
      </c>
      <c r="T30" s="183">
        <f>SUMPRODUCT(Mapping!$H$124:$H$143,'Regulatory Model'!T$58:T$77)</f>
        <v>25.141096121864912</v>
      </c>
      <c r="U30" s="183">
        <f>SUMPRODUCT(Mapping!$H$124:$H$143,'Regulatory Model'!U$58:U$77)</f>
        <v>76.276699901801379</v>
      </c>
      <c r="V30" s="183">
        <f>SUMPRODUCT(Mapping!$H$124:$H$143,'Regulatory Model'!V$58:V$77)</f>
        <v>94.690192490420586</v>
      </c>
      <c r="W30" s="183">
        <f>SUMPRODUCT(Mapping!$H$124:$H$143,'Regulatory Model'!W$58:W$77)</f>
        <v>28.606949397832693</v>
      </c>
      <c r="X30" s="183">
        <f>SUMPRODUCT(Mapping!$H$124:$H$143,'Regulatory Model'!X$58:X$77)</f>
        <v>26.040915692746118</v>
      </c>
      <c r="Y30" s="183">
        <f>SUMPRODUCT(Mapping!$H$124:$H$143,'Regulatory Model'!Y$58:Y$77)</f>
        <v>30.450569998987415</v>
      </c>
      <c r="Z30" s="183">
        <f>SUMPRODUCT(Mapping!$H$124:$H$143,'Regulatory Model'!Z$58:Z$77)</f>
        <v>52.085006950359592</v>
      </c>
      <c r="AA30" s="183">
        <f>SUMPRODUCT(Mapping!$H$124:$H$143,'Regulatory Model'!AA$58:AA$77)</f>
        <v>24.798256729475625</v>
      </c>
      <c r="AB30" s="183">
        <f>SUMPRODUCT(Mapping!$H$124:$H$143,'Regulatory Model'!AB$58:AB$77)</f>
        <v>46.055020001504118</v>
      </c>
      <c r="AC30" s="183">
        <f>SUMPRODUCT(Mapping!$H$124:$H$143,'Regulatory Model'!AC$58:AC$77)</f>
        <v>61.755613650923202</v>
      </c>
      <c r="AD30" s="183">
        <f>SUMPRODUCT(Mapping!$H$124:$H$143,'Regulatory Model'!AD$58:AD$77)</f>
        <v>74.473551468240771</v>
      </c>
      <c r="AE30" s="183">
        <f>SUMPRODUCT(Mapping!$H$124:$H$143,'Regulatory Model'!AE$58:AE$77)</f>
        <v>71.688773229937084</v>
      </c>
      <c r="AF30" s="183">
        <f>SUMPRODUCT(Mapping!$H$124:$H$143,'Regulatory Model'!AF$58:AF$77)</f>
        <v>30.297194193458076</v>
      </c>
      <c r="AG30" s="183">
        <f>SUMPRODUCT(Mapping!$H$124:$H$143,'Regulatory Model'!AG$58:AG$77)</f>
        <v>1.0573916849112577</v>
      </c>
      <c r="AH30" s="183">
        <f>SUMPRODUCT(Mapping!$H$124:$H$143,'Regulatory Model'!AH$58:AH$77)</f>
        <v>1.3146083104241733</v>
      </c>
      <c r="AI30" s="183">
        <f>SUMPRODUCT(Mapping!$H$124:$H$143,'Regulatory Model'!AI$58:AI$77)</f>
        <v>1.1893150099623602</v>
      </c>
      <c r="AJ30" s="183">
        <f>SUMPRODUCT(Mapping!$H$124:$H$143,'Regulatory Model'!AJ$58:AJ$77)</f>
        <v>17.352464065284025</v>
      </c>
      <c r="AK30" s="183">
        <f>SUMPRODUCT(Mapping!$H$124:$H$143,'Regulatory Model'!AK$58:AK$77)</f>
        <v>15.892757062797562</v>
      </c>
      <c r="AL30" s="183">
        <f>SUMPRODUCT(Mapping!$H$124:$H$143,'Regulatory Model'!AL$58:AL$77)</f>
        <v>3.2377746185084146</v>
      </c>
      <c r="AM30" s="183">
        <f>SUMPRODUCT(Mapping!$H$124:$H$143,'Regulatory Model'!AM$58:AM$77)</f>
        <v>3.5368574353016808</v>
      </c>
      <c r="AN30" s="183">
        <f>SUMPRODUCT(Mapping!$H$124:$H$143,'Regulatory Model'!AN$58:AN$77)</f>
        <v>2.7706218321280844</v>
      </c>
      <c r="AO30" s="183">
        <f>SUMPRODUCT(Mapping!$H$124:$H$143,'Regulatory Model'!AO$58:AO$77)</f>
        <v>1.1357004084597377</v>
      </c>
      <c r="AP30" s="183">
        <f>SUMPRODUCT(Mapping!$H$124:$H$143,'Regulatory Model'!AP$58:AP$77)</f>
        <v>12.053751812602092</v>
      </c>
      <c r="AQ30" s="183">
        <f>SUMPRODUCT(Mapping!$H$124:$H$143,'Regulatory Model'!AQ$58:AQ$77)</f>
        <v>4.5172921728951891</v>
      </c>
      <c r="AR30" s="183">
        <f>SUMPRODUCT(Mapping!$H$124:$H$143,'Regulatory Model'!AR$58:AR$77)</f>
        <v>3.1103184377271571</v>
      </c>
      <c r="AS30" s="183">
        <f>SUMPRODUCT(Mapping!$H$124:$H$143,'Regulatory Model'!AS$58:AS$77)</f>
        <v>3.2258545925474666</v>
      </c>
      <c r="AT30" s="183">
        <f>SUMPRODUCT(Mapping!$H$124:$H$143,'Regulatory Model'!AT$58:AT$77)</f>
        <v>41.580349170074214</v>
      </c>
      <c r="AU30" s="183">
        <f>SUMPRODUCT(Mapping!$H$124:$H$143,'Regulatory Model'!AU$58:AU$77)</f>
        <v>0.32697963210387815</v>
      </c>
      <c r="AV30" s="183">
        <f>SUMPRODUCT(Mapping!$H$124:$H$143,'Regulatory Model'!AV$58:AV$77)</f>
        <v>0</v>
      </c>
      <c r="AW30" s="183">
        <f>SUMPRODUCT(Mapping!$H$124:$H$143,'Regulatory Model'!AW$58:AW$77)</f>
        <v>0</v>
      </c>
      <c r="AX30" s="183">
        <f>SUMPRODUCT(Mapping!$H$124:$H$143,'Regulatory Model'!AX$58:AX$77)</f>
        <v>0</v>
      </c>
      <c r="AY30" s="183">
        <f>SUMPRODUCT(Mapping!$H$124:$H$143,'Regulatory Model'!AY$58:AY$77)</f>
        <v>0</v>
      </c>
      <c r="AZ30" s="183">
        <f>SUMPRODUCT(Mapping!$H$124:$H$143,'Regulatory Model'!AZ$58:AZ$77)</f>
        <v>0</v>
      </c>
      <c r="BA30" s="183">
        <f>SUMPRODUCT(Mapping!$H$124:$H$143,'Regulatory Model'!BA$58:BA$77)</f>
        <v>0</v>
      </c>
      <c r="BB30" s="183">
        <f>SUMPRODUCT(Mapping!$H$124:$H$143,'Regulatory Model'!BB$58:BB$77)</f>
        <v>0</v>
      </c>
      <c r="BC30" s="183">
        <f>SUMPRODUCT(Mapping!$H$124:$H$143,'Regulatory Model'!BC$58:BC$77)</f>
        <v>0</v>
      </c>
      <c r="BD30" s="183">
        <f>SUMPRODUCT(Mapping!$H$124:$H$143,'Regulatory Model'!BD$58:BD$77)</f>
        <v>0</v>
      </c>
    </row>
    <row r="31" spans="1:56" outlineLevel="1" x14ac:dyDescent="0.2">
      <c r="B31" s="48" t="s">
        <v>155</v>
      </c>
      <c r="C31" s="10" t="s">
        <v>216</v>
      </c>
      <c r="D31" s="24">
        <v>5</v>
      </c>
      <c r="F31" s="73"/>
      <c r="G31" s="183">
        <f>SUMPRODUCT(Mapping!$I$124:$I$143,'Regulatory Model'!G$58:G$77)</f>
        <v>62.148947472273974</v>
      </c>
      <c r="H31" s="183">
        <f>SUMPRODUCT(Mapping!$I$124:$I$143,'Regulatory Model'!H$58:H$77)</f>
        <v>39.270154153063871</v>
      </c>
      <c r="I31" s="183">
        <f>SUMPRODUCT(Mapping!$I$124:$I$143,'Regulatory Model'!I$58:I$77)</f>
        <v>48.257099129973383</v>
      </c>
      <c r="J31" s="183">
        <f>SUMPRODUCT(Mapping!$I$124:$I$143,'Regulatory Model'!J$58:J$77)</f>
        <v>42.730758235025398</v>
      </c>
      <c r="K31" s="183">
        <f>SUMPRODUCT(Mapping!$I$124:$I$143,'Regulatory Model'!K$58:K$77)</f>
        <v>38.797150923193492</v>
      </c>
      <c r="L31" s="183">
        <f>SUMPRODUCT(Mapping!$I$124:$I$143,'Regulatory Model'!L$58:L$77)</f>
        <v>94.795011206289288</v>
      </c>
      <c r="M31" s="183">
        <f>SUMPRODUCT(Mapping!$I$124:$I$143,'Regulatory Model'!M$58:M$77)</f>
        <v>159.55488451916349</v>
      </c>
      <c r="N31" s="183">
        <f>SUMPRODUCT(Mapping!$I$124:$I$143,'Regulatory Model'!N$58:N$77)</f>
        <v>221.11764089434095</v>
      </c>
      <c r="O31" s="183">
        <f>SUMPRODUCT(Mapping!$I$124:$I$143,'Regulatory Model'!O$58:O$77)</f>
        <v>176.90744930125041</v>
      </c>
      <c r="P31" s="183">
        <f>SUMPRODUCT(Mapping!$I$124:$I$143,'Regulatory Model'!P$58:P$77)</f>
        <v>469.47632899388157</v>
      </c>
      <c r="Q31" s="183">
        <f>SUMPRODUCT(Mapping!$I$124:$I$143,'Regulatory Model'!Q$58:Q$77)</f>
        <v>409.8142029725243</v>
      </c>
      <c r="R31" s="183">
        <f>SUMPRODUCT(Mapping!$I$124:$I$143,'Regulatory Model'!R$58:R$77)</f>
        <v>33.774092760891271</v>
      </c>
      <c r="S31" s="183">
        <f>SUMPRODUCT(Mapping!$I$124:$I$143,'Regulatory Model'!S$58:S$77)</f>
        <v>25.495824256827373</v>
      </c>
      <c r="T31" s="183">
        <f>SUMPRODUCT(Mapping!$I$124:$I$143,'Regulatory Model'!T$58:T$77)</f>
        <v>25.141096121864912</v>
      </c>
      <c r="U31" s="183">
        <f>SUMPRODUCT(Mapping!$I$124:$I$143,'Regulatory Model'!U$58:U$77)</f>
        <v>76.276699901801379</v>
      </c>
      <c r="V31" s="183">
        <f>SUMPRODUCT(Mapping!$I$124:$I$143,'Regulatory Model'!V$58:V$77)</f>
        <v>94.690192490420586</v>
      </c>
      <c r="W31" s="183">
        <f>SUMPRODUCT(Mapping!$I$124:$I$143,'Regulatory Model'!W$58:W$77)</f>
        <v>28.606949397832693</v>
      </c>
      <c r="X31" s="183">
        <f>SUMPRODUCT(Mapping!$I$124:$I$143,'Regulatory Model'!X$58:X$77)</f>
        <v>26.040915692746118</v>
      </c>
      <c r="Y31" s="183">
        <f>SUMPRODUCT(Mapping!$I$124:$I$143,'Regulatory Model'!Y$58:Y$77)</f>
        <v>30.450569998987415</v>
      </c>
      <c r="Z31" s="183">
        <f>SUMPRODUCT(Mapping!$I$124:$I$143,'Regulatory Model'!Z$58:Z$77)</f>
        <v>52.085006950359592</v>
      </c>
      <c r="AA31" s="183">
        <f>SUMPRODUCT(Mapping!$I$124:$I$143,'Regulatory Model'!AA$58:AA$77)</f>
        <v>24.798256729475625</v>
      </c>
      <c r="AB31" s="183">
        <f>SUMPRODUCT(Mapping!$I$124:$I$143,'Regulatory Model'!AB$58:AB$77)</f>
        <v>46.055020001504118</v>
      </c>
      <c r="AC31" s="183">
        <f>SUMPRODUCT(Mapping!$I$124:$I$143,'Regulatory Model'!AC$58:AC$77)</f>
        <v>61.755613650923202</v>
      </c>
      <c r="AD31" s="183">
        <f>SUMPRODUCT(Mapping!$I$124:$I$143,'Regulatory Model'!AD$58:AD$77)</f>
        <v>74.473551468240771</v>
      </c>
      <c r="AE31" s="183">
        <f>SUMPRODUCT(Mapping!$I$124:$I$143,'Regulatory Model'!AE$58:AE$77)</f>
        <v>71.688773229937084</v>
      </c>
      <c r="AF31" s="183">
        <f>SUMPRODUCT(Mapping!$I$124:$I$143,'Regulatory Model'!AF$58:AF$77)</f>
        <v>30.297194193458076</v>
      </c>
      <c r="AG31" s="183">
        <f>SUMPRODUCT(Mapping!$I$124:$I$143,'Regulatory Model'!AG$58:AG$77)</f>
        <v>1.0573916849112577</v>
      </c>
      <c r="AH31" s="183">
        <f>SUMPRODUCT(Mapping!$I$124:$I$143,'Regulatory Model'!AH$58:AH$77)</f>
        <v>1.3146083104241733</v>
      </c>
      <c r="AI31" s="183">
        <f>SUMPRODUCT(Mapping!$I$124:$I$143,'Regulatory Model'!AI$58:AI$77)</f>
        <v>1.1893150099623602</v>
      </c>
      <c r="AJ31" s="183">
        <f>SUMPRODUCT(Mapping!$I$124:$I$143,'Regulatory Model'!AJ$58:AJ$77)</f>
        <v>17.352464065284025</v>
      </c>
      <c r="AK31" s="183">
        <f>SUMPRODUCT(Mapping!$I$124:$I$143,'Regulatory Model'!AK$58:AK$77)</f>
        <v>15.892757062797562</v>
      </c>
      <c r="AL31" s="183">
        <f>SUMPRODUCT(Mapping!$I$124:$I$143,'Regulatory Model'!AL$58:AL$77)</f>
        <v>3.2377746185084146</v>
      </c>
      <c r="AM31" s="183">
        <f>SUMPRODUCT(Mapping!$I$124:$I$143,'Regulatory Model'!AM$58:AM$77)</f>
        <v>3.5368574353016808</v>
      </c>
      <c r="AN31" s="183">
        <f>SUMPRODUCT(Mapping!$I$124:$I$143,'Regulatory Model'!AN$58:AN$77)</f>
        <v>2.7706218321280844</v>
      </c>
      <c r="AO31" s="183">
        <f>SUMPRODUCT(Mapping!$I$124:$I$143,'Regulatory Model'!AO$58:AO$77)</f>
        <v>1.1357004084597377</v>
      </c>
      <c r="AP31" s="183">
        <f>SUMPRODUCT(Mapping!$I$124:$I$143,'Regulatory Model'!AP$58:AP$77)</f>
        <v>12.053751812602092</v>
      </c>
      <c r="AQ31" s="183">
        <f>SUMPRODUCT(Mapping!$I$124:$I$143,'Regulatory Model'!AQ$58:AQ$77)</f>
        <v>4.5172921728951891</v>
      </c>
      <c r="AR31" s="183">
        <f>SUMPRODUCT(Mapping!$I$124:$I$143,'Regulatory Model'!AR$58:AR$77)</f>
        <v>3.1103184377271571</v>
      </c>
      <c r="AS31" s="183">
        <f>SUMPRODUCT(Mapping!$I$124:$I$143,'Regulatory Model'!AS$58:AS$77)</f>
        <v>3.2258545925474666</v>
      </c>
      <c r="AT31" s="183">
        <f>SUMPRODUCT(Mapping!$I$124:$I$143,'Regulatory Model'!AT$58:AT$77)</f>
        <v>41.580349170074214</v>
      </c>
      <c r="AU31" s="183">
        <f>SUMPRODUCT(Mapping!$I$124:$I$143,'Regulatory Model'!AU$58:AU$77)</f>
        <v>0.32697963210387815</v>
      </c>
      <c r="AV31" s="183">
        <f>SUMPRODUCT(Mapping!$I$124:$I$143,'Regulatory Model'!AV$58:AV$77)</f>
        <v>0</v>
      </c>
      <c r="AW31" s="183">
        <f>SUMPRODUCT(Mapping!$I$124:$I$143,'Regulatory Model'!AW$58:AW$77)</f>
        <v>0</v>
      </c>
      <c r="AX31" s="183">
        <f>SUMPRODUCT(Mapping!$I$124:$I$143,'Regulatory Model'!AX$58:AX$77)</f>
        <v>0</v>
      </c>
      <c r="AY31" s="183">
        <f>SUMPRODUCT(Mapping!$I$124:$I$143,'Regulatory Model'!AY$58:AY$77)</f>
        <v>0</v>
      </c>
      <c r="AZ31" s="183">
        <f>SUMPRODUCT(Mapping!$I$124:$I$143,'Regulatory Model'!AZ$58:AZ$77)</f>
        <v>0</v>
      </c>
      <c r="BA31" s="183">
        <f>SUMPRODUCT(Mapping!$I$124:$I$143,'Regulatory Model'!BA$58:BA$77)</f>
        <v>0</v>
      </c>
      <c r="BB31" s="183">
        <f>SUMPRODUCT(Mapping!$I$124:$I$143,'Regulatory Model'!BB$58:BB$77)</f>
        <v>0</v>
      </c>
      <c r="BC31" s="183">
        <f>SUMPRODUCT(Mapping!$I$124:$I$143,'Regulatory Model'!BC$58:BC$77)</f>
        <v>0</v>
      </c>
      <c r="BD31" s="183">
        <f>SUMPRODUCT(Mapping!$I$124:$I$143,'Regulatory Model'!BD$58:BD$77)</f>
        <v>0</v>
      </c>
    </row>
    <row r="32" spans="1:56" outlineLevel="1" x14ac:dyDescent="0.2">
      <c r="B32" s="48" t="s">
        <v>156</v>
      </c>
      <c r="C32" s="10" t="s">
        <v>216</v>
      </c>
      <c r="D32" s="24">
        <v>6</v>
      </c>
      <c r="F32" s="73"/>
      <c r="G32" s="183">
        <f>SUMPRODUCT(Mapping!$J$124:$J$143,'Regulatory Model'!G$58:G$77)</f>
        <v>10.651905797185378</v>
      </c>
      <c r="H32" s="183">
        <f>SUMPRODUCT(Mapping!$J$124:$J$143,'Regulatory Model'!H$58:H$77)</f>
        <v>9.5980289328860611</v>
      </c>
      <c r="I32" s="183">
        <f>SUMPRODUCT(Mapping!$J$124:$J$143,'Regulatory Model'!I$58:I$77)</f>
        <v>8.1308544217188299</v>
      </c>
      <c r="J32" s="183">
        <f>SUMPRODUCT(Mapping!$J$124:$J$143,'Regulatory Model'!J$58:J$77)</f>
        <v>38.106582214442973</v>
      </c>
      <c r="K32" s="183">
        <f>SUMPRODUCT(Mapping!$J$124:$J$143,'Regulatory Model'!K$58:K$77)</f>
        <v>10.469522911909207</v>
      </c>
      <c r="L32" s="183">
        <f>SUMPRODUCT(Mapping!$J$124:$J$143,'Regulatory Model'!L$58:L$77)</f>
        <v>24.446495270183583</v>
      </c>
      <c r="M32" s="183">
        <f>SUMPRODUCT(Mapping!$J$124:$J$143,'Regulatory Model'!M$58:M$77)</f>
        <v>7.5161445233094817</v>
      </c>
      <c r="N32" s="183">
        <f>SUMPRODUCT(Mapping!$J$124:$J$143,'Regulatory Model'!N$58:N$77)</f>
        <v>28.381464967851581</v>
      </c>
      <c r="O32" s="183">
        <f>SUMPRODUCT(Mapping!$J$124:$J$143,'Regulatory Model'!O$58:O$77)</f>
        <v>10.124319157174611</v>
      </c>
      <c r="P32" s="183">
        <f>SUMPRODUCT(Mapping!$J$124:$J$143,'Regulatory Model'!P$58:P$77)</f>
        <v>19.175915635343088</v>
      </c>
      <c r="Q32" s="183">
        <f>SUMPRODUCT(Mapping!$J$124:$J$143,'Regulatory Model'!Q$58:Q$77)</f>
        <v>21.447945951618557</v>
      </c>
      <c r="R32" s="183">
        <f>SUMPRODUCT(Mapping!$J$124:$J$143,'Regulatory Model'!R$58:R$77)</f>
        <v>24.943869979731989</v>
      </c>
      <c r="S32" s="183">
        <f>SUMPRODUCT(Mapping!$J$124:$J$143,'Regulatory Model'!S$58:S$77)</f>
        <v>21.21909179497499</v>
      </c>
      <c r="T32" s="183">
        <f>SUMPRODUCT(Mapping!$J$124:$J$143,'Regulatory Model'!T$58:T$77)</f>
        <v>21.662358664582307</v>
      </c>
      <c r="U32" s="183">
        <f>SUMPRODUCT(Mapping!$J$124:$J$143,'Regulatory Model'!U$58:U$77)</f>
        <v>42.66164909838124</v>
      </c>
      <c r="V32" s="183">
        <f>SUMPRODUCT(Mapping!$J$124:$J$143,'Regulatory Model'!V$58:V$77)</f>
        <v>32.189941468070167</v>
      </c>
      <c r="W32" s="183">
        <f>SUMPRODUCT(Mapping!$J$124:$J$143,'Regulatory Model'!W$58:W$77)</f>
        <v>24.446754326020329</v>
      </c>
      <c r="X32" s="183">
        <f>SUMPRODUCT(Mapping!$J$124:$J$143,'Regulatory Model'!X$58:X$77)</f>
        <v>25.646990421253506</v>
      </c>
      <c r="Y32" s="183">
        <f>SUMPRODUCT(Mapping!$J$124:$J$143,'Regulatory Model'!Y$58:Y$77)</f>
        <v>29.867708656381996</v>
      </c>
      <c r="Z32" s="183">
        <f>SUMPRODUCT(Mapping!$J$124:$J$143,'Regulatory Model'!Z$58:Z$77)</f>
        <v>43.415884249883568</v>
      </c>
      <c r="AA32" s="183">
        <f>SUMPRODUCT(Mapping!$J$124:$J$143,'Regulatory Model'!AA$58:AA$77)</f>
        <v>37.829771508522342</v>
      </c>
      <c r="AB32" s="183">
        <f>SUMPRODUCT(Mapping!$J$124:$J$143,'Regulatory Model'!AB$58:AB$77)</f>
        <v>27.385062088544949</v>
      </c>
      <c r="AC32" s="183">
        <f>SUMPRODUCT(Mapping!$J$124:$J$143,'Regulatory Model'!AC$58:AC$77)</f>
        <v>29.376891223249871</v>
      </c>
      <c r="AD32" s="183">
        <f>SUMPRODUCT(Mapping!$J$124:$J$143,'Regulatory Model'!AD$58:AD$77)</f>
        <v>30.767203530041581</v>
      </c>
      <c r="AE32" s="183">
        <f>SUMPRODUCT(Mapping!$J$124:$J$143,'Regulatory Model'!AE$58:AE$77)</f>
        <v>36.779111002498077</v>
      </c>
      <c r="AF32" s="183">
        <f>SUMPRODUCT(Mapping!$J$124:$J$143,'Regulatory Model'!AF$58:AF$77)</f>
        <v>33.564030389105277</v>
      </c>
      <c r="AG32" s="183">
        <f>SUMPRODUCT(Mapping!$J$124:$J$143,'Regulatory Model'!AG$58:AG$77)</f>
        <v>31.733680997410449</v>
      </c>
      <c r="AH32" s="183">
        <f>SUMPRODUCT(Mapping!$J$124:$J$143,'Regulatory Model'!AH$58:AH$77)</f>
        <v>32.819112448318421</v>
      </c>
      <c r="AI32" s="183">
        <f>SUMPRODUCT(Mapping!$J$124:$J$143,'Regulatory Model'!AI$58:AI$77)</f>
        <v>33.544273065623734</v>
      </c>
      <c r="AJ32" s="183">
        <f>SUMPRODUCT(Mapping!$J$124:$J$143,'Regulatory Model'!AJ$58:AJ$77)</f>
        <v>50.580731738928968</v>
      </c>
      <c r="AK32" s="183">
        <f>SUMPRODUCT(Mapping!$J$124:$J$143,'Regulatory Model'!AK$58:AK$77)</f>
        <v>50.018124614004442</v>
      </c>
      <c r="AL32" s="183">
        <f>SUMPRODUCT(Mapping!$J$124:$J$143,'Regulatory Model'!AL$58:AL$77)</f>
        <v>38.284348391194456</v>
      </c>
      <c r="AM32" s="183">
        <f>SUMPRODUCT(Mapping!$J$124:$J$143,'Regulatory Model'!AM$58:AM$77)</f>
        <v>39.529535682907898</v>
      </c>
      <c r="AN32" s="183">
        <f>SUMPRODUCT(Mapping!$J$124:$J$143,'Regulatory Model'!AN$58:AN$77)</f>
        <v>40.20674660090738</v>
      </c>
      <c r="AO32" s="183">
        <f>SUMPRODUCT(Mapping!$J$124:$J$143,'Regulatory Model'!AO$58:AO$77)</f>
        <v>39.582267937286112</v>
      </c>
      <c r="AP32" s="183">
        <f>SUMPRODUCT(Mapping!$J$124:$J$143,'Regulatory Model'!AP$58:AP$77)</f>
        <v>51.538035078516771</v>
      </c>
      <c r="AQ32" s="183">
        <f>SUMPRODUCT(Mapping!$J$124:$J$143,'Regulatory Model'!AQ$58:AQ$77)</f>
        <v>45.067300281007313</v>
      </c>
      <c r="AR32" s="183">
        <f>SUMPRODUCT(Mapping!$J$124:$J$143,'Regulatory Model'!AR$58:AR$77)</f>
        <v>44.75481649013134</v>
      </c>
      <c r="AS32" s="183">
        <f>SUMPRODUCT(Mapping!$J$124:$J$143,'Regulatory Model'!AS$58:AS$77)</f>
        <v>45.994384093525596</v>
      </c>
      <c r="AT32" s="183">
        <f>SUMPRODUCT(Mapping!$J$124:$J$143,'Regulatory Model'!AT$58:AT$77)</f>
        <v>85.503248982056419</v>
      </c>
      <c r="AU32" s="183">
        <f>SUMPRODUCT(Mapping!$J$124:$J$143,'Regulatory Model'!AU$58:AU$77)</f>
        <v>45.435407497254218</v>
      </c>
      <c r="AV32" s="183">
        <f>SUMPRODUCT(Mapping!$J$124:$J$143,'Regulatory Model'!AV$58:AV$77)</f>
        <v>46.325954642693802</v>
      </c>
      <c r="AW32" s="183">
        <f>SUMPRODUCT(Mapping!$J$124:$J$143,'Regulatory Model'!AW$58:AW$77)</f>
        <v>47.576343825871675</v>
      </c>
      <c r="AX32" s="183">
        <f>SUMPRODUCT(Mapping!$J$124:$J$143,'Regulatory Model'!AX$58:AX$77)</f>
        <v>48.860482407663504</v>
      </c>
      <c r="AY32" s="183">
        <f>SUMPRODUCT(Mapping!$J$124:$J$143,'Regulatory Model'!AY$58:AY$77)</f>
        <v>50.179281321978607</v>
      </c>
      <c r="AZ32" s="183">
        <f>SUMPRODUCT(Mapping!$J$124:$J$143,'Regulatory Model'!AZ$58:AZ$77)</f>
        <v>51.533676089848484</v>
      </c>
      <c r="BA32" s="183">
        <f>SUMPRODUCT(Mapping!$J$124:$J$143,'Regulatory Model'!BA$58:BA$77)</f>
        <v>52.924627483060647</v>
      </c>
      <c r="BB32" s="183">
        <f>SUMPRODUCT(Mapping!$J$124:$J$143,'Regulatory Model'!BB$58:BB$77)</f>
        <v>54.353122205704743</v>
      </c>
      <c r="BC32" s="183">
        <f>SUMPRODUCT(Mapping!$J$124:$J$143,'Regulatory Model'!BC$58:BC$77)</f>
        <v>0</v>
      </c>
      <c r="BD32" s="183">
        <f>SUMPRODUCT(Mapping!$J$124:$J$143,'Regulatory Model'!BD$58:BD$77)</f>
        <v>0</v>
      </c>
    </row>
    <row r="33" spans="1:56" outlineLevel="1" x14ac:dyDescent="0.2">
      <c r="B33" s="48" t="s">
        <v>157</v>
      </c>
      <c r="C33" s="10" t="s">
        <v>216</v>
      </c>
      <c r="D33" s="24">
        <v>7</v>
      </c>
      <c r="F33" s="73"/>
      <c r="G33" s="183">
        <f>SUMPRODUCT(Mapping!$K$124:$K$143,'Regulatory Model'!G$58:G$77)</f>
        <v>4.6980427787028622</v>
      </c>
      <c r="H33" s="183">
        <f>SUMPRODUCT(Mapping!$K$124:$K$143,'Regulatory Model'!H$58:H$77)</f>
        <v>4.6388214979951776</v>
      </c>
      <c r="I33" s="183">
        <f>SUMPRODUCT(Mapping!$K$124:$K$143,'Regulatory Model'!I$58:I$77)</f>
        <v>8.1308544217188299</v>
      </c>
      <c r="J33" s="183">
        <f>SUMPRODUCT(Mapping!$K$124:$K$143,'Regulatory Model'!J$58:J$77)</f>
        <v>38.106582214442973</v>
      </c>
      <c r="K33" s="183">
        <f>SUMPRODUCT(Mapping!$K$124:$K$143,'Regulatory Model'!K$58:K$77)</f>
        <v>10.469522911909207</v>
      </c>
      <c r="L33" s="183">
        <f>SUMPRODUCT(Mapping!$K$124:$K$143,'Regulatory Model'!L$58:L$77)</f>
        <v>20.811606360624872</v>
      </c>
      <c r="M33" s="183">
        <f>SUMPRODUCT(Mapping!$K$124:$K$143,'Regulatory Model'!M$58:M$77)</f>
        <v>7.5161445233094817</v>
      </c>
      <c r="N33" s="183">
        <f>SUMPRODUCT(Mapping!$K$124:$K$143,'Regulatory Model'!N$58:N$77)</f>
        <v>28.381464967851581</v>
      </c>
      <c r="O33" s="183">
        <f>SUMPRODUCT(Mapping!$K$124:$K$143,'Regulatory Model'!O$58:O$77)</f>
        <v>10.124319157174611</v>
      </c>
      <c r="P33" s="183">
        <f>SUMPRODUCT(Mapping!$K$124:$K$143,'Regulatory Model'!P$58:P$77)</f>
        <v>19.175915635343088</v>
      </c>
      <c r="Q33" s="183">
        <f>SUMPRODUCT(Mapping!$K$124:$K$143,'Regulatory Model'!Q$58:Q$77)</f>
        <v>15.528234949209168</v>
      </c>
      <c r="R33" s="183">
        <f>SUMPRODUCT(Mapping!$K$124:$K$143,'Regulatory Model'!R$58:R$77)</f>
        <v>18.867349631127922</v>
      </c>
      <c r="S33" s="183">
        <f>SUMPRODUCT(Mapping!$K$124:$K$143,'Regulatory Model'!S$58:S$77)</f>
        <v>14.980917919499497</v>
      </c>
      <c r="T33" s="183">
        <f>SUMPRODUCT(Mapping!$K$124:$K$143,'Regulatory Model'!T$58:T$77)</f>
        <v>15.255752564349431</v>
      </c>
      <c r="U33" s="183">
        <f>SUMPRODUCT(Mapping!$K$124:$K$143,'Regulatory Model'!U$58:U$77)</f>
        <v>36.08209224765239</v>
      </c>
      <c r="V33" s="183">
        <f>SUMPRODUCT(Mapping!$K$124:$K$143,'Regulatory Model'!V$58:V$77)</f>
        <v>25.432796038435647</v>
      </c>
      <c r="W33" s="183">
        <f>SUMPRODUCT(Mapping!$K$124:$K$143,'Regulatory Model'!W$58:W$77)</f>
        <v>17.507217181288475</v>
      </c>
      <c r="X33" s="183">
        <f>SUMPRODUCT(Mapping!$K$124:$K$143,'Regulatory Model'!X$58:X$77)</f>
        <v>18.520091965718215</v>
      </c>
      <c r="Y33" s="183">
        <f>SUMPRODUCT(Mapping!$K$124:$K$143,'Regulatory Model'!Y$58:Y$77)</f>
        <v>22.548446399695848</v>
      </c>
      <c r="Z33" s="183">
        <f>SUMPRODUCT(Mapping!$K$124:$K$143,'Regulatory Model'!Z$58:Z$77)</f>
        <v>35.899042305184743</v>
      </c>
      <c r="AA33" s="183">
        <f>SUMPRODUCT(Mapping!$K$124:$K$143,'Regulatory Model'!AA$58:AA$77)</f>
        <v>30.110008768089251</v>
      </c>
      <c r="AB33" s="183">
        <f>SUMPRODUCT(Mapping!$K$124:$K$143,'Regulatory Model'!AB$58:AB$77)</f>
        <v>19.456911714821601</v>
      </c>
      <c r="AC33" s="183">
        <f>SUMPRODUCT(Mapping!$K$124:$K$143,'Regulatory Model'!AC$58:AC$77)</f>
        <v>21.234713683322063</v>
      </c>
      <c r="AD33" s="183">
        <f>SUMPRODUCT(Mapping!$K$124:$K$143,'Regulatory Model'!AD$58:AD$77)</f>
        <v>22.405230627540686</v>
      </c>
      <c r="AE33" s="183">
        <f>SUMPRODUCT(Mapping!$K$124:$K$143,'Regulatory Model'!AE$58:AE$77)</f>
        <v>28.191399642586529</v>
      </c>
      <c r="AF33" s="183">
        <f>SUMPRODUCT(Mapping!$K$124:$K$143,'Regulatory Model'!AF$58:AF$77)</f>
        <v>24.744506338592426</v>
      </c>
      <c r="AG33" s="183">
        <f>SUMPRODUCT(Mapping!$K$124:$K$143,'Regulatory Model'!AG$58:AG$77)</f>
        <v>22.676092577652653</v>
      </c>
      <c r="AH33" s="183">
        <f>SUMPRODUCT(Mapping!$K$124:$K$143,'Regulatory Model'!AH$58:AH$77)</f>
        <v>23.516982423963313</v>
      </c>
      <c r="AI33" s="183">
        <f>SUMPRODUCT(Mapping!$K$124:$K$143,'Regulatory Model'!AI$58:AI$77)</f>
        <v>23.991035044514714</v>
      </c>
      <c r="AJ33" s="183">
        <f>SUMPRODUCT(Mapping!$K$124:$K$143,'Regulatory Model'!AJ$58:AJ$77)</f>
        <v>40.76963726712178</v>
      </c>
      <c r="AK33" s="183">
        <f>SUMPRODUCT(Mapping!$K$124:$K$143,'Regulatory Model'!AK$58:AK$77)</f>
        <v>39.94214929629063</v>
      </c>
      <c r="AL33" s="183">
        <f>SUMPRODUCT(Mapping!$K$124:$K$143,'Regulatory Model'!AL$58:AL$77)</f>
        <v>27.936374504198707</v>
      </c>
      <c r="AM33" s="183">
        <f>SUMPRODUCT(Mapping!$K$124:$K$143,'Regulatory Model'!AM$58:AM$77)</f>
        <v>28.902211681280573</v>
      </c>
      <c r="AN33" s="183">
        <f>SUMPRODUCT(Mapping!$K$124:$K$143,'Regulatory Model'!AN$58:AN$77)</f>
        <v>29.2925792718138</v>
      </c>
      <c r="AO33" s="183">
        <f>SUMPRODUCT(Mapping!$K$124:$K$143,'Regulatory Model'!AO$58:AO$77)</f>
        <v>28.37351505940137</v>
      </c>
      <c r="AP33" s="183">
        <f>SUMPRODUCT(Mapping!$K$124:$K$143,'Regulatory Model'!AP$58:AP$77)</f>
        <v>40.026745459327522</v>
      </c>
      <c r="AQ33" s="183">
        <f>SUMPRODUCT(Mapping!$K$124:$K$143,'Regulatory Model'!AQ$58:AQ$77)</f>
        <v>33.245308116446296</v>
      </c>
      <c r="AR33" s="183">
        <f>SUMPRODUCT(Mapping!$K$124:$K$143,'Regulatory Model'!AR$58:AR$77)</f>
        <v>32.6137355719722</v>
      </c>
      <c r="AS33" s="183">
        <f>SUMPRODUCT(Mapping!$K$124:$K$143,'Regulatory Model'!AS$58:AS$77)</f>
        <v>33.525601860428793</v>
      </c>
      <c r="AT33" s="183">
        <f>SUMPRODUCT(Mapping!$K$124:$K$143,'Regulatory Model'!AT$58:AT$77)</f>
        <v>72.697920410046265</v>
      </c>
      <c r="AU33" s="183">
        <f>SUMPRODUCT(Mapping!$K$124:$K$143,'Regulatory Model'!AU$58:AU$77)</f>
        <v>32.284448825293047</v>
      </c>
      <c r="AV33" s="183">
        <f>SUMPRODUCT(Mapping!$K$124:$K$143,'Regulatory Model'!AV$58:AV$77)</f>
        <v>32.820036928902439</v>
      </c>
      <c r="AW33" s="183">
        <f>SUMPRODUCT(Mapping!$K$124:$K$143,'Regulatory Model'!AW$58:AW$77)</f>
        <v>33.705886329825042</v>
      </c>
      <c r="AX33" s="183">
        <f>SUMPRODUCT(Mapping!$K$124:$K$143,'Regulatory Model'!AX$58:AX$77)</f>
        <v>34.615645794067042</v>
      </c>
      <c r="AY33" s="183">
        <f>SUMPRODUCT(Mapping!$K$124:$K$143,'Regulatory Model'!AY$58:AY$77)</f>
        <v>35.549960680904334</v>
      </c>
      <c r="AZ33" s="183">
        <f>SUMPRODUCT(Mapping!$K$124:$K$143,'Regulatory Model'!AZ$58:AZ$77)</f>
        <v>36.509493768579453</v>
      </c>
      <c r="BA33" s="183">
        <f>SUMPRODUCT(Mapping!$K$124:$K$143,'Regulatory Model'!BA$58:BA$77)</f>
        <v>37.494925724458888</v>
      </c>
      <c r="BB33" s="183">
        <f>SUMPRODUCT(Mapping!$K$124:$K$143,'Regulatory Model'!BB$58:BB$77)</f>
        <v>38.506955587880505</v>
      </c>
      <c r="BC33" s="183">
        <f>SUMPRODUCT(Mapping!$K$124:$K$143,'Regulatory Model'!BC$58:BC$77)</f>
        <v>0</v>
      </c>
      <c r="BD33" s="183">
        <f>SUMPRODUCT(Mapping!$K$124:$K$143,'Regulatory Model'!BD$58:BD$77)</f>
        <v>0</v>
      </c>
    </row>
    <row r="34" spans="1:56" outlineLevel="1" x14ac:dyDescent="0.2">
      <c r="B34" s="48"/>
    </row>
    <row r="36" spans="1:56" x14ac:dyDescent="0.2">
      <c r="A36" s="68">
        <f>MAX($A$1:A35)+subsection</f>
        <v>9.0399999999999991</v>
      </c>
      <c r="B36" s="6" t="s">
        <v>279</v>
      </c>
      <c r="C36" s="7"/>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row>
    <row r="38" spans="1:56" outlineLevel="1" x14ac:dyDescent="0.2">
      <c r="B38" s="49" t="s">
        <v>280</v>
      </c>
      <c r="C38" s="24"/>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row>
    <row r="39" spans="1:56" outlineLevel="1" x14ac:dyDescent="0.2">
      <c r="C39" s="24"/>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row>
    <row r="40" spans="1:56" outlineLevel="1" x14ac:dyDescent="0.2">
      <c r="B40" s="47" t="s">
        <v>148</v>
      </c>
      <c r="C40" s="24"/>
      <c r="D40" s="53" t="s">
        <v>278</v>
      </c>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row>
    <row r="41" spans="1:56" outlineLevel="1" x14ac:dyDescent="0.2">
      <c r="B41" s="48" t="s">
        <v>150</v>
      </c>
      <c r="C41" s="10" t="s">
        <v>216</v>
      </c>
      <c r="D41" s="24">
        <v>1</v>
      </c>
      <c r="G41" s="183">
        <f>SUMPRODUCT(Mapping!$E$124:$E$143,'Capital Base'!G$26:G$45)*(1+G$18)</f>
        <v>1375.7129635786519</v>
      </c>
      <c r="H41" s="183">
        <f>SUMPRODUCT(Mapping!$E$124:$E$143,'Capital Base'!H$26:H$45)*(1+H$18)</f>
        <v>1165.3990717900372</v>
      </c>
      <c r="I41" s="183">
        <f>SUMPRODUCT(Mapping!$E$124:$E$143,'Capital Base'!I$26:I$45)*(1+I$18)</f>
        <v>1004.8500796645823</v>
      </c>
      <c r="J41" s="183">
        <f>SUMPRODUCT(Mapping!$E$124:$E$143,'Capital Base'!J$26:J$45)*(1+J$18)</f>
        <v>931.84579032948682</v>
      </c>
      <c r="K41" s="183">
        <f>SUMPRODUCT(Mapping!$E$124:$E$143,'Capital Base'!K$26:K$45)*(1+K$18)</f>
        <v>846.6624787258678</v>
      </c>
      <c r="L41" s="183">
        <f>SUMPRODUCT(Mapping!$E$124:$E$143,'Capital Base'!L$26:L$45)*(1+L$18)</f>
        <v>736.65987825566265</v>
      </c>
      <c r="M41" s="183">
        <f>SUMPRODUCT(Mapping!$E$124:$E$143,'Capital Base'!M$26:M$45)*(1+M$18)</f>
        <v>681.48103970368004</v>
      </c>
      <c r="N41" s="183">
        <f>SUMPRODUCT(Mapping!$E$124:$E$143,'Capital Base'!N$26:N$45)*(1+N$18)</f>
        <v>684.21171591872599</v>
      </c>
      <c r="O41" s="183">
        <f>SUMPRODUCT(Mapping!$E$124:$E$143,'Capital Base'!O$26:O$45)*(1+O$18)</f>
        <v>733.75896058095805</v>
      </c>
      <c r="P41" s="183">
        <f>SUMPRODUCT(Mapping!$E$124:$E$143,'Capital Base'!P$26:P$45)*(1+P$18)</f>
        <v>720.56257660393305</v>
      </c>
      <c r="Q41" s="183">
        <f>SUMPRODUCT(Mapping!$E$124:$E$143,'Capital Base'!Q$26:Q$45)*(1+Q$18)</f>
        <v>983.05050927926243</v>
      </c>
      <c r="R41" s="183">
        <f>SUMPRODUCT(Mapping!$E$124:$E$143,'Capital Base'!R$26:R$45)*(1+R$18)</f>
        <v>1156.565196999398</v>
      </c>
      <c r="S41" s="183">
        <f>SUMPRODUCT(Mapping!$E$124:$E$143,'Capital Base'!S$26:S$45)*(1+S$18)</f>
        <v>918.2045027702884</v>
      </c>
      <c r="T41" s="183">
        <f>SUMPRODUCT(Mapping!$E$124:$E$143,'Capital Base'!T$26:T$45)*(1+T$18)</f>
        <v>642.73889135693673</v>
      </c>
      <c r="U41" s="183">
        <f>SUMPRODUCT(Mapping!$E$124:$E$143,'Capital Base'!U$26:U$45)*(1+U$18)</f>
        <v>341.02292813511048</v>
      </c>
      <c r="V41" s="183">
        <f>SUMPRODUCT(Mapping!$E$124:$E$143,'Capital Base'!V$26:V$45)*(1+V$18)</f>
        <v>65.214357584723672</v>
      </c>
      <c r="W41" s="183">
        <f>SUMPRODUCT(Mapping!$E$124:$E$143,'Capital Base'!W$26:W$45)*(1+W$18)</f>
        <v>-221.53771065823051</v>
      </c>
      <c r="X41" s="183">
        <f>SUMPRODUCT(Mapping!$E$124:$E$143,'Capital Base'!X$26:X$45)*(1+X$18)</f>
        <v>-607.48078043051328</v>
      </c>
      <c r="Y41" s="183">
        <f>SUMPRODUCT(Mapping!$E$124:$E$143,'Capital Base'!Y$26:Y$45)*(1+Y$18)</f>
        <v>-1029.2495644542028</v>
      </c>
      <c r="Z41" s="183">
        <f>SUMPRODUCT(Mapping!$E$124:$E$143,'Capital Base'!Z$26:Z$45)*(1+Z$18)</f>
        <v>-1476.6415121368905</v>
      </c>
      <c r="AA41" s="183">
        <f>SUMPRODUCT(Mapping!$E$124:$E$143,'Capital Base'!AA$26:AA$45)*(1+AA$18)</f>
        <v>-1941.1327497894881</v>
      </c>
      <c r="AB41" s="183">
        <f>SUMPRODUCT(Mapping!$E$124:$E$143,'Capital Base'!AB$26:AB$45)*(1+AB$18)</f>
        <v>-2475.6672424977278</v>
      </c>
      <c r="AC41" s="183">
        <f>SUMPRODUCT(Mapping!$E$124:$E$143,'Capital Base'!AC$26:AC$45)*(1+AC$18)</f>
        <v>-3032.7272900702287</v>
      </c>
      <c r="AD41" s="183">
        <f>SUMPRODUCT(Mapping!$E$124:$E$143,'Capital Base'!AD$26:AD$45)*(1+AD$18)</f>
        <v>-3602.767707122211</v>
      </c>
      <c r="AE41" s="183">
        <f>SUMPRODUCT(Mapping!$E$124:$E$143,'Capital Base'!AE$26:AE$45)*(1+AE$18)</f>
        <v>-4139.4632447205968</v>
      </c>
      <c r="AF41" s="183">
        <f>SUMPRODUCT(Mapping!$E$124:$E$143,'Capital Base'!AF$26:AF$45)*(1+AF$18)</f>
        <v>-4708.9482177284735</v>
      </c>
      <c r="AG41" s="183">
        <f>SUMPRODUCT(Mapping!$E$124:$E$143,'Capital Base'!AG$26:AG$45)*(1+AG$18)</f>
        <v>-5349.8115080892176</v>
      </c>
      <c r="AH41" s="183">
        <f>SUMPRODUCT(Mapping!$E$124:$E$143,'Capital Base'!AH$26:AH$45)*(1+AH$18)</f>
        <v>-6048.9262742080409</v>
      </c>
      <c r="AI41" s="183">
        <f>SUMPRODUCT(Mapping!$E$124:$E$143,'Capital Base'!AI$26:AI$45)*(1+AI$18)</f>
        <v>-6776.0184942842679</v>
      </c>
      <c r="AJ41" s="183">
        <f>SUMPRODUCT(Mapping!$E$124:$E$143,'Capital Base'!AJ$26:AJ$45)*(1+AJ$18)</f>
        <v>-7532.4657482493267</v>
      </c>
      <c r="AK41" s="183">
        <f>SUMPRODUCT(Mapping!$E$124:$E$143,'Capital Base'!AK$26:AK$45)*(1+AK$18)</f>
        <v>-8302.7858086293545</v>
      </c>
      <c r="AL41" s="183">
        <f>SUMPRODUCT(Mapping!$E$124:$E$143,'Capital Base'!AL$26:AL$45)*(1+AL$18)</f>
        <v>-9103.8450500065901</v>
      </c>
      <c r="AM41" s="183">
        <f>SUMPRODUCT(Mapping!$E$124:$E$143,'Capital Base'!AM$26:AM$45)*(1+AM$18)</f>
        <v>-9943.5227313769465</v>
      </c>
      <c r="AN41" s="183">
        <f>SUMPRODUCT(Mapping!$E$124:$E$143,'Capital Base'!AN$26:AN$45)*(1+AN$18)</f>
        <v>-10804.339027237265</v>
      </c>
      <c r="AO41" s="183">
        <f>SUMPRODUCT(Mapping!$E$124:$E$143,'Capital Base'!AO$26:AO$45)*(1+AO$18)</f>
        <v>-11685.987472331297</v>
      </c>
      <c r="AP41" s="183">
        <f>SUMPRODUCT(Mapping!$E$124:$E$143,'Capital Base'!AP$26:AP$45)*(1+AP$18)</f>
        <v>-12579.259436784127</v>
      </c>
      <c r="AQ41" s="183">
        <f>SUMPRODUCT(Mapping!$E$124:$E$143,'Capital Base'!AQ$26:AQ$45)*(1+AQ$18)</f>
        <v>-13461.341307318904</v>
      </c>
      <c r="AR41" s="183">
        <f>SUMPRODUCT(Mapping!$E$124:$E$143,'Capital Base'!AR$26:AR$45)*(1+AR$18)</f>
        <v>-14367.575798561395</v>
      </c>
      <c r="AS41" s="183">
        <f>SUMPRODUCT(Mapping!$E$124:$E$143,'Capital Base'!AS$26:AS$45)*(1+AS$18)</f>
        <v>-15309.106704747031</v>
      </c>
      <c r="AT41" s="183">
        <f>SUMPRODUCT(Mapping!$E$124:$E$143,'Capital Base'!AT$26:AT$45)*(1+AT$18)</f>
        <v>-16286.171780534745</v>
      </c>
      <c r="AU41" s="183">
        <f>SUMPRODUCT(Mapping!$E$124:$E$143,'Capital Base'!AU$26:AU$45)*(1+AU$18)</f>
        <v>-17258.926262661211</v>
      </c>
      <c r="AV41" s="183">
        <f>SUMPRODUCT(Mapping!$E$124:$E$143,'Capital Base'!AV$26:AV$45)*(1+AV$18)</f>
        <v>-18307.205220071202</v>
      </c>
      <c r="AW41" s="183">
        <f>SUMPRODUCT(Mapping!$E$124:$E$143,'Capital Base'!AW$26:AW$45)*(1+AW$18)</f>
        <v>-19391.589276159721</v>
      </c>
      <c r="AX41" s="183">
        <f>SUMPRODUCT(Mapping!$E$124:$E$143,'Capital Base'!AX$26:AX$45)*(1+AX$18)</f>
        <v>-20516.226017362809</v>
      </c>
      <c r="AY41" s="183">
        <f>SUMPRODUCT(Mapping!$E$124:$E$143,'Capital Base'!AY$26:AY$45)*(1+AY$18)</f>
        <v>-21680.7867111708</v>
      </c>
      <c r="AZ41" s="183">
        <f>SUMPRODUCT(Mapping!$E$124:$E$143,'Capital Base'!AZ$26:AZ$45)*(1+AZ$18)</f>
        <v>-22886.181028458475</v>
      </c>
      <c r="BA41" s="183">
        <f>SUMPRODUCT(Mapping!$E$124:$E$143,'Capital Base'!BA$26:BA$45)*(1+BA$18)</f>
        <v>-24134.457157802059</v>
      </c>
      <c r="BB41" s="183">
        <f>SUMPRODUCT(Mapping!$E$124:$E$143,'Capital Base'!BB$26:BB$45)*(1+BB$18)</f>
        <v>-25426.427096201263</v>
      </c>
      <c r="BC41" s="183">
        <f>SUMPRODUCT(Mapping!$E$124:$E$143,'Capital Base'!BC$26:BC$45)*(1+BC$18)</f>
        <v>-26766.925649452016</v>
      </c>
      <c r="BD41" s="183">
        <f>SUMPRODUCT(Mapping!$E$124:$E$143,'Capital Base'!BD$26:BD$45)*(1+BD$18)</f>
        <v>-28137.041558302692</v>
      </c>
    </row>
    <row r="42" spans="1:56" outlineLevel="1" x14ac:dyDescent="0.2">
      <c r="B42" s="48" t="s">
        <v>152</v>
      </c>
      <c r="C42" s="10" t="s">
        <v>216</v>
      </c>
      <c r="D42" s="24">
        <v>2</v>
      </c>
      <c r="G42" s="183">
        <f>SUMPRODUCT(Mapping!$F$124:$F$143,'Capital Base'!G$26:G$45)*(1+G$18)</f>
        <v>1375.7129635786519</v>
      </c>
      <c r="H42" s="183">
        <f>SUMPRODUCT(Mapping!$F$124:$F$143,'Capital Base'!H$26:H$45)*(1+H$18)</f>
        <v>1165.3990717900372</v>
      </c>
      <c r="I42" s="183">
        <f>SUMPRODUCT(Mapping!$F$124:$F$143,'Capital Base'!I$26:I$45)*(1+I$18)</f>
        <v>1004.8500796645823</v>
      </c>
      <c r="J42" s="183">
        <f>SUMPRODUCT(Mapping!$F$124:$F$143,'Capital Base'!J$26:J$45)*(1+J$18)</f>
        <v>931.84579032948682</v>
      </c>
      <c r="K42" s="183">
        <f>SUMPRODUCT(Mapping!$F$124:$F$143,'Capital Base'!K$26:K$45)*(1+K$18)</f>
        <v>846.6624787258678</v>
      </c>
      <c r="L42" s="183">
        <f>SUMPRODUCT(Mapping!$F$124:$F$143,'Capital Base'!L$26:L$45)*(1+L$18)</f>
        <v>736.65987825566265</v>
      </c>
      <c r="M42" s="183">
        <f>SUMPRODUCT(Mapping!$F$124:$F$143,'Capital Base'!M$26:M$45)*(1+M$18)</f>
        <v>681.48103970368004</v>
      </c>
      <c r="N42" s="183">
        <f>SUMPRODUCT(Mapping!$F$124:$F$143,'Capital Base'!N$26:N$45)*(1+N$18)</f>
        <v>684.21171591872599</v>
      </c>
      <c r="O42" s="183">
        <f>SUMPRODUCT(Mapping!$F$124:$F$143,'Capital Base'!O$26:O$45)*(1+O$18)</f>
        <v>733.75896058095805</v>
      </c>
      <c r="P42" s="183">
        <f>SUMPRODUCT(Mapping!$F$124:$F$143,'Capital Base'!P$26:P$45)*(1+P$18)</f>
        <v>720.56257660393305</v>
      </c>
      <c r="Q42" s="183">
        <f>SUMPRODUCT(Mapping!$F$124:$F$143,'Capital Base'!Q$26:Q$45)*(1+Q$18)</f>
        <v>983.05050927926243</v>
      </c>
      <c r="R42" s="183">
        <f>SUMPRODUCT(Mapping!$F$124:$F$143,'Capital Base'!R$26:R$45)*(1+R$18)</f>
        <v>1156.565196999398</v>
      </c>
      <c r="S42" s="183">
        <f>SUMPRODUCT(Mapping!$F$124:$F$143,'Capital Base'!S$26:S$45)*(1+S$18)</f>
        <v>918.2045027702884</v>
      </c>
      <c r="T42" s="183">
        <f>SUMPRODUCT(Mapping!$F$124:$F$143,'Capital Base'!T$26:T$45)*(1+T$18)</f>
        <v>642.73889135693673</v>
      </c>
      <c r="U42" s="183">
        <f>SUMPRODUCT(Mapping!$F$124:$F$143,'Capital Base'!U$26:U$45)*(1+U$18)</f>
        <v>341.02292813511048</v>
      </c>
      <c r="V42" s="183">
        <f>SUMPRODUCT(Mapping!$F$124:$F$143,'Capital Base'!V$26:V$45)*(1+V$18)</f>
        <v>65.214357584723672</v>
      </c>
      <c r="W42" s="183">
        <f>SUMPRODUCT(Mapping!$F$124:$F$143,'Capital Base'!W$26:W$45)*(1+W$18)</f>
        <v>-221.53771065823051</v>
      </c>
      <c r="X42" s="183">
        <f>SUMPRODUCT(Mapping!$F$124:$F$143,'Capital Base'!X$26:X$45)*(1+X$18)</f>
        <v>-607.48078043051328</v>
      </c>
      <c r="Y42" s="183">
        <f>SUMPRODUCT(Mapping!$F$124:$F$143,'Capital Base'!Y$26:Y$45)*(1+Y$18)</f>
        <v>-1029.2495644542028</v>
      </c>
      <c r="Z42" s="183">
        <f>SUMPRODUCT(Mapping!$F$124:$F$143,'Capital Base'!Z$26:Z$45)*(1+Z$18)</f>
        <v>-1476.6415121368905</v>
      </c>
      <c r="AA42" s="183">
        <f>SUMPRODUCT(Mapping!$F$124:$F$143,'Capital Base'!AA$26:AA$45)*(1+AA$18)</f>
        <v>-1941.1327497894881</v>
      </c>
      <c r="AB42" s="183">
        <f>SUMPRODUCT(Mapping!$F$124:$F$143,'Capital Base'!AB$26:AB$45)*(1+AB$18)</f>
        <v>-2475.6672424977278</v>
      </c>
      <c r="AC42" s="183">
        <f>SUMPRODUCT(Mapping!$F$124:$F$143,'Capital Base'!AC$26:AC$45)*(1+AC$18)</f>
        <v>-3032.7272900702287</v>
      </c>
      <c r="AD42" s="183">
        <f>SUMPRODUCT(Mapping!$F$124:$F$143,'Capital Base'!AD$26:AD$45)*(1+AD$18)</f>
        <v>-3602.767707122211</v>
      </c>
      <c r="AE42" s="183">
        <f>SUMPRODUCT(Mapping!$F$124:$F$143,'Capital Base'!AE$26:AE$45)*(1+AE$18)</f>
        <v>-4139.4632447205968</v>
      </c>
      <c r="AF42" s="183">
        <f>SUMPRODUCT(Mapping!$F$124:$F$143,'Capital Base'!AF$26:AF$45)*(1+AF$18)</f>
        <v>-4708.9482177284735</v>
      </c>
      <c r="AG42" s="183">
        <f>SUMPRODUCT(Mapping!$F$124:$F$143,'Capital Base'!AG$26:AG$45)*(1+AG$18)</f>
        <v>-5349.8115080892176</v>
      </c>
      <c r="AH42" s="183">
        <f>SUMPRODUCT(Mapping!$F$124:$F$143,'Capital Base'!AH$26:AH$45)*(1+AH$18)</f>
        <v>-6048.9262742080409</v>
      </c>
      <c r="AI42" s="183">
        <f>SUMPRODUCT(Mapping!$F$124:$F$143,'Capital Base'!AI$26:AI$45)*(1+AI$18)</f>
        <v>-6776.0184942842679</v>
      </c>
      <c r="AJ42" s="183">
        <f>SUMPRODUCT(Mapping!$F$124:$F$143,'Capital Base'!AJ$26:AJ$45)*(1+AJ$18)</f>
        <v>-7532.4657482493267</v>
      </c>
      <c r="AK42" s="183">
        <f>SUMPRODUCT(Mapping!$F$124:$F$143,'Capital Base'!AK$26:AK$45)*(1+AK$18)</f>
        <v>-8302.7858086293545</v>
      </c>
      <c r="AL42" s="183">
        <f>SUMPRODUCT(Mapping!$F$124:$F$143,'Capital Base'!AL$26:AL$45)*(1+AL$18)</f>
        <v>-9103.8450500065901</v>
      </c>
      <c r="AM42" s="183">
        <f>SUMPRODUCT(Mapping!$F$124:$F$143,'Capital Base'!AM$26:AM$45)*(1+AM$18)</f>
        <v>-9943.5227313769465</v>
      </c>
      <c r="AN42" s="183">
        <f>SUMPRODUCT(Mapping!$F$124:$F$143,'Capital Base'!AN$26:AN$45)*(1+AN$18)</f>
        <v>-10804.339027237265</v>
      </c>
      <c r="AO42" s="183">
        <f>SUMPRODUCT(Mapping!$F$124:$F$143,'Capital Base'!AO$26:AO$45)*(1+AO$18)</f>
        <v>-11685.987472331297</v>
      </c>
      <c r="AP42" s="183">
        <f>SUMPRODUCT(Mapping!$F$124:$F$143,'Capital Base'!AP$26:AP$45)*(1+AP$18)</f>
        <v>-12579.259436784127</v>
      </c>
      <c r="AQ42" s="183">
        <f>SUMPRODUCT(Mapping!$F$124:$F$143,'Capital Base'!AQ$26:AQ$45)*(1+AQ$18)</f>
        <v>-13461.341307318904</v>
      </c>
      <c r="AR42" s="183">
        <f>SUMPRODUCT(Mapping!$F$124:$F$143,'Capital Base'!AR$26:AR$45)*(1+AR$18)</f>
        <v>-14367.575798561395</v>
      </c>
      <c r="AS42" s="183">
        <f>SUMPRODUCT(Mapping!$F$124:$F$143,'Capital Base'!AS$26:AS$45)*(1+AS$18)</f>
        <v>-15309.106704747031</v>
      </c>
      <c r="AT42" s="183">
        <f>SUMPRODUCT(Mapping!$F$124:$F$143,'Capital Base'!AT$26:AT$45)*(1+AT$18)</f>
        <v>-16286.171780534745</v>
      </c>
      <c r="AU42" s="183">
        <f>SUMPRODUCT(Mapping!$F$124:$F$143,'Capital Base'!AU$26:AU$45)*(1+AU$18)</f>
        <v>-17258.926262661211</v>
      </c>
      <c r="AV42" s="183">
        <f>SUMPRODUCT(Mapping!$F$124:$F$143,'Capital Base'!AV$26:AV$45)*(1+AV$18)</f>
        <v>-18307.205220071202</v>
      </c>
      <c r="AW42" s="183">
        <f>SUMPRODUCT(Mapping!$F$124:$F$143,'Capital Base'!AW$26:AW$45)*(1+AW$18)</f>
        <v>-19391.589276159721</v>
      </c>
      <c r="AX42" s="183">
        <f>SUMPRODUCT(Mapping!$F$124:$F$143,'Capital Base'!AX$26:AX$45)*(1+AX$18)</f>
        <v>-20516.226017362809</v>
      </c>
      <c r="AY42" s="183">
        <f>SUMPRODUCT(Mapping!$F$124:$F$143,'Capital Base'!AY$26:AY$45)*(1+AY$18)</f>
        <v>-21680.7867111708</v>
      </c>
      <c r="AZ42" s="183">
        <f>SUMPRODUCT(Mapping!$F$124:$F$143,'Capital Base'!AZ$26:AZ$45)*(1+AZ$18)</f>
        <v>-22886.181028458475</v>
      </c>
      <c r="BA42" s="183">
        <f>SUMPRODUCT(Mapping!$F$124:$F$143,'Capital Base'!BA$26:BA$45)*(1+BA$18)</f>
        <v>-24134.457157802059</v>
      </c>
      <c r="BB42" s="183">
        <f>SUMPRODUCT(Mapping!$F$124:$F$143,'Capital Base'!BB$26:BB$45)*(1+BB$18)</f>
        <v>-25426.427096201263</v>
      </c>
      <c r="BC42" s="183">
        <f>SUMPRODUCT(Mapping!$F$124:$F$143,'Capital Base'!BC$26:BC$45)*(1+BC$18)</f>
        <v>-26766.925649452016</v>
      </c>
      <c r="BD42" s="183">
        <f>SUMPRODUCT(Mapping!$F$124:$F$143,'Capital Base'!BD$26:BD$45)*(1+BD$18)</f>
        <v>-28137.041558302692</v>
      </c>
    </row>
    <row r="43" spans="1:56" outlineLevel="1" x14ac:dyDescent="0.2">
      <c r="B43" s="48" t="s">
        <v>153</v>
      </c>
      <c r="C43" s="10" t="s">
        <v>216</v>
      </c>
      <c r="D43" s="24">
        <v>3</v>
      </c>
      <c r="F43" s="73"/>
      <c r="G43" s="183">
        <f>SUMPRODUCT(Mapping!$G$124:$G$143,'Capital Base'!G$26:G$45)*(1+G$18)</f>
        <v>1375.7129635786519</v>
      </c>
      <c r="H43" s="183">
        <f>SUMPRODUCT(Mapping!$G$124:$G$143,'Capital Base'!H$26:H$45)*(1+H$18)</f>
        <v>1165.3990717900372</v>
      </c>
      <c r="I43" s="183">
        <f>SUMPRODUCT(Mapping!$G$124:$G$143,'Capital Base'!I$26:I$45)*(1+I$18)</f>
        <v>1004.8500796645823</v>
      </c>
      <c r="J43" s="183">
        <f>SUMPRODUCT(Mapping!$G$124:$G$143,'Capital Base'!J$26:J$45)*(1+J$18)</f>
        <v>931.84579032948682</v>
      </c>
      <c r="K43" s="183">
        <f>SUMPRODUCT(Mapping!$G$124:$G$143,'Capital Base'!K$26:K$45)*(1+K$18)</f>
        <v>846.6624787258678</v>
      </c>
      <c r="L43" s="183">
        <f>SUMPRODUCT(Mapping!$G$124:$G$143,'Capital Base'!L$26:L$45)*(1+L$18)</f>
        <v>736.65987825566265</v>
      </c>
      <c r="M43" s="183">
        <f>SUMPRODUCT(Mapping!$G$124:$G$143,'Capital Base'!M$26:M$45)*(1+M$18)</f>
        <v>681.48103970368004</v>
      </c>
      <c r="N43" s="183">
        <f>SUMPRODUCT(Mapping!$G$124:$G$143,'Capital Base'!N$26:N$45)*(1+N$18)</f>
        <v>684.21171591872599</v>
      </c>
      <c r="O43" s="183">
        <f>SUMPRODUCT(Mapping!$G$124:$G$143,'Capital Base'!O$26:O$45)*(1+O$18)</f>
        <v>733.75896058095805</v>
      </c>
      <c r="P43" s="183">
        <f>SUMPRODUCT(Mapping!$G$124:$G$143,'Capital Base'!P$26:P$45)*(1+P$18)</f>
        <v>720.56257660393305</v>
      </c>
      <c r="Q43" s="183">
        <f>SUMPRODUCT(Mapping!$G$124:$G$143,'Capital Base'!Q$26:Q$45)*(1+Q$18)</f>
        <v>983.05050927926243</v>
      </c>
      <c r="R43" s="183">
        <f>SUMPRODUCT(Mapping!$G$124:$G$143,'Capital Base'!R$26:R$45)*(1+R$18)</f>
        <v>1156.565196999398</v>
      </c>
      <c r="S43" s="183">
        <f>SUMPRODUCT(Mapping!$G$124:$G$143,'Capital Base'!S$26:S$45)*(1+S$18)</f>
        <v>918.2045027702884</v>
      </c>
      <c r="T43" s="183">
        <f>SUMPRODUCT(Mapping!$G$124:$G$143,'Capital Base'!T$26:T$45)*(1+T$18)</f>
        <v>642.73889135693673</v>
      </c>
      <c r="U43" s="183">
        <f>SUMPRODUCT(Mapping!$G$124:$G$143,'Capital Base'!U$26:U$45)*(1+U$18)</f>
        <v>341.02292813511048</v>
      </c>
      <c r="V43" s="183">
        <f>SUMPRODUCT(Mapping!$G$124:$G$143,'Capital Base'!V$26:V$45)*(1+V$18)</f>
        <v>65.214357584723672</v>
      </c>
      <c r="W43" s="183">
        <f>SUMPRODUCT(Mapping!$G$124:$G$143,'Capital Base'!W$26:W$45)*(1+W$18)</f>
        <v>-221.53771065823051</v>
      </c>
      <c r="X43" s="183">
        <f>SUMPRODUCT(Mapping!$G$124:$G$143,'Capital Base'!X$26:X$45)*(1+X$18)</f>
        <v>-607.48078043051328</v>
      </c>
      <c r="Y43" s="183">
        <f>SUMPRODUCT(Mapping!$G$124:$G$143,'Capital Base'!Y$26:Y$45)*(1+Y$18)</f>
        <v>-1029.2495644542028</v>
      </c>
      <c r="Z43" s="183">
        <f>SUMPRODUCT(Mapping!$G$124:$G$143,'Capital Base'!Z$26:Z$45)*(1+Z$18)</f>
        <v>-1476.6415121368905</v>
      </c>
      <c r="AA43" s="183">
        <f>SUMPRODUCT(Mapping!$G$124:$G$143,'Capital Base'!AA$26:AA$45)*(1+AA$18)</f>
        <v>-1941.1327497894881</v>
      </c>
      <c r="AB43" s="183">
        <f>SUMPRODUCT(Mapping!$G$124:$G$143,'Capital Base'!AB$26:AB$45)*(1+AB$18)</f>
        <v>-2475.6672424977278</v>
      </c>
      <c r="AC43" s="183">
        <f>SUMPRODUCT(Mapping!$G$124:$G$143,'Capital Base'!AC$26:AC$45)*(1+AC$18)</f>
        <v>-3032.7272900702287</v>
      </c>
      <c r="AD43" s="183">
        <f>SUMPRODUCT(Mapping!$G$124:$G$143,'Capital Base'!AD$26:AD$45)*(1+AD$18)</f>
        <v>-3602.767707122211</v>
      </c>
      <c r="AE43" s="183">
        <f>SUMPRODUCT(Mapping!$G$124:$G$143,'Capital Base'!AE$26:AE$45)*(1+AE$18)</f>
        <v>-4139.4632447205968</v>
      </c>
      <c r="AF43" s="183">
        <f>SUMPRODUCT(Mapping!$G$124:$G$143,'Capital Base'!AF$26:AF$45)*(1+AF$18)</f>
        <v>-4708.9482177284735</v>
      </c>
      <c r="AG43" s="183">
        <f>SUMPRODUCT(Mapping!$G$124:$G$143,'Capital Base'!AG$26:AG$45)*(1+AG$18)</f>
        <v>-5349.8115080892176</v>
      </c>
      <c r="AH43" s="183">
        <f>SUMPRODUCT(Mapping!$G$124:$G$143,'Capital Base'!AH$26:AH$45)*(1+AH$18)</f>
        <v>-6048.9262742080409</v>
      </c>
      <c r="AI43" s="183">
        <f>SUMPRODUCT(Mapping!$G$124:$G$143,'Capital Base'!AI$26:AI$45)*(1+AI$18)</f>
        <v>-6776.0184942842679</v>
      </c>
      <c r="AJ43" s="183">
        <f>SUMPRODUCT(Mapping!$G$124:$G$143,'Capital Base'!AJ$26:AJ$45)*(1+AJ$18)</f>
        <v>-7532.4657482493267</v>
      </c>
      <c r="AK43" s="183">
        <f>SUMPRODUCT(Mapping!$G$124:$G$143,'Capital Base'!AK$26:AK$45)*(1+AK$18)</f>
        <v>-8302.7858086293545</v>
      </c>
      <c r="AL43" s="183">
        <f>SUMPRODUCT(Mapping!$G$124:$G$143,'Capital Base'!AL$26:AL$45)*(1+AL$18)</f>
        <v>-9103.8450500065901</v>
      </c>
      <c r="AM43" s="183">
        <f>SUMPRODUCT(Mapping!$G$124:$G$143,'Capital Base'!AM$26:AM$45)*(1+AM$18)</f>
        <v>-9943.5227313769465</v>
      </c>
      <c r="AN43" s="183">
        <f>SUMPRODUCT(Mapping!$G$124:$G$143,'Capital Base'!AN$26:AN$45)*(1+AN$18)</f>
        <v>-10804.339027237265</v>
      </c>
      <c r="AO43" s="183">
        <f>SUMPRODUCT(Mapping!$G$124:$G$143,'Capital Base'!AO$26:AO$45)*(1+AO$18)</f>
        <v>-11685.987472331297</v>
      </c>
      <c r="AP43" s="183">
        <f>SUMPRODUCT(Mapping!$G$124:$G$143,'Capital Base'!AP$26:AP$45)*(1+AP$18)</f>
        <v>-12579.259436784127</v>
      </c>
      <c r="AQ43" s="183">
        <f>SUMPRODUCT(Mapping!$G$124:$G$143,'Capital Base'!AQ$26:AQ$45)*(1+AQ$18)</f>
        <v>-13461.341307318904</v>
      </c>
      <c r="AR43" s="183">
        <f>SUMPRODUCT(Mapping!$G$124:$G$143,'Capital Base'!AR$26:AR$45)*(1+AR$18)</f>
        <v>-14367.575798561395</v>
      </c>
      <c r="AS43" s="183">
        <f>SUMPRODUCT(Mapping!$G$124:$G$143,'Capital Base'!AS$26:AS$45)*(1+AS$18)</f>
        <v>-15309.106704747031</v>
      </c>
      <c r="AT43" s="183">
        <f>SUMPRODUCT(Mapping!$G$124:$G$143,'Capital Base'!AT$26:AT$45)*(1+AT$18)</f>
        <v>-16286.171780534745</v>
      </c>
      <c r="AU43" s="183">
        <f>SUMPRODUCT(Mapping!$G$124:$G$143,'Capital Base'!AU$26:AU$45)*(1+AU$18)</f>
        <v>-17258.926262661211</v>
      </c>
      <c r="AV43" s="183">
        <f>SUMPRODUCT(Mapping!$G$124:$G$143,'Capital Base'!AV$26:AV$45)*(1+AV$18)</f>
        <v>-18307.205220071202</v>
      </c>
      <c r="AW43" s="183">
        <f>SUMPRODUCT(Mapping!$G$124:$G$143,'Capital Base'!AW$26:AW$45)*(1+AW$18)</f>
        <v>-19391.589276159721</v>
      </c>
      <c r="AX43" s="183">
        <f>SUMPRODUCT(Mapping!$G$124:$G$143,'Capital Base'!AX$26:AX$45)*(1+AX$18)</f>
        <v>-20516.226017362809</v>
      </c>
      <c r="AY43" s="183">
        <f>SUMPRODUCT(Mapping!$G$124:$G$143,'Capital Base'!AY$26:AY$45)*(1+AY$18)</f>
        <v>-21680.7867111708</v>
      </c>
      <c r="AZ43" s="183">
        <f>SUMPRODUCT(Mapping!$G$124:$G$143,'Capital Base'!AZ$26:AZ$45)*(1+AZ$18)</f>
        <v>-22886.181028458475</v>
      </c>
      <c r="BA43" s="183">
        <f>SUMPRODUCT(Mapping!$G$124:$G$143,'Capital Base'!BA$26:BA$45)*(1+BA$18)</f>
        <v>-24134.457157802059</v>
      </c>
      <c r="BB43" s="183">
        <f>SUMPRODUCT(Mapping!$G$124:$G$143,'Capital Base'!BB$26:BB$45)*(1+BB$18)</f>
        <v>-25426.427096201263</v>
      </c>
      <c r="BC43" s="183">
        <f>SUMPRODUCT(Mapping!$G$124:$G$143,'Capital Base'!BC$26:BC$45)*(1+BC$18)</f>
        <v>-26766.925649452016</v>
      </c>
      <c r="BD43" s="183">
        <f>SUMPRODUCT(Mapping!$G$124:$G$143,'Capital Base'!BD$26:BD$45)*(1+BD$18)</f>
        <v>-28137.041558302692</v>
      </c>
    </row>
    <row r="44" spans="1:56" outlineLevel="1" x14ac:dyDescent="0.2">
      <c r="B44" s="48" t="s">
        <v>154</v>
      </c>
      <c r="C44" s="10" t="s">
        <v>216</v>
      </c>
      <c r="D44" s="24">
        <v>4</v>
      </c>
      <c r="F44" s="73"/>
      <c r="G44" s="183">
        <f>SUMPRODUCT(Mapping!$H$124:$H$143,'Capital Base'!G$26:G$45)*(1+G$18)</f>
        <v>1375.7129635786519</v>
      </c>
      <c r="H44" s="183">
        <f>SUMPRODUCT(Mapping!$H$124:$H$143,'Capital Base'!H$26:H$45)*(1+H$18)</f>
        <v>1165.3990717900372</v>
      </c>
      <c r="I44" s="183">
        <f>SUMPRODUCT(Mapping!$H$124:$H$143,'Capital Base'!I$26:I$45)*(1+I$18)</f>
        <v>1004.8500796645823</v>
      </c>
      <c r="J44" s="183">
        <f>SUMPRODUCT(Mapping!$H$124:$H$143,'Capital Base'!J$26:J$45)*(1+J$18)</f>
        <v>931.84579032948682</v>
      </c>
      <c r="K44" s="183">
        <f>SUMPRODUCT(Mapping!$H$124:$H$143,'Capital Base'!K$26:K$45)*(1+K$18)</f>
        <v>846.6624787258678</v>
      </c>
      <c r="L44" s="183">
        <f>SUMPRODUCT(Mapping!$H$124:$H$143,'Capital Base'!L$26:L$45)*(1+L$18)</f>
        <v>736.65987825566265</v>
      </c>
      <c r="M44" s="183">
        <f>SUMPRODUCT(Mapping!$H$124:$H$143,'Capital Base'!M$26:M$45)*(1+M$18)</f>
        <v>681.48103970368004</v>
      </c>
      <c r="N44" s="183">
        <f>SUMPRODUCT(Mapping!$H$124:$H$143,'Capital Base'!N$26:N$45)*(1+N$18)</f>
        <v>684.21171591872599</v>
      </c>
      <c r="O44" s="183">
        <f>SUMPRODUCT(Mapping!$H$124:$H$143,'Capital Base'!O$26:O$45)*(1+O$18)</f>
        <v>733.75896058095805</v>
      </c>
      <c r="P44" s="183">
        <f>SUMPRODUCT(Mapping!$H$124:$H$143,'Capital Base'!P$26:P$45)*(1+P$18)</f>
        <v>720.56257660393305</v>
      </c>
      <c r="Q44" s="183">
        <f>SUMPRODUCT(Mapping!$H$124:$H$143,'Capital Base'!Q$26:Q$45)*(1+Q$18)</f>
        <v>983.05050927926243</v>
      </c>
      <c r="R44" s="183">
        <f>SUMPRODUCT(Mapping!$H$124:$H$143,'Capital Base'!R$26:R$45)*(1+R$18)</f>
        <v>1156.565196999398</v>
      </c>
      <c r="S44" s="183">
        <f>SUMPRODUCT(Mapping!$H$124:$H$143,'Capital Base'!S$26:S$45)*(1+S$18)</f>
        <v>918.2045027702884</v>
      </c>
      <c r="T44" s="183">
        <f>SUMPRODUCT(Mapping!$H$124:$H$143,'Capital Base'!T$26:T$45)*(1+T$18)</f>
        <v>642.73889135693673</v>
      </c>
      <c r="U44" s="183">
        <f>SUMPRODUCT(Mapping!$H$124:$H$143,'Capital Base'!U$26:U$45)*(1+U$18)</f>
        <v>341.02292813511048</v>
      </c>
      <c r="V44" s="183">
        <f>SUMPRODUCT(Mapping!$H$124:$H$143,'Capital Base'!V$26:V$45)*(1+V$18)</f>
        <v>65.214357584723672</v>
      </c>
      <c r="W44" s="183">
        <f>SUMPRODUCT(Mapping!$H$124:$H$143,'Capital Base'!W$26:W$45)*(1+W$18)</f>
        <v>-221.53771065823051</v>
      </c>
      <c r="X44" s="183">
        <f>SUMPRODUCT(Mapping!$H$124:$H$143,'Capital Base'!X$26:X$45)*(1+X$18)</f>
        <v>-607.48078043051328</v>
      </c>
      <c r="Y44" s="183">
        <f>SUMPRODUCT(Mapping!$H$124:$H$143,'Capital Base'!Y$26:Y$45)*(1+Y$18)</f>
        <v>-1029.2495644542028</v>
      </c>
      <c r="Z44" s="183">
        <f>SUMPRODUCT(Mapping!$H$124:$H$143,'Capital Base'!Z$26:Z$45)*(1+Z$18)</f>
        <v>-1476.6415121368905</v>
      </c>
      <c r="AA44" s="183">
        <f>SUMPRODUCT(Mapping!$H$124:$H$143,'Capital Base'!AA$26:AA$45)*(1+AA$18)</f>
        <v>-1941.1327497894881</v>
      </c>
      <c r="AB44" s="183">
        <f>SUMPRODUCT(Mapping!$H$124:$H$143,'Capital Base'!AB$26:AB$45)*(1+AB$18)</f>
        <v>-2475.6672424977278</v>
      </c>
      <c r="AC44" s="183">
        <f>SUMPRODUCT(Mapping!$H$124:$H$143,'Capital Base'!AC$26:AC$45)*(1+AC$18)</f>
        <v>-3032.7272900702287</v>
      </c>
      <c r="AD44" s="183">
        <f>SUMPRODUCT(Mapping!$H$124:$H$143,'Capital Base'!AD$26:AD$45)*(1+AD$18)</f>
        <v>-3602.767707122211</v>
      </c>
      <c r="AE44" s="183">
        <f>SUMPRODUCT(Mapping!$H$124:$H$143,'Capital Base'!AE$26:AE$45)*(1+AE$18)</f>
        <v>-4139.4632447205968</v>
      </c>
      <c r="AF44" s="183">
        <f>SUMPRODUCT(Mapping!$H$124:$H$143,'Capital Base'!AF$26:AF$45)*(1+AF$18)</f>
        <v>-4708.9482177284735</v>
      </c>
      <c r="AG44" s="183">
        <f>SUMPRODUCT(Mapping!$H$124:$H$143,'Capital Base'!AG$26:AG$45)*(1+AG$18)</f>
        <v>-5349.8115080892176</v>
      </c>
      <c r="AH44" s="183">
        <f>SUMPRODUCT(Mapping!$H$124:$H$143,'Capital Base'!AH$26:AH$45)*(1+AH$18)</f>
        <v>-6048.9262742080409</v>
      </c>
      <c r="AI44" s="183">
        <f>SUMPRODUCT(Mapping!$H$124:$H$143,'Capital Base'!AI$26:AI$45)*(1+AI$18)</f>
        <v>-6776.0184942842679</v>
      </c>
      <c r="AJ44" s="183">
        <f>SUMPRODUCT(Mapping!$H$124:$H$143,'Capital Base'!AJ$26:AJ$45)*(1+AJ$18)</f>
        <v>-7532.4657482493267</v>
      </c>
      <c r="AK44" s="183">
        <f>SUMPRODUCT(Mapping!$H$124:$H$143,'Capital Base'!AK$26:AK$45)*(1+AK$18)</f>
        <v>-8302.7858086293545</v>
      </c>
      <c r="AL44" s="183">
        <f>SUMPRODUCT(Mapping!$H$124:$H$143,'Capital Base'!AL$26:AL$45)*(1+AL$18)</f>
        <v>-9103.8450500065901</v>
      </c>
      <c r="AM44" s="183">
        <f>SUMPRODUCT(Mapping!$H$124:$H$143,'Capital Base'!AM$26:AM$45)*(1+AM$18)</f>
        <v>-9943.5227313769465</v>
      </c>
      <c r="AN44" s="183">
        <f>SUMPRODUCT(Mapping!$H$124:$H$143,'Capital Base'!AN$26:AN$45)*(1+AN$18)</f>
        <v>-10804.339027237265</v>
      </c>
      <c r="AO44" s="183">
        <f>SUMPRODUCT(Mapping!$H$124:$H$143,'Capital Base'!AO$26:AO$45)*(1+AO$18)</f>
        <v>-11685.987472331297</v>
      </c>
      <c r="AP44" s="183">
        <f>SUMPRODUCT(Mapping!$H$124:$H$143,'Capital Base'!AP$26:AP$45)*(1+AP$18)</f>
        <v>-12579.259436784127</v>
      </c>
      <c r="AQ44" s="183">
        <f>SUMPRODUCT(Mapping!$H$124:$H$143,'Capital Base'!AQ$26:AQ$45)*(1+AQ$18)</f>
        <v>-13461.341307318904</v>
      </c>
      <c r="AR44" s="183">
        <f>SUMPRODUCT(Mapping!$H$124:$H$143,'Capital Base'!AR$26:AR$45)*(1+AR$18)</f>
        <v>-14367.575798561395</v>
      </c>
      <c r="AS44" s="183">
        <f>SUMPRODUCT(Mapping!$H$124:$H$143,'Capital Base'!AS$26:AS$45)*(1+AS$18)</f>
        <v>-15309.106704747031</v>
      </c>
      <c r="AT44" s="183">
        <f>SUMPRODUCT(Mapping!$H$124:$H$143,'Capital Base'!AT$26:AT$45)*(1+AT$18)</f>
        <v>-16286.171780534745</v>
      </c>
      <c r="AU44" s="183">
        <f>SUMPRODUCT(Mapping!$H$124:$H$143,'Capital Base'!AU$26:AU$45)*(1+AU$18)</f>
        <v>-17258.926262661211</v>
      </c>
      <c r="AV44" s="183">
        <f>SUMPRODUCT(Mapping!$H$124:$H$143,'Capital Base'!AV$26:AV$45)*(1+AV$18)</f>
        <v>-18307.205220071202</v>
      </c>
      <c r="AW44" s="183">
        <f>SUMPRODUCT(Mapping!$H$124:$H$143,'Capital Base'!AW$26:AW$45)*(1+AW$18)</f>
        <v>-19391.589276159721</v>
      </c>
      <c r="AX44" s="183">
        <f>SUMPRODUCT(Mapping!$H$124:$H$143,'Capital Base'!AX$26:AX$45)*(1+AX$18)</f>
        <v>-20516.226017362809</v>
      </c>
      <c r="AY44" s="183">
        <f>SUMPRODUCT(Mapping!$H$124:$H$143,'Capital Base'!AY$26:AY$45)*(1+AY$18)</f>
        <v>-21680.7867111708</v>
      </c>
      <c r="AZ44" s="183">
        <f>SUMPRODUCT(Mapping!$H$124:$H$143,'Capital Base'!AZ$26:AZ$45)*(1+AZ$18)</f>
        <v>-22886.181028458475</v>
      </c>
      <c r="BA44" s="183">
        <f>SUMPRODUCT(Mapping!$H$124:$H$143,'Capital Base'!BA$26:BA$45)*(1+BA$18)</f>
        <v>-24134.457157802059</v>
      </c>
      <c r="BB44" s="183">
        <f>SUMPRODUCT(Mapping!$H$124:$H$143,'Capital Base'!BB$26:BB$45)*(1+BB$18)</f>
        <v>-25426.427096201263</v>
      </c>
      <c r="BC44" s="183">
        <f>SUMPRODUCT(Mapping!$H$124:$H$143,'Capital Base'!BC$26:BC$45)*(1+BC$18)</f>
        <v>-26766.925649452016</v>
      </c>
      <c r="BD44" s="183">
        <f>SUMPRODUCT(Mapping!$H$124:$H$143,'Capital Base'!BD$26:BD$45)*(1+BD$18)</f>
        <v>-28137.041558302692</v>
      </c>
    </row>
    <row r="45" spans="1:56" outlineLevel="1" x14ac:dyDescent="0.2">
      <c r="B45" s="48" t="s">
        <v>155</v>
      </c>
      <c r="C45" s="10" t="s">
        <v>216</v>
      </c>
      <c r="D45" s="24">
        <v>5</v>
      </c>
      <c r="F45" s="73"/>
      <c r="G45" s="183">
        <f>SUMPRODUCT(Mapping!$I$124:$I$143,'Capital Base'!G$26:G$45)*(1+G$18)</f>
        <v>1375.7129635786519</v>
      </c>
      <c r="H45" s="183">
        <f>SUMPRODUCT(Mapping!$I$124:$I$143,'Capital Base'!H$26:H$45)*(1+H$18)</f>
        <v>1165.3990717900372</v>
      </c>
      <c r="I45" s="183">
        <f>SUMPRODUCT(Mapping!$I$124:$I$143,'Capital Base'!I$26:I$45)*(1+I$18)</f>
        <v>1004.8500796645823</v>
      </c>
      <c r="J45" s="183">
        <f>SUMPRODUCT(Mapping!$I$124:$I$143,'Capital Base'!J$26:J$45)*(1+J$18)</f>
        <v>931.84579032948682</v>
      </c>
      <c r="K45" s="183">
        <f>SUMPRODUCT(Mapping!$I$124:$I$143,'Capital Base'!K$26:K$45)*(1+K$18)</f>
        <v>846.6624787258678</v>
      </c>
      <c r="L45" s="183">
        <f>SUMPRODUCT(Mapping!$I$124:$I$143,'Capital Base'!L$26:L$45)*(1+L$18)</f>
        <v>736.65987825566265</v>
      </c>
      <c r="M45" s="183">
        <f>SUMPRODUCT(Mapping!$I$124:$I$143,'Capital Base'!M$26:M$45)*(1+M$18)</f>
        <v>681.48103970368004</v>
      </c>
      <c r="N45" s="183">
        <f>SUMPRODUCT(Mapping!$I$124:$I$143,'Capital Base'!N$26:N$45)*(1+N$18)</f>
        <v>684.21171591872599</v>
      </c>
      <c r="O45" s="183">
        <f>SUMPRODUCT(Mapping!$I$124:$I$143,'Capital Base'!O$26:O$45)*(1+O$18)</f>
        <v>733.75896058095805</v>
      </c>
      <c r="P45" s="183">
        <f>SUMPRODUCT(Mapping!$I$124:$I$143,'Capital Base'!P$26:P$45)*(1+P$18)</f>
        <v>720.56257660393305</v>
      </c>
      <c r="Q45" s="183">
        <f>SUMPRODUCT(Mapping!$I$124:$I$143,'Capital Base'!Q$26:Q$45)*(1+Q$18)</f>
        <v>983.05050927926243</v>
      </c>
      <c r="R45" s="183">
        <f>SUMPRODUCT(Mapping!$I$124:$I$143,'Capital Base'!R$26:R$45)*(1+R$18)</f>
        <v>1156.565196999398</v>
      </c>
      <c r="S45" s="183">
        <f>SUMPRODUCT(Mapping!$I$124:$I$143,'Capital Base'!S$26:S$45)*(1+S$18)</f>
        <v>918.2045027702884</v>
      </c>
      <c r="T45" s="183">
        <f>SUMPRODUCT(Mapping!$I$124:$I$143,'Capital Base'!T$26:T$45)*(1+T$18)</f>
        <v>642.73889135693673</v>
      </c>
      <c r="U45" s="183">
        <f>SUMPRODUCT(Mapping!$I$124:$I$143,'Capital Base'!U$26:U$45)*(1+U$18)</f>
        <v>341.02292813511048</v>
      </c>
      <c r="V45" s="183">
        <f>SUMPRODUCT(Mapping!$I$124:$I$143,'Capital Base'!V$26:V$45)*(1+V$18)</f>
        <v>65.214357584723672</v>
      </c>
      <c r="W45" s="183">
        <f>SUMPRODUCT(Mapping!$I$124:$I$143,'Capital Base'!W$26:W$45)*(1+W$18)</f>
        <v>-221.53771065823051</v>
      </c>
      <c r="X45" s="183">
        <f>SUMPRODUCT(Mapping!$I$124:$I$143,'Capital Base'!X$26:X$45)*(1+X$18)</f>
        <v>-607.48078043051328</v>
      </c>
      <c r="Y45" s="183">
        <f>SUMPRODUCT(Mapping!$I$124:$I$143,'Capital Base'!Y$26:Y$45)*(1+Y$18)</f>
        <v>-1029.2495644542028</v>
      </c>
      <c r="Z45" s="183">
        <f>SUMPRODUCT(Mapping!$I$124:$I$143,'Capital Base'!Z$26:Z$45)*(1+Z$18)</f>
        <v>-1476.6415121368905</v>
      </c>
      <c r="AA45" s="183">
        <f>SUMPRODUCT(Mapping!$I$124:$I$143,'Capital Base'!AA$26:AA$45)*(1+AA$18)</f>
        <v>-1941.1327497894881</v>
      </c>
      <c r="AB45" s="183">
        <f>SUMPRODUCT(Mapping!$I$124:$I$143,'Capital Base'!AB$26:AB$45)*(1+AB$18)</f>
        <v>-2475.6672424977278</v>
      </c>
      <c r="AC45" s="183">
        <f>SUMPRODUCT(Mapping!$I$124:$I$143,'Capital Base'!AC$26:AC$45)*(1+AC$18)</f>
        <v>-3032.7272900702287</v>
      </c>
      <c r="AD45" s="183">
        <f>SUMPRODUCT(Mapping!$I$124:$I$143,'Capital Base'!AD$26:AD$45)*(1+AD$18)</f>
        <v>-3602.767707122211</v>
      </c>
      <c r="AE45" s="183">
        <f>SUMPRODUCT(Mapping!$I$124:$I$143,'Capital Base'!AE$26:AE$45)*(1+AE$18)</f>
        <v>-4139.4632447205968</v>
      </c>
      <c r="AF45" s="183">
        <f>SUMPRODUCT(Mapping!$I$124:$I$143,'Capital Base'!AF$26:AF$45)*(1+AF$18)</f>
        <v>-4708.9482177284735</v>
      </c>
      <c r="AG45" s="183">
        <f>SUMPRODUCT(Mapping!$I$124:$I$143,'Capital Base'!AG$26:AG$45)*(1+AG$18)</f>
        <v>-5349.8115080892176</v>
      </c>
      <c r="AH45" s="183">
        <f>SUMPRODUCT(Mapping!$I$124:$I$143,'Capital Base'!AH$26:AH$45)*(1+AH$18)</f>
        <v>-6048.9262742080409</v>
      </c>
      <c r="AI45" s="183">
        <f>SUMPRODUCT(Mapping!$I$124:$I$143,'Capital Base'!AI$26:AI$45)*(1+AI$18)</f>
        <v>-6776.0184942842679</v>
      </c>
      <c r="AJ45" s="183">
        <f>SUMPRODUCT(Mapping!$I$124:$I$143,'Capital Base'!AJ$26:AJ$45)*(1+AJ$18)</f>
        <v>-7532.4657482493267</v>
      </c>
      <c r="AK45" s="183">
        <f>SUMPRODUCT(Mapping!$I$124:$I$143,'Capital Base'!AK$26:AK$45)*(1+AK$18)</f>
        <v>-8302.7858086293545</v>
      </c>
      <c r="AL45" s="183">
        <f>SUMPRODUCT(Mapping!$I$124:$I$143,'Capital Base'!AL$26:AL$45)*(1+AL$18)</f>
        <v>-9103.8450500065901</v>
      </c>
      <c r="AM45" s="183">
        <f>SUMPRODUCT(Mapping!$I$124:$I$143,'Capital Base'!AM$26:AM$45)*(1+AM$18)</f>
        <v>-9943.5227313769465</v>
      </c>
      <c r="AN45" s="183">
        <f>SUMPRODUCT(Mapping!$I$124:$I$143,'Capital Base'!AN$26:AN$45)*(1+AN$18)</f>
        <v>-10804.339027237265</v>
      </c>
      <c r="AO45" s="183">
        <f>SUMPRODUCT(Mapping!$I$124:$I$143,'Capital Base'!AO$26:AO$45)*(1+AO$18)</f>
        <v>-11685.987472331297</v>
      </c>
      <c r="AP45" s="183">
        <f>SUMPRODUCT(Mapping!$I$124:$I$143,'Capital Base'!AP$26:AP$45)*(1+AP$18)</f>
        <v>-12579.259436784127</v>
      </c>
      <c r="AQ45" s="183">
        <f>SUMPRODUCT(Mapping!$I$124:$I$143,'Capital Base'!AQ$26:AQ$45)*(1+AQ$18)</f>
        <v>-13461.341307318904</v>
      </c>
      <c r="AR45" s="183">
        <f>SUMPRODUCT(Mapping!$I$124:$I$143,'Capital Base'!AR$26:AR$45)*(1+AR$18)</f>
        <v>-14367.575798561395</v>
      </c>
      <c r="AS45" s="183">
        <f>SUMPRODUCT(Mapping!$I$124:$I$143,'Capital Base'!AS$26:AS$45)*(1+AS$18)</f>
        <v>-15309.106704747031</v>
      </c>
      <c r="AT45" s="183">
        <f>SUMPRODUCT(Mapping!$I$124:$I$143,'Capital Base'!AT$26:AT$45)*(1+AT$18)</f>
        <v>-16286.171780534745</v>
      </c>
      <c r="AU45" s="183">
        <f>SUMPRODUCT(Mapping!$I$124:$I$143,'Capital Base'!AU$26:AU$45)*(1+AU$18)</f>
        <v>-17258.926262661211</v>
      </c>
      <c r="AV45" s="183">
        <f>SUMPRODUCT(Mapping!$I$124:$I$143,'Capital Base'!AV$26:AV$45)*(1+AV$18)</f>
        <v>-18307.205220071202</v>
      </c>
      <c r="AW45" s="183">
        <f>SUMPRODUCT(Mapping!$I$124:$I$143,'Capital Base'!AW$26:AW$45)*(1+AW$18)</f>
        <v>-19391.589276159721</v>
      </c>
      <c r="AX45" s="183">
        <f>SUMPRODUCT(Mapping!$I$124:$I$143,'Capital Base'!AX$26:AX$45)*(1+AX$18)</f>
        <v>-20516.226017362809</v>
      </c>
      <c r="AY45" s="183">
        <f>SUMPRODUCT(Mapping!$I$124:$I$143,'Capital Base'!AY$26:AY$45)*(1+AY$18)</f>
        <v>-21680.7867111708</v>
      </c>
      <c r="AZ45" s="183">
        <f>SUMPRODUCT(Mapping!$I$124:$I$143,'Capital Base'!AZ$26:AZ$45)*(1+AZ$18)</f>
        <v>-22886.181028458475</v>
      </c>
      <c r="BA45" s="183">
        <f>SUMPRODUCT(Mapping!$I$124:$I$143,'Capital Base'!BA$26:BA$45)*(1+BA$18)</f>
        <v>-24134.457157802059</v>
      </c>
      <c r="BB45" s="183">
        <f>SUMPRODUCT(Mapping!$I$124:$I$143,'Capital Base'!BB$26:BB$45)*(1+BB$18)</f>
        <v>-25426.427096201263</v>
      </c>
      <c r="BC45" s="183">
        <f>SUMPRODUCT(Mapping!$I$124:$I$143,'Capital Base'!BC$26:BC$45)*(1+BC$18)</f>
        <v>-26766.925649452016</v>
      </c>
      <c r="BD45" s="183">
        <f>SUMPRODUCT(Mapping!$I$124:$I$143,'Capital Base'!BD$26:BD$45)*(1+BD$18)</f>
        <v>-28137.041558302692</v>
      </c>
    </row>
    <row r="46" spans="1:56" outlineLevel="1" x14ac:dyDescent="0.2">
      <c r="B46" s="48" t="s">
        <v>156</v>
      </c>
      <c r="C46" s="10" t="s">
        <v>216</v>
      </c>
      <c r="D46" s="24">
        <v>6</v>
      </c>
      <c r="F46" s="73"/>
      <c r="G46" s="183">
        <f>SUMPRODUCT(Mapping!$J$124:$J$143,'Capital Base'!G$26:G$45)*(1+G$18)</f>
        <v>2792.8178016985025</v>
      </c>
      <c r="H46" s="183">
        <f>SUMPRODUCT(Mapping!$J$124:$J$143,'Capital Base'!H$26:H$45)*(1+H$18)</f>
        <v>2848.9581372546832</v>
      </c>
      <c r="I46" s="183">
        <f>SUMPRODUCT(Mapping!$J$124:$J$143,'Capital Base'!I$26:I$45)*(1+I$18)</f>
        <v>2897.1542336618154</v>
      </c>
      <c r="J46" s="183">
        <f>SUMPRODUCT(Mapping!$J$124:$J$143,'Capital Base'!J$26:J$45)*(1+J$18)</f>
        <v>2926.8829122638267</v>
      </c>
      <c r="K46" s="183">
        <f>SUMPRODUCT(Mapping!$J$124:$J$143,'Capital Base'!K$26:K$45)*(1+K$18)</f>
        <v>3009.0370542436385</v>
      </c>
      <c r="L46" s="183">
        <f>SUMPRODUCT(Mapping!$J$124:$J$143,'Capital Base'!L$26:L$45)*(1+L$18)</f>
        <v>3029.2171668275028</v>
      </c>
      <c r="M46" s="183">
        <f>SUMPRODUCT(Mapping!$J$124:$J$143,'Capital Base'!M$26:M$45)*(1+M$18)</f>
        <v>3105.1698419644836</v>
      </c>
      <c r="N46" s="183">
        <f>SUMPRODUCT(Mapping!$J$124:$J$143,'Capital Base'!N$26:N$45)*(1+N$18)</f>
        <v>3168.0772082942508</v>
      </c>
      <c r="O46" s="183">
        <f>SUMPRODUCT(Mapping!$J$124:$J$143,'Capital Base'!O$26:O$45)*(1+O$18)</f>
        <v>3253.2372743559386</v>
      </c>
      <c r="P46" s="183">
        <f>SUMPRODUCT(Mapping!$J$124:$J$143,'Capital Base'!P$26:P$45)*(1+P$18)</f>
        <v>3317.2617625623616</v>
      </c>
      <c r="Q46" s="183">
        <f>SUMPRODUCT(Mapping!$J$124:$J$143,'Capital Base'!Q$26:Q$45)*(1+Q$18)</f>
        <v>3389.3168845325954</v>
      </c>
      <c r="R46" s="183">
        <f>SUMPRODUCT(Mapping!$J$124:$J$143,'Capital Base'!R$26:R$45)*(1+R$18)</f>
        <v>3464.2612609644257</v>
      </c>
      <c r="S46" s="183">
        <f>SUMPRODUCT(Mapping!$J$124:$J$143,'Capital Base'!S$26:S$45)*(1+S$18)</f>
        <v>3544.707858600008</v>
      </c>
      <c r="T46" s="183">
        <f>SUMPRODUCT(Mapping!$J$124:$J$143,'Capital Base'!T$26:T$45)*(1+T$18)</f>
        <v>3621.6021594665667</v>
      </c>
      <c r="U46" s="183">
        <f>SUMPRODUCT(Mapping!$J$124:$J$143,'Capital Base'!U$26:U$45)*(1+U$18)</f>
        <v>3700.3700453239794</v>
      </c>
      <c r="V46" s="183">
        <f>SUMPRODUCT(Mapping!$J$124:$J$143,'Capital Base'!V$26:V$45)*(1+V$18)</f>
        <v>3801.7574064654141</v>
      </c>
      <c r="W46" s="183">
        <f>SUMPRODUCT(Mapping!$J$124:$J$143,'Capital Base'!W$26:W$45)*(1+W$18)</f>
        <v>3893.5878129971779</v>
      </c>
      <c r="X46" s="183">
        <f>SUMPRODUCT(Mapping!$J$124:$J$143,'Capital Base'!X$26:X$45)*(1+X$18)</f>
        <v>3978.5865216686834</v>
      </c>
      <c r="Y46" s="183">
        <f>SUMPRODUCT(Mapping!$J$124:$J$143,'Capital Base'!Y$26:Y$45)*(1+Y$18)</f>
        <v>4065.8397675798319</v>
      </c>
      <c r="Z46" s="183">
        <f>SUMPRODUCT(Mapping!$J$124:$J$143,'Capital Base'!Z$26:Z$45)*(1+Z$18)</f>
        <v>4158.5026076000095</v>
      </c>
      <c r="AA46" s="183">
        <f>SUMPRODUCT(Mapping!$J$124:$J$143,'Capital Base'!AA$26:AA$45)*(1+AA$18)</f>
        <v>4266.391776750248</v>
      </c>
      <c r="AB46" s="183">
        <f>SUMPRODUCT(Mapping!$J$124:$J$143,'Capital Base'!AB$26:AB$45)*(1+AB$18)</f>
        <v>4369.8875562654021</v>
      </c>
      <c r="AC46" s="183">
        <f>SUMPRODUCT(Mapping!$J$124:$J$143,'Capital Base'!AC$26:AC$45)*(1+AC$18)</f>
        <v>4463.830178307815</v>
      </c>
      <c r="AD46" s="183">
        <f>SUMPRODUCT(Mapping!$J$124:$J$143,'Capital Base'!AD$26:AD$45)*(1+AD$18)</f>
        <v>4561.0575515105884</v>
      </c>
      <c r="AE46" s="183">
        <f>SUMPRODUCT(Mapping!$J$124:$J$143,'Capital Base'!AE$26:AE$45)*(1+AE$18)</f>
        <v>4660.9934425903075</v>
      </c>
      <c r="AF46" s="183">
        <f>SUMPRODUCT(Mapping!$J$124:$J$143,'Capital Base'!AF$26:AF$45)*(1+AF$18)</f>
        <v>4768.3047421475003</v>
      </c>
      <c r="AG46" s="183">
        <f>SUMPRODUCT(Mapping!$J$124:$J$143,'Capital Base'!AG$26:AG$45)*(1+AG$18)</f>
        <v>4873.4568239456557</v>
      </c>
      <c r="AH46" s="183">
        <f>SUMPRODUCT(Mapping!$J$124:$J$143,'Capital Base'!AH$26:AH$45)*(1+AH$18)</f>
        <v>4977.8247676455276</v>
      </c>
      <c r="AI46" s="183">
        <f>SUMPRODUCT(Mapping!$J$124:$J$143,'Capital Base'!AI$26:AI$45)*(1+AI$18)</f>
        <v>5084.4954218600569</v>
      </c>
      <c r="AJ46" s="183">
        <f>SUMPRODUCT(Mapping!$J$124:$J$143,'Capital Base'!AJ$26:AJ$45)*(1+AJ$18)</f>
        <v>5193.270415860643</v>
      </c>
      <c r="AK46" s="183">
        <f>SUMPRODUCT(Mapping!$J$124:$J$143,'Capital Base'!AK$26:AK$45)*(1+AK$18)</f>
        <v>5321.1375507955836</v>
      </c>
      <c r="AL46" s="183">
        <f>SUMPRODUCT(Mapping!$J$124:$J$143,'Capital Base'!AL$26:AL$45)*(1+AL$18)</f>
        <v>5450.9787794869408</v>
      </c>
      <c r="AM46" s="183">
        <f>SUMPRODUCT(Mapping!$J$124:$J$143,'Capital Base'!AM$26:AM$45)*(1+AM$18)</f>
        <v>5571.2785270832428</v>
      </c>
      <c r="AN46" s="183">
        <f>SUMPRODUCT(Mapping!$J$124:$J$143,'Capital Base'!AN$26:AN$45)*(1+AN$18)</f>
        <v>5694.5678380807612</v>
      </c>
      <c r="AO46" s="183">
        <f>SUMPRODUCT(Mapping!$J$124:$J$143,'Capital Base'!AO$26:AO$45)*(1+AO$18)</f>
        <v>5820.1341248081781</v>
      </c>
      <c r="AP46" s="183">
        <f>SUMPRODUCT(Mapping!$J$124:$J$143,'Capital Base'!AP$26:AP$45)*(1+AP$18)</f>
        <v>5946.5668988532389</v>
      </c>
      <c r="AQ46" s="183">
        <f>SUMPRODUCT(Mapping!$J$124:$J$143,'Capital Base'!AQ$26:AQ$45)*(1+AQ$18)</f>
        <v>6087.010137565585</v>
      </c>
      <c r="AR46" s="183">
        <f>SUMPRODUCT(Mapping!$J$124:$J$143,'Capital Base'!AR$26:AR$45)*(1+AR$18)</f>
        <v>6222.7048228206977</v>
      </c>
      <c r="AS46" s="183">
        <f>SUMPRODUCT(Mapping!$J$124:$J$143,'Capital Base'!AS$26:AS$45)*(1+AS$18)</f>
        <v>6359.8540810237364</v>
      </c>
      <c r="AT46" s="183">
        <f>SUMPRODUCT(Mapping!$J$124:$J$143,'Capital Base'!AT$26:AT$45)*(1+AT$18)</f>
        <v>6500.0627314179064</v>
      </c>
      <c r="AU46" s="183">
        <f>SUMPRODUCT(Mapping!$J$124:$J$143,'Capital Base'!AU$26:AU$45)*(1+AU$18)</f>
        <v>6683.5007442676142</v>
      </c>
      <c r="AV46" s="183">
        <f>SUMPRODUCT(Mapping!$J$124:$J$143,'Capital Base'!AV$26:AV$45)*(1+AV$18)</f>
        <v>6828.650308513309</v>
      </c>
      <c r="AW46" s="183">
        <f>SUMPRODUCT(Mapping!$J$124:$J$143,'Capital Base'!AW$26:AW$45)*(1+AW$18)</f>
        <v>6976.6300121133254</v>
      </c>
      <c r="AX46" s="183">
        <f>SUMPRODUCT(Mapping!$J$124:$J$143,'Capital Base'!AX$26:AX$45)*(1+AX$18)</f>
        <v>7127.8668576179198</v>
      </c>
      <c r="AY46" s="183">
        <f>SUMPRODUCT(Mapping!$J$124:$J$143,'Capital Base'!AY$26:AY$45)*(1+AY$18)</f>
        <v>7282.5779220815066</v>
      </c>
      <c r="AZ46" s="183">
        <f>SUMPRODUCT(Mapping!$J$124:$J$143,'Capital Base'!AZ$26:AZ$45)*(1+AZ$18)</f>
        <v>7440.8932805457471</v>
      </c>
      <c r="BA46" s="183">
        <f>SUMPRODUCT(Mapping!$J$124:$J$143,'Capital Base'!BA$26:BA$45)*(1+BA$18)</f>
        <v>7603.1074876330567</v>
      </c>
      <c r="BB46" s="183">
        <f>SUMPRODUCT(Mapping!$J$124:$J$143,'Capital Base'!BB$26:BB$45)*(1+BB$18)</f>
        <v>7769.2967888329104</v>
      </c>
      <c r="BC46" s="183">
        <f>SUMPRODUCT(Mapping!$J$124:$J$143,'Capital Base'!BC$26:BC$45)*(1+BC$18)</f>
        <v>7937.8643545763134</v>
      </c>
      <c r="BD46" s="183">
        <f>SUMPRODUCT(Mapping!$J$124:$J$143,'Capital Base'!BD$26:BD$45)*(1+BD$18)</f>
        <v>8057.678205196069</v>
      </c>
    </row>
    <row r="47" spans="1:56" outlineLevel="1" x14ac:dyDescent="0.2">
      <c r="B47" s="48" t="s">
        <v>157</v>
      </c>
      <c r="C47" s="10" t="s">
        <v>216</v>
      </c>
      <c r="D47" s="24">
        <v>7</v>
      </c>
      <c r="F47" s="73"/>
      <c r="G47" s="183">
        <f>SUMPRODUCT(Mapping!$K$124:$K$143,'Capital Base'!G$26:G$45)*(1+G$18)</f>
        <v>2193.2513087378279</v>
      </c>
      <c r="H47" s="183">
        <f>SUMPRODUCT(Mapping!$K$124:$K$143,'Capital Base'!H$26:H$45)*(1+H$18)</f>
        <v>2243.9668192028644</v>
      </c>
      <c r="I47" s="183">
        <f>SUMPRODUCT(Mapping!$K$124:$K$143,'Capital Base'!I$26:I$45)*(1+I$18)</f>
        <v>2289.5395321904057</v>
      </c>
      <c r="J47" s="183">
        <f>SUMPRODUCT(Mapping!$K$124:$K$143,'Capital Base'!J$26:J$45)*(1+J$18)</f>
        <v>2325.359430278294</v>
      </c>
      <c r="K47" s="183">
        <f>SUMPRODUCT(Mapping!$K$124:$K$143,'Capital Base'!K$26:K$45)*(1+K$18)</f>
        <v>2408.8301969456843</v>
      </c>
      <c r="L47" s="183">
        <f>SUMPRODUCT(Mapping!$K$124:$K$143,'Capital Base'!L$26:L$45)*(1+L$18)</f>
        <v>2436.976457604133</v>
      </c>
      <c r="M47" s="183">
        <f>SUMPRODUCT(Mapping!$K$124:$K$143,'Capital Base'!M$26:M$45)*(1+M$18)</f>
        <v>2509.4010828021119</v>
      </c>
      <c r="N47" s="183">
        <f>SUMPRODUCT(Mapping!$K$124:$K$143,'Capital Base'!N$26:N$45)*(1+N$18)</f>
        <v>2572.588325392901</v>
      </c>
      <c r="O47" s="183">
        <f>SUMPRODUCT(Mapping!$K$124:$K$143,'Capital Base'!O$26:O$45)*(1+O$18)</f>
        <v>2658.2940363766111</v>
      </c>
      <c r="P47" s="183">
        <f>SUMPRODUCT(Mapping!$K$124:$K$143,'Capital Base'!P$26:P$45)*(1+P$18)</f>
        <v>2723.2448076138862</v>
      </c>
      <c r="Q47" s="183">
        <f>SUMPRODUCT(Mapping!$K$124:$K$143,'Capital Base'!Q$26:Q$45)*(1+Q$18)</f>
        <v>2796.6766617700523</v>
      </c>
      <c r="R47" s="183">
        <f>SUMPRODUCT(Mapping!$K$124:$K$143,'Capital Base'!R$26:R$45)*(1+R$18)</f>
        <v>2867.2877173035436</v>
      </c>
      <c r="S47" s="183">
        <f>SUMPRODUCT(Mapping!$K$124:$K$143,'Capital Base'!S$26:S$45)*(1+S$18)</f>
        <v>2943.5338991004519</v>
      </c>
      <c r="T47" s="183">
        <f>SUMPRODUCT(Mapping!$K$124:$K$143,'Capital Base'!T$26:T$45)*(1+T$18)</f>
        <v>3016.3645936922844</v>
      </c>
      <c r="U47" s="183">
        <f>SUMPRODUCT(Mapping!$K$124:$K$143,'Capital Base'!U$26:U$45)*(1+U$18)</f>
        <v>3091.2104818656262</v>
      </c>
      <c r="V47" s="183">
        <f>SUMPRODUCT(Mapping!$K$124:$K$143,'Capital Base'!V$26:V$45)*(1+V$18)</f>
        <v>3188.8358085902128</v>
      </c>
      <c r="W47" s="183">
        <f>SUMPRODUCT(Mapping!$K$124:$K$143,'Capital Base'!W$26:W$45)*(1+W$18)</f>
        <v>3277.0741654950607</v>
      </c>
      <c r="X47" s="183">
        <f>SUMPRODUCT(Mapping!$K$124:$K$143,'Capital Base'!X$26:X$45)*(1+X$18)</f>
        <v>3358.6610373187232</v>
      </c>
      <c r="Y47" s="183">
        <f>SUMPRODUCT(Mapping!$K$124:$K$143,'Capital Base'!Y$26:Y$45)*(1+Y$18)</f>
        <v>3442.6932250569116</v>
      </c>
      <c r="Z47" s="183">
        <f>SUMPRODUCT(Mapping!$K$124:$K$143,'Capital Base'!Z$26:Z$45)*(1+Z$18)</f>
        <v>3532.3368364338903</v>
      </c>
      <c r="AA47" s="183">
        <f>SUMPRODUCT(Mapping!$K$124:$K$143,'Capital Base'!AA$26:AA$45)*(1+AA$18)</f>
        <v>3637.4200945695629</v>
      </c>
      <c r="AB47" s="183">
        <f>SUMPRODUCT(Mapping!$K$124:$K$143,'Capital Base'!AB$26:AB$45)*(1+AB$18)</f>
        <v>3738.3351810017971</v>
      </c>
      <c r="AC47" s="183">
        <f>SUMPRODUCT(Mapping!$K$124:$K$143,'Capital Base'!AC$26:AC$45)*(1+AC$18)</f>
        <v>3829.9346501770206</v>
      </c>
      <c r="AD47" s="183">
        <f>SUMPRODUCT(Mapping!$K$124:$K$143,'Capital Base'!AD$26:AD$45)*(1+AD$18)</f>
        <v>3925.0692442790864</v>
      </c>
      <c r="AE47" s="183">
        <f>SUMPRODUCT(Mapping!$K$124:$K$143,'Capital Base'!AE$26:AE$45)*(1+AE$18)</f>
        <v>4023.1760058432769</v>
      </c>
      <c r="AF47" s="183">
        <f>SUMPRODUCT(Mapping!$K$124:$K$143,'Capital Base'!AF$26:AF$45)*(1+AF$18)</f>
        <v>4128.9355066338476</v>
      </c>
      <c r="AG47" s="183">
        <f>SUMPRODUCT(Mapping!$K$124:$K$143,'Capital Base'!AG$26:AG$45)*(1+AG$18)</f>
        <v>4232.8275174155324</v>
      </c>
      <c r="AH47" s="183">
        <f>SUMPRODUCT(Mapping!$K$124:$K$143,'Capital Base'!AH$26:AH$45)*(1+AH$18)</f>
        <v>4336.2418181080611</v>
      </c>
      <c r="AI47" s="183">
        <f>SUMPRODUCT(Mapping!$K$124:$K$143,'Capital Base'!AI$26:AI$45)*(1+AI$18)</f>
        <v>4442.2806009171791</v>
      </c>
      <c r="AJ47" s="183">
        <f>SUMPRODUCT(Mapping!$K$124:$K$143,'Capital Base'!AJ$26:AJ$45)*(1+AJ$18)</f>
        <v>4550.7613847234534</v>
      </c>
      <c r="AK47" s="183">
        <f>SUMPRODUCT(Mapping!$K$124:$K$143,'Capital Base'!AK$26:AK$45)*(1+AK$18)</f>
        <v>4678.6884510142918</v>
      </c>
      <c r="AL47" s="183">
        <f>SUMPRODUCT(Mapping!$K$124:$K$143,'Capital Base'!AL$26:AL$45)*(1+AL$18)</f>
        <v>4808.9607410271874</v>
      </c>
      <c r="AM47" s="183">
        <f>SUMPRODUCT(Mapping!$K$124:$K$143,'Capital Base'!AM$26:AM$45)*(1+AM$18)</f>
        <v>4930.0803786080432</v>
      </c>
      <c r="AN47" s="183">
        <f>SUMPRODUCT(Mapping!$K$124:$K$143,'Capital Base'!AN$26:AN$45)*(1+AN$18)</f>
        <v>5054.5966891943754</v>
      </c>
      <c r="AO47" s="183">
        <f>SUMPRODUCT(Mapping!$K$124:$K$143,'Capital Base'!AO$26:AO$45)*(1+AO$18)</f>
        <v>5181.8159310141027</v>
      </c>
      <c r="AP47" s="183">
        <f>SUMPRODUCT(Mapping!$K$124:$K$143,'Capital Base'!AP$26:AP$45)*(1+AP$18)</f>
        <v>5310.3473116661107</v>
      </c>
      <c r="AQ47" s="183">
        <f>SUMPRODUCT(Mapping!$K$124:$K$143,'Capital Base'!AQ$26:AQ$45)*(1+AQ$18)</f>
        <v>5453.3550958036958</v>
      </c>
      <c r="AR47" s="183">
        <f>SUMPRODUCT(Mapping!$K$124:$K$143,'Capital Base'!AR$26:AR$45)*(1+AR$18)</f>
        <v>5592.1012633486152</v>
      </c>
      <c r="AS47" s="183">
        <f>SUMPRODUCT(Mapping!$K$124:$K$143,'Capital Base'!AS$26:AS$45)*(1+AS$18)</f>
        <v>5732.8106716968459</v>
      </c>
      <c r="AT47" s="183">
        <f>SUMPRODUCT(Mapping!$K$124:$K$143,'Capital Base'!AT$26:AT$45)*(1+AT$18)</f>
        <v>5877.1106268775602</v>
      </c>
      <c r="AU47" s="183">
        <f>SUMPRODUCT(Mapping!$K$124:$K$143,'Capital Base'!AU$26:AU$45)*(1+AU$18)</f>
        <v>6065.1943652537311</v>
      </c>
      <c r="AV47" s="183">
        <f>SUMPRODUCT(Mapping!$K$124:$K$143,'Capital Base'!AV$26:AV$45)*(1+AV$18)</f>
        <v>6215.5681453798234</v>
      </c>
      <c r="AW47" s="183">
        <f>SUMPRODUCT(Mapping!$K$124:$K$143,'Capital Base'!AW$26:AW$45)*(1+AW$18)</f>
        <v>6369.3754532510238</v>
      </c>
      <c r="AX47" s="183">
        <f>SUMPRODUCT(Mapping!$K$124:$K$143,'Capital Base'!AX$26:AX$45)*(1+AX$18)</f>
        <v>6527.0690435087754</v>
      </c>
      <c r="AY47" s="183">
        <f>SUMPRODUCT(Mapping!$K$124:$K$143,'Capital Base'!AY$26:AY$45)*(1+AY$18)</f>
        <v>6688.8926257287912</v>
      </c>
      <c r="AZ47" s="183">
        <f>SUMPRODUCT(Mapping!$K$124:$K$143,'Capital Base'!AZ$26:AZ$45)*(1+AZ$18)</f>
        <v>6855.0038150448636</v>
      </c>
      <c r="BA47" s="183">
        <f>SUMPRODUCT(Mapping!$K$124:$K$143,'Capital Base'!BA$26:BA$45)*(1+BA$18)</f>
        <v>7025.7256416692735</v>
      </c>
      <c r="BB47" s="183">
        <f>SUMPRODUCT(Mapping!$K$124:$K$143,'Capital Base'!BB$26:BB$45)*(1+BB$18)</f>
        <v>7201.1637909140154</v>
      </c>
      <c r="BC47" s="183">
        <f>SUMPRODUCT(Mapping!$K$124:$K$143,'Capital Base'!BC$26:BC$45)*(1+BC$18)</f>
        <v>7379.7518668305247</v>
      </c>
      <c r="BD47" s="183">
        <f>SUMPRODUCT(Mapping!$K$124:$K$143,'Capital Base'!BD$26:BD$45)*(1+BD$18)</f>
        <v>7527.2772885725253</v>
      </c>
    </row>
    <row r="48" spans="1:56" outlineLevel="1" x14ac:dyDescent="0.2">
      <c r="B48" s="48"/>
    </row>
    <row r="50" spans="1:56" x14ac:dyDescent="0.2">
      <c r="A50" s="68">
        <f>MAX($A$1:A49)+subsection</f>
        <v>9.0499999999999989</v>
      </c>
      <c r="B50" s="6" t="s">
        <v>281</v>
      </c>
      <c r="C50" s="7"/>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row>
    <row r="52" spans="1:56" outlineLevel="1" x14ac:dyDescent="0.2">
      <c r="B52" s="49" t="s">
        <v>282</v>
      </c>
      <c r="C52" s="24"/>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row>
    <row r="53" spans="1:56" outlineLevel="1" x14ac:dyDescent="0.2">
      <c r="C53" s="24"/>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row>
    <row r="54" spans="1:56" outlineLevel="1" x14ac:dyDescent="0.2">
      <c r="B54" s="1" t="s">
        <v>283</v>
      </c>
      <c r="C54" s="24" t="s">
        <v>71</v>
      </c>
      <c r="G54" s="205">
        <f t="shared" ref="G54:AL54" si="12">MIN(Annualisation_Years,COUNT(Years)-G$12+1)</f>
        <v>15</v>
      </c>
      <c r="H54" s="205">
        <f t="shared" si="12"/>
        <v>15</v>
      </c>
      <c r="I54" s="205">
        <f t="shared" si="12"/>
        <v>15</v>
      </c>
      <c r="J54" s="205">
        <f t="shared" si="12"/>
        <v>15</v>
      </c>
      <c r="K54" s="205">
        <f t="shared" si="12"/>
        <v>15</v>
      </c>
      <c r="L54" s="205">
        <f t="shared" si="12"/>
        <v>15</v>
      </c>
      <c r="M54" s="205">
        <f t="shared" si="12"/>
        <v>15</v>
      </c>
      <c r="N54" s="205">
        <f t="shared" si="12"/>
        <v>15</v>
      </c>
      <c r="O54" s="205">
        <f t="shared" si="12"/>
        <v>15</v>
      </c>
      <c r="P54" s="205">
        <f t="shared" si="12"/>
        <v>15</v>
      </c>
      <c r="Q54" s="205">
        <f t="shared" si="12"/>
        <v>15</v>
      </c>
      <c r="R54" s="205">
        <f t="shared" si="12"/>
        <v>15</v>
      </c>
      <c r="S54" s="205">
        <f t="shared" si="12"/>
        <v>15</v>
      </c>
      <c r="T54" s="205">
        <f t="shared" si="12"/>
        <v>15</v>
      </c>
      <c r="U54" s="205">
        <f t="shared" si="12"/>
        <v>15</v>
      </c>
      <c r="V54" s="205">
        <f t="shared" si="12"/>
        <v>15</v>
      </c>
      <c r="W54" s="205">
        <f t="shared" si="12"/>
        <v>15</v>
      </c>
      <c r="X54" s="205">
        <f t="shared" si="12"/>
        <v>15</v>
      </c>
      <c r="Y54" s="205">
        <f t="shared" si="12"/>
        <v>15</v>
      </c>
      <c r="Z54" s="205">
        <f t="shared" si="12"/>
        <v>15</v>
      </c>
      <c r="AA54" s="205">
        <f t="shared" si="12"/>
        <v>15</v>
      </c>
      <c r="AB54" s="205">
        <f t="shared" si="12"/>
        <v>15</v>
      </c>
      <c r="AC54" s="205">
        <f t="shared" si="12"/>
        <v>15</v>
      </c>
      <c r="AD54" s="205">
        <f t="shared" si="12"/>
        <v>15</v>
      </c>
      <c r="AE54" s="205">
        <f t="shared" si="12"/>
        <v>15</v>
      </c>
      <c r="AF54" s="205">
        <f t="shared" si="12"/>
        <v>15</v>
      </c>
      <c r="AG54" s="205">
        <f t="shared" si="12"/>
        <v>15</v>
      </c>
      <c r="AH54" s="205">
        <f t="shared" si="12"/>
        <v>15</v>
      </c>
      <c r="AI54" s="205">
        <f t="shared" si="12"/>
        <v>15</v>
      </c>
      <c r="AJ54" s="205">
        <f t="shared" si="12"/>
        <v>15</v>
      </c>
      <c r="AK54" s="205">
        <f t="shared" si="12"/>
        <v>15</v>
      </c>
      <c r="AL54" s="205">
        <f t="shared" si="12"/>
        <v>15</v>
      </c>
      <c r="AM54" s="205">
        <f t="shared" ref="AM54:BD54" si="13">MIN(Annualisation_Years,COUNT(Years)-AM$12+1)</f>
        <v>15</v>
      </c>
      <c r="AN54" s="205">
        <f t="shared" si="13"/>
        <v>15</v>
      </c>
      <c r="AO54" s="205">
        <f t="shared" si="13"/>
        <v>15</v>
      </c>
      <c r="AP54" s="205">
        <f t="shared" si="13"/>
        <v>15</v>
      </c>
      <c r="AQ54" s="205">
        <f t="shared" si="13"/>
        <v>14</v>
      </c>
      <c r="AR54" s="205">
        <f t="shared" si="13"/>
        <v>13</v>
      </c>
      <c r="AS54" s="205">
        <f t="shared" si="13"/>
        <v>12</v>
      </c>
      <c r="AT54" s="205">
        <f t="shared" si="13"/>
        <v>11</v>
      </c>
      <c r="AU54" s="205">
        <f t="shared" si="13"/>
        <v>10</v>
      </c>
      <c r="AV54" s="205">
        <f t="shared" si="13"/>
        <v>9</v>
      </c>
      <c r="AW54" s="205">
        <f t="shared" si="13"/>
        <v>8</v>
      </c>
      <c r="AX54" s="205">
        <f t="shared" si="13"/>
        <v>7</v>
      </c>
      <c r="AY54" s="205">
        <f t="shared" si="13"/>
        <v>6</v>
      </c>
      <c r="AZ54" s="205">
        <f t="shared" si="13"/>
        <v>5</v>
      </c>
      <c r="BA54" s="205">
        <f t="shared" si="13"/>
        <v>4</v>
      </c>
      <c r="BB54" s="205">
        <f t="shared" si="13"/>
        <v>3</v>
      </c>
      <c r="BC54" s="205">
        <f t="shared" si="13"/>
        <v>2</v>
      </c>
      <c r="BD54" s="205">
        <f t="shared" si="13"/>
        <v>1</v>
      </c>
    </row>
    <row r="55" spans="1:56" outlineLevel="1" x14ac:dyDescent="0.2">
      <c r="C55" s="24"/>
      <c r="J55" s="204"/>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row>
    <row r="56" spans="1:56" outlineLevel="1" x14ac:dyDescent="0.2">
      <c r="B56" s="47" t="s">
        <v>148</v>
      </c>
      <c r="C56" s="24"/>
      <c r="D56" s="53" t="s">
        <v>278</v>
      </c>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row>
    <row r="57" spans="1:56" outlineLevel="1" x14ac:dyDescent="0.2">
      <c r="B57" s="48" t="s">
        <v>150</v>
      </c>
      <c r="C57" s="10" t="s">
        <v>216</v>
      </c>
      <c r="D57" s="24">
        <v>1</v>
      </c>
      <c r="G57" s="183">
        <f t="array" ref="G57">-PMT((1+G$19)/(1+G$18)-1,G$54,SUM(OFFSET(G27,0,0,1,G$54)/OFFSET(G$20,0,0,1,G$54)),0,1)*G$20</f>
        <v>117.6997977092864</v>
      </c>
      <c r="H57" s="183">
        <f t="array" ref="H57">-PMT((1+H$19)/(1+H$18)-1,H$54,SUM(OFFSET(H27,0,0,1,H$54)/OFFSET(H$20,0,0,1,H$54)),0,1)*H$20</f>
        <v>121.21540906351673</v>
      </c>
      <c r="I57" s="183">
        <f t="array" ref="I57">-PMT((1+I$19)/(1+I$18)-1,I$54,SUM(OFFSET(I27,0,0,1,I$54)/OFFSET(I$20,0,0,1,I$54)),0,1)*I$20</f>
        <v>132.65955634136469</v>
      </c>
      <c r="J57" s="183">
        <f t="array" ref="J57">-PMT((1+J$19)/(1+J$18)-1,J$54,SUM(OFFSET(J27,0,0,1,J$54)/OFFSET(J$20,0,0,1,J$54)),0,1)*J$20</f>
        <v>138.34452904211338</v>
      </c>
      <c r="K57" s="183">
        <f t="array" ref="K57">-PMT((1+K$19)/(1+K$18)-1,K$54,SUM(OFFSET(K27,0,0,1,K$54)/OFFSET(K$20,0,0,1,K$54)),0,1)*K$20</f>
        <v>129.19444351762994</v>
      </c>
      <c r="L57" s="183">
        <f t="array" ref="L57">-PMT((1+L$19)/(1+L$18)-1,L$54,SUM(OFFSET(L27,0,0,1,L$54)/OFFSET(L$20,0,0,1,L$54)),0,1)*L$20</f>
        <v>140.67097073713302</v>
      </c>
      <c r="M57" s="183">
        <f t="array" ref="M57">-PMT((1+M$19)/(1+M$18)-1,M$54,SUM(OFFSET(M27,0,0,1,M$54)/OFFSET(M$20,0,0,1,M$54)),0,1)*M$20</f>
        <v>131.59491215547797</v>
      </c>
      <c r="N57" s="183">
        <f t="array" ref="N57">-PMT((1+N$19)/(1+N$18)-1,N$54,SUM(OFFSET(N27,0,0,1,N$54)/OFFSET(N$20,0,0,1,N$54)),0,1)*N$20</f>
        <v>127.47880328342433</v>
      </c>
      <c r="O57" s="183">
        <f t="array" ref="O57">-PMT((1+O$19)/(1+O$18)-1,O$54,SUM(OFFSET(O27,0,0,1,O$54)/OFFSET(O$20,0,0,1,O$54)),0,1)*O$20</f>
        <v>117.19211286147916</v>
      </c>
      <c r="P57" s="183">
        <f t="array" ref="P57">-PMT((1+P$19)/(1+P$18)-1,P$54,SUM(OFFSET(P27,0,0,1,P$54)/OFFSET(P$20,0,0,1,P$54)),0,1)*P$20</f>
        <v>110.99945186888861</v>
      </c>
      <c r="Q57" s="183">
        <f t="array" ref="Q57">-PMT((1+Q$19)/(1+Q$18)-1,Q$54,SUM(OFFSET(Q27,0,0,1,Q$54)/OFFSET(Q$20,0,0,1,Q$54)),0,1)*Q$20</f>
        <v>74.154310846056163</v>
      </c>
      <c r="R57" s="183">
        <f t="array" ref="R57">-PMT((1+R$19)/(1+R$18)-1,R$54,SUM(OFFSET(R27,0,0,1,R$54)/OFFSET(R$20,0,0,1,R$54)),0,1)*R$20</f>
        <v>39.107526403560918</v>
      </c>
      <c r="S57" s="183">
        <f t="array" ref="S57">-PMT((1+S$19)/(1+S$18)-1,S$54,SUM(OFFSET(S27,0,0,1,S$54)/OFFSET(S$20,0,0,1,S$54)),0,1)*S$20</f>
        <v>38.889645910611094</v>
      </c>
      <c r="T57" s="183">
        <f t="array" ref="T57">-PMT((1+T$19)/(1+T$18)-1,T$54,SUM(OFFSET(T27,0,0,1,T$54)/OFFSET(T$20,0,0,1,T$54)),0,1)*T$20</f>
        <v>39.512324991086842</v>
      </c>
      <c r="U57" s="183">
        <f t="array" ref="U57">-PMT((1+U$19)/(1+U$18)-1,U$54,SUM(OFFSET(U27,0,0,1,U$54)/OFFSET(U$20,0,0,1,U$54)),0,1)*U$20</f>
        <v>40.218761481770251</v>
      </c>
      <c r="V57" s="183">
        <f t="array" ref="V57">-PMT((1+V$19)/(1+V$18)-1,V$54,SUM(OFFSET(V27,0,0,1,V$54)/OFFSET(V$20,0,0,1,V$54)),0,1)*V$20</f>
        <v>36.237197935513386</v>
      </c>
      <c r="W57" s="183">
        <f t="array" ref="W57">-PMT((1+W$19)/(1+W$18)-1,W$54,SUM(OFFSET(W27,0,0,1,W$54)/OFFSET(W$20,0,0,1,W$54)),0,1)*W$20</f>
        <v>29.990554284624658</v>
      </c>
      <c r="X57" s="183">
        <f t="array" ref="X57">-PMT((1+X$19)/(1+X$18)-1,X$54,SUM(OFFSET(X27,0,0,1,X$54)/OFFSET(X$20,0,0,1,X$54)),0,1)*X$20</f>
        <v>29.621558615385702</v>
      </c>
      <c r="Y57" s="183">
        <f t="array" ref="Y57">-PMT((1+Y$19)/(1+Y$18)-1,Y$54,SUM(OFFSET(Y27,0,0,1,Y$54)/OFFSET(Y$20,0,0,1,Y$54)),0,1)*Y$20</f>
        <v>29.495183611023801</v>
      </c>
      <c r="Z57" s="183">
        <f t="array" ref="Z57">-PMT((1+Z$19)/(1+Z$18)-1,Z$54,SUM(OFFSET(Z27,0,0,1,Z$54)/OFFSET(Z$20,0,0,1,Z$54)),0,1)*Z$20</f>
        <v>28.881371164804499</v>
      </c>
      <c r="AA57" s="183">
        <f t="array" ref="AA57">-PMT((1+AA$19)/(1+AA$18)-1,AA$54,SUM(OFFSET(AA27,0,0,1,AA$54)/OFFSET(AA$20,0,0,1,AA$54)),0,1)*AA$20</f>
        <v>25.943262284809016</v>
      </c>
      <c r="AB57" s="183">
        <f t="array" ref="AB57">-PMT((1+AB$19)/(1+AB$18)-1,AB$54,SUM(OFFSET(AB27,0,0,1,AB$54)/OFFSET(AB$20,0,0,1,AB$54)),0,1)*AB$20</f>
        <v>25.908975383052393</v>
      </c>
      <c r="AC57" s="183">
        <f t="array" ref="AC57">-PMT((1+AC$19)/(1+AC$18)-1,AC$54,SUM(OFFSET(AC27,0,0,1,AC$54)/OFFSET(AC$20,0,0,1,AC$54)),0,1)*AC$20</f>
        <v>23.451768475537246</v>
      </c>
      <c r="AD57" s="183">
        <f t="array" ref="AD57">-PMT((1+AD$19)/(1+AD$18)-1,AD$54,SUM(OFFSET(AD27,0,0,1,AD$54)/OFFSET(AD$20,0,0,1,AD$54)),0,1)*AD$20</f>
        <v>19.135285043152656</v>
      </c>
      <c r="AE57" s="183">
        <f t="array" ref="AE57">-PMT((1+AE$19)/(1+AE$18)-1,AE$54,SUM(OFFSET(AE27,0,0,1,AE$54)/OFFSET(AE$20,0,0,1,AE$54)),0,1)*AE$20</f>
        <v>13.160670950071632</v>
      </c>
      <c r="AF57" s="183">
        <f t="array" ref="AF57">-PMT((1+AF$19)/(1+AF$18)-1,AF$54,SUM(OFFSET(AF27,0,0,1,AF$54)/OFFSET(AF$20,0,0,1,AF$54)),0,1)*AF$20</f>
        <v>8.18351155905812</v>
      </c>
      <c r="AG57" s="183">
        <f t="array" ref="AG57">-PMT((1+AG$19)/(1+AG$18)-1,AG$54,SUM(OFFSET(AG27,0,0,1,AG$54)/OFFSET(AG$20,0,0,1,AG$54)),0,1)*AG$20</f>
        <v>5.7548536713157867</v>
      </c>
      <c r="AH57" s="183">
        <f t="array" ref="AH57">-PMT((1+AH$19)/(1+AH$18)-1,AH$54,SUM(OFFSET(AH27,0,0,1,AH$54)/OFFSET(AH$20,0,0,1,AH$54)),0,1)*AH$20</f>
        <v>6.1198527456057983</v>
      </c>
      <c r="AI57" s="183">
        <f t="array" ref="AI57">-PMT((1+AI$19)/(1+AI$18)-1,AI$54,SUM(OFFSET(AI27,0,0,1,AI$54)/OFFSET(AI$20,0,0,1,AI$54)),0,1)*AI$20</f>
        <v>6.4884674928682449</v>
      </c>
      <c r="AJ57" s="183">
        <f t="array" ref="AJ57">-PMT((1+AJ$19)/(1+AJ$18)-1,AJ$54,SUM(OFFSET(AJ27,0,0,1,AJ$54)/OFFSET(AJ$20,0,0,1,AJ$54)),0,1)*AJ$20</f>
        <v>6.9002905594957786</v>
      </c>
      <c r="AK57" s="183">
        <f t="array" ref="AK57">-PMT((1+AK$19)/(1+AK$18)-1,AK$54,SUM(OFFSET(AK27,0,0,1,AK$54)/OFFSET(AK$20,0,0,1,AK$54)),0,1)*AK$20</f>
        <v>5.6855734689372026</v>
      </c>
      <c r="AL57" s="183">
        <f t="array" ref="AL57">-PMT((1+AL$19)/(1+AL$18)-1,AL$54,SUM(OFFSET(AL27,0,0,1,AL$54)/OFFSET(AL$20,0,0,1,AL$54)),0,1)*AL$20</f>
        <v>4.5208402203627074</v>
      </c>
      <c r="AM57" s="183">
        <f t="array" ref="AM57">-PMT((1+AM$19)/(1+AM$18)-1,AM$54,SUM(OFFSET(AM27,0,0,1,AM$54)/OFFSET(AM$20,0,0,1,AM$54)),0,1)*AM$20</f>
        <v>4.5602902075780722</v>
      </c>
      <c r="AN57" s="183">
        <f t="array" ref="AN57">-PMT((1+AN$19)/(1+AN$18)-1,AN$54,SUM(OFFSET(AN27,0,0,1,AN$54)/OFFSET(AN$20,0,0,1,AN$54)),0,1)*AN$20</f>
        <v>4.5722622824778218</v>
      </c>
      <c r="AO57" s="183">
        <f t="array" ref="AO57">-PMT((1+AO$19)/(1+AO$18)-1,AO$54,SUM(OFFSET(AO27,0,0,1,AO$54)/OFFSET(AO$20,0,0,1,AO$54)),0,1)*AO$20</f>
        <v>4.6639347057445635</v>
      </c>
      <c r="AP57" s="183">
        <f t="array" ref="AP57">-PMT((1+AP$19)/(1+AP$18)-1,AP$54,SUM(OFFSET(AP27,0,0,1,AP$54)/OFFSET(AP$20,0,0,1,AP$54)),0,1)*AP$20</f>
        <v>4.9311065284300177</v>
      </c>
      <c r="AQ57" s="183">
        <f t="array" ref="AQ57">-PMT((1+AQ$19)/(1+AQ$18)-1,AQ$54,SUM(OFFSET(AQ27,0,0,1,AQ$54)/OFFSET(AQ$20,0,0,1,AQ$54)),0,1)*AQ$20</f>
        <v>4.2887436176689695</v>
      </c>
      <c r="AR57" s="183">
        <f t="array" ref="AR57">-PMT((1+AR$19)/(1+AR$18)-1,AR$54,SUM(OFFSET(AR27,0,0,1,AR$54)/OFFSET(AR$20,0,0,1,AR$54)),0,1)*AR$20</f>
        <v>4.3701296324871182</v>
      </c>
      <c r="AS57" s="183">
        <f t="array" ref="AS57">-PMT((1+AS$19)/(1+AS$18)-1,AS$54,SUM(OFFSET(AS27,0,0,1,AS$54)/OFFSET(AS$20,0,0,1,AS$54)),0,1)*AS$20</f>
        <v>4.6299649430359473</v>
      </c>
      <c r="AT57" s="183">
        <f t="array" ref="AT57">-PMT((1+AT$19)/(1+AT$18)-1,AT$54,SUM(OFFSET(AT27,0,0,1,AT$54)/OFFSET(AT$20,0,0,1,AT$54)),0,1)*AT$20</f>
        <v>4.9243913018049694</v>
      </c>
      <c r="AU57" s="183">
        <f t="array" ref="AU57">-PMT((1+AU$19)/(1+AU$18)-1,AU$54,SUM(OFFSET(AU27,0,0,1,AU$54)/OFFSET(AU$20,0,0,1,AU$54)),0,1)*AU$20</f>
        <v>4.1261037095135164E-2</v>
      </c>
      <c r="AV57" s="183">
        <f t="array" ref="AV57">-PMT((1+AV$19)/(1+AV$18)-1,AV$54,SUM(OFFSET(AV27,0,0,1,AV$54)/OFFSET(AV$20,0,0,1,AV$54)),0,1)*AV$20</f>
        <v>0</v>
      </c>
      <c r="AW57" s="183">
        <f t="array" ref="AW57">-PMT((1+AW$19)/(1+AW$18)-1,AW$54,SUM(OFFSET(AW27,0,0,1,AW$54)/OFFSET(AW$20,0,0,1,AW$54)),0,1)*AW$20</f>
        <v>0</v>
      </c>
      <c r="AX57" s="183">
        <f t="array" ref="AX57">-PMT((1+AX$19)/(1+AX$18)-1,AX$54,SUM(OFFSET(AX27,0,0,1,AX$54)/OFFSET(AX$20,0,0,1,AX$54)),0,1)*AX$20</f>
        <v>0</v>
      </c>
      <c r="AY57" s="183">
        <f t="array" ref="AY57">-PMT((1+AY$19)/(1+AY$18)-1,AY$54,SUM(OFFSET(AY27,0,0,1,AY$54)/OFFSET(AY$20,0,0,1,AY$54)),0,1)*AY$20</f>
        <v>0</v>
      </c>
      <c r="AZ57" s="183">
        <f t="array" ref="AZ57">-PMT((1+AZ$19)/(1+AZ$18)-1,AZ$54,SUM(OFFSET(AZ27,0,0,1,AZ$54)/OFFSET(AZ$20,0,0,1,AZ$54)),0,1)*AZ$20</f>
        <v>0</v>
      </c>
      <c r="BA57" s="183">
        <f t="array" ref="BA57">-PMT((1+BA$19)/(1+BA$18)-1,BA$54,SUM(OFFSET(BA27,0,0,1,BA$54)/OFFSET(BA$20,0,0,1,BA$54)),0,1)*BA$20</f>
        <v>0</v>
      </c>
      <c r="BB57" s="183">
        <f t="array" ref="BB57">-PMT((1+BB$19)/(1+BB$18)-1,BB$54,SUM(OFFSET(BB27,0,0,1,BB$54)/OFFSET(BB$20,0,0,1,BB$54)),0,1)*BB$20</f>
        <v>0</v>
      </c>
      <c r="BC57" s="183">
        <f t="array" ref="BC57">-PMT((1+BC$19)/(1+BC$18)-1,BC$54,SUM(OFFSET(BC27,0,0,1,BC$54)/OFFSET(BC$20,0,0,1,BC$54)),0,1)*BC$20</f>
        <v>0</v>
      </c>
      <c r="BD57" s="183">
        <f t="array" ref="BD57">-PMT((1+BD$19)/(1+BD$18)-1,BD$54,SUM(OFFSET(BD27,0,0,1,BD$54)/OFFSET(BD$20,0,0,1,BD$54)),0,1)*BD$20</f>
        <v>0</v>
      </c>
    </row>
    <row r="58" spans="1:56" outlineLevel="1" x14ac:dyDescent="0.2">
      <c r="B58" s="48" t="s">
        <v>152</v>
      </c>
      <c r="C58" s="10" t="s">
        <v>216</v>
      </c>
      <c r="D58" s="24">
        <v>2</v>
      </c>
      <c r="G58" s="183">
        <f t="array" ref="G58">-PMT((1+G$19)/(1+G$18)-1,G$54,SUM(OFFSET(G28,0,0,1,G$54)/OFFSET(G$20,0,0,1,G$54)),0,1)*G$20</f>
        <v>117.6997977092864</v>
      </c>
      <c r="H58" s="183">
        <f t="array" ref="H58">-PMT((1+H$19)/(1+H$18)-1,H$54,SUM(OFFSET(H28,0,0,1,H$54)/OFFSET(H$20,0,0,1,H$54)),0,1)*H$20</f>
        <v>121.21540906351673</v>
      </c>
      <c r="I58" s="183">
        <f t="array" ref="I58">-PMT((1+I$19)/(1+I$18)-1,I$54,SUM(OFFSET(I28,0,0,1,I$54)/OFFSET(I$20,0,0,1,I$54)),0,1)*I$20</f>
        <v>132.65955634136469</v>
      </c>
      <c r="J58" s="183">
        <f t="array" ref="J58">-PMT((1+J$19)/(1+J$18)-1,J$54,SUM(OFFSET(J28,0,0,1,J$54)/OFFSET(J$20,0,0,1,J$54)),0,1)*J$20</f>
        <v>138.34452904211338</v>
      </c>
      <c r="K58" s="183">
        <f t="array" ref="K58">-PMT((1+K$19)/(1+K$18)-1,K$54,SUM(OFFSET(K28,0,0,1,K$54)/OFFSET(K$20,0,0,1,K$54)),0,1)*K$20</f>
        <v>129.19444351762994</v>
      </c>
      <c r="L58" s="183">
        <f t="array" ref="L58">-PMT((1+L$19)/(1+L$18)-1,L$54,SUM(OFFSET(L28,0,0,1,L$54)/OFFSET(L$20,0,0,1,L$54)),0,1)*L$20</f>
        <v>140.67097073713302</v>
      </c>
      <c r="M58" s="183">
        <f t="array" ref="M58">-PMT((1+M$19)/(1+M$18)-1,M$54,SUM(OFFSET(M28,0,0,1,M$54)/OFFSET(M$20,0,0,1,M$54)),0,1)*M$20</f>
        <v>131.59491215547797</v>
      </c>
      <c r="N58" s="183">
        <f t="array" ref="N58">-PMT((1+N$19)/(1+N$18)-1,N$54,SUM(OFFSET(N28,0,0,1,N$54)/OFFSET(N$20,0,0,1,N$54)),0,1)*N$20</f>
        <v>127.47880328342433</v>
      </c>
      <c r="O58" s="183">
        <f t="array" ref="O58">-PMT((1+O$19)/(1+O$18)-1,O$54,SUM(OFFSET(O28,0,0,1,O$54)/OFFSET(O$20,0,0,1,O$54)),0,1)*O$20</f>
        <v>117.19211286147916</v>
      </c>
      <c r="P58" s="183">
        <f t="array" ref="P58">-PMT((1+P$19)/(1+P$18)-1,P$54,SUM(OFFSET(P28,0,0,1,P$54)/OFFSET(P$20,0,0,1,P$54)),0,1)*P$20</f>
        <v>110.99945186888861</v>
      </c>
      <c r="Q58" s="183">
        <f t="array" ref="Q58">-PMT((1+Q$19)/(1+Q$18)-1,Q$54,SUM(OFFSET(Q28,0,0,1,Q$54)/OFFSET(Q$20,0,0,1,Q$54)),0,1)*Q$20</f>
        <v>74.154310846056163</v>
      </c>
      <c r="R58" s="183">
        <f t="array" ref="R58">-PMT((1+R$19)/(1+R$18)-1,R$54,SUM(OFFSET(R28,0,0,1,R$54)/OFFSET(R$20,0,0,1,R$54)),0,1)*R$20</f>
        <v>39.107526403560918</v>
      </c>
      <c r="S58" s="183">
        <f t="array" ref="S58">-PMT((1+S$19)/(1+S$18)-1,S$54,SUM(OFFSET(S28,0,0,1,S$54)/OFFSET(S$20,0,0,1,S$54)),0,1)*S$20</f>
        <v>38.889645910611094</v>
      </c>
      <c r="T58" s="183">
        <f t="array" ref="T58">-PMT((1+T$19)/(1+T$18)-1,T$54,SUM(OFFSET(T28,0,0,1,T$54)/OFFSET(T$20,0,0,1,T$54)),0,1)*T$20</f>
        <v>39.512324991086842</v>
      </c>
      <c r="U58" s="183">
        <f t="array" ref="U58">-PMT((1+U$19)/(1+U$18)-1,U$54,SUM(OFFSET(U28,0,0,1,U$54)/OFFSET(U$20,0,0,1,U$54)),0,1)*U$20</f>
        <v>40.218761481770251</v>
      </c>
      <c r="V58" s="183">
        <f t="array" ref="V58">-PMT((1+V$19)/(1+V$18)-1,V$54,SUM(OFFSET(V28,0,0,1,V$54)/OFFSET(V$20,0,0,1,V$54)),0,1)*V$20</f>
        <v>36.237197935513386</v>
      </c>
      <c r="W58" s="183">
        <f t="array" ref="W58">-PMT((1+W$19)/(1+W$18)-1,W$54,SUM(OFFSET(W28,0,0,1,W$54)/OFFSET(W$20,0,0,1,W$54)),0,1)*W$20</f>
        <v>29.990554284624658</v>
      </c>
      <c r="X58" s="183">
        <f t="array" ref="X58">-PMT((1+X$19)/(1+X$18)-1,X$54,SUM(OFFSET(X28,0,0,1,X$54)/OFFSET(X$20,0,0,1,X$54)),0,1)*X$20</f>
        <v>29.621558615385702</v>
      </c>
      <c r="Y58" s="183">
        <f t="array" ref="Y58">-PMT((1+Y$19)/(1+Y$18)-1,Y$54,SUM(OFFSET(Y28,0,0,1,Y$54)/OFFSET(Y$20,0,0,1,Y$54)),0,1)*Y$20</f>
        <v>29.495183611023801</v>
      </c>
      <c r="Z58" s="183">
        <f t="array" ref="Z58">-PMT((1+Z$19)/(1+Z$18)-1,Z$54,SUM(OFFSET(Z28,0,0,1,Z$54)/OFFSET(Z$20,0,0,1,Z$54)),0,1)*Z$20</f>
        <v>28.881371164804499</v>
      </c>
      <c r="AA58" s="183">
        <f t="array" ref="AA58">-PMT((1+AA$19)/(1+AA$18)-1,AA$54,SUM(OFFSET(AA28,0,0,1,AA$54)/OFFSET(AA$20,0,0,1,AA$54)),0,1)*AA$20</f>
        <v>25.943262284809016</v>
      </c>
      <c r="AB58" s="183">
        <f t="array" ref="AB58">-PMT((1+AB$19)/(1+AB$18)-1,AB$54,SUM(OFFSET(AB28,0,0,1,AB$54)/OFFSET(AB$20,0,0,1,AB$54)),0,1)*AB$20</f>
        <v>25.908975383052393</v>
      </c>
      <c r="AC58" s="183">
        <f t="array" ref="AC58">-PMT((1+AC$19)/(1+AC$18)-1,AC$54,SUM(OFFSET(AC28,0,0,1,AC$54)/OFFSET(AC$20,0,0,1,AC$54)),0,1)*AC$20</f>
        <v>23.451768475537246</v>
      </c>
      <c r="AD58" s="183">
        <f t="array" ref="AD58">-PMT((1+AD$19)/(1+AD$18)-1,AD$54,SUM(OFFSET(AD28,0,0,1,AD$54)/OFFSET(AD$20,0,0,1,AD$54)),0,1)*AD$20</f>
        <v>19.135285043152656</v>
      </c>
      <c r="AE58" s="183">
        <f t="array" ref="AE58">-PMT((1+AE$19)/(1+AE$18)-1,AE$54,SUM(OFFSET(AE28,0,0,1,AE$54)/OFFSET(AE$20,0,0,1,AE$54)),0,1)*AE$20</f>
        <v>13.160670950071632</v>
      </c>
      <c r="AF58" s="183">
        <f t="array" ref="AF58">-PMT((1+AF$19)/(1+AF$18)-1,AF$54,SUM(OFFSET(AF28,0,0,1,AF$54)/OFFSET(AF$20,0,0,1,AF$54)),0,1)*AF$20</f>
        <v>8.18351155905812</v>
      </c>
      <c r="AG58" s="183">
        <f t="array" ref="AG58">-PMT((1+AG$19)/(1+AG$18)-1,AG$54,SUM(OFFSET(AG28,0,0,1,AG$54)/OFFSET(AG$20,0,0,1,AG$54)),0,1)*AG$20</f>
        <v>5.7548536713157867</v>
      </c>
      <c r="AH58" s="183">
        <f t="array" ref="AH58">-PMT((1+AH$19)/(1+AH$18)-1,AH$54,SUM(OFFSET(AH28,0,0,1,AH$54)/OFFSET(AH$20,0,0,1,AH$54)),0,1)*AH$20</f>
        <v>6.1198527456057983</v>
      </c>
      <c r="AI58" s="183">
        <f t="array" ref="AI58">-PMT((1+AI$19)/(1+AI$18)-1,AI$54,SUM(OFFSET(AI28,0,0,1,AI$54)/OFFSET(AI$20,0,0,1,AI$54)),0,1)*AI$20</f>
        <v>6.4884674928682449</v>
      </c>
      <c r="AJ58" s="183">
        <f t="array" ref="AJ58">-PMT((1+AJ$19)/(1+AJ$18)-1,AJ$54,SUM(OFFSET(AJ28,0,0,1,AJ$54)/OFFSET(AJ$20,0,0,1,AJ$54)),0,1)*AJ$20</f>
        <v>6.9002905594957786</v>
      </c>
      <c r="AK58" s="183">
        <f t="array" ref="AK58">-PMT((1+AK$19)/(1+AK$18)-1,AK$54,SUM(OFFSET(AK28,0,0,1,AK$54)/OFFSET(AK$20,0,0,1,AK$54)),0,1)*AK$20</f>
        <v>5.6855734689372026</v>
      </c>
      <c r="AL58" s="183">
        <f t="array" ref="AL58">-PMT((1+AL$19)/(1+AL$18)-1,AL$54,SUM(OFFSET(AL28,0,0,1,AL$54)/OFFSET(AL$20,0,0,1,AL$54)),0,1)*AL$20</f>
        <v>4.5208402203627074</v>
      </c>
      <c r="AM58" s="183">
        <f t="array" ref="AM58">-PMT((1+AM$19)/(1+AM$18)-1,AM$54,SUM(OFFSET(AM28,0,0,1,AM$54)/OFFSET(AM$20,0,0,1,AM$54)),0,1)*AM$20</f>
        <v>4.5602902075780722</v>
      </c>
      <c r="AN58" s="183">
        <f t="array" ref="AN58">-PMT((1+AN$19)/(1+AN$18)-1,AN$54,SUM(OFFSET(AN28,0,0,1,AN$54)/OFFSET(AN$20,0,0,1,AN$54)),0,1)*AN$20</f>
        <v>4.5722622824778218</v>
      </c>
      <c r="AO58" s="183">
        <f t="array" ref="AO58">-PMT((1+AO$19)/(1+AO$18)-1,AO$54,SUM(OFFSET(AO28,0,0,1,AO$54)/OFFSET(AO$20,0,0,1,AO$54)),0,1)*AO$20</f>
        <v>4.6639347057445635</v>
      </c>
      <c r="AP58" s="183">
        <f t="array" ref="AP58">-PMT((1+AP$19)/(1+AP$18)-1,AP$54,SUM(OFFSET(AP28,0,0,1,AP$54)/OFFSET(AP$20,0,0,1,AP$54)),0,1)*AP$20</f>
        <v>4.9311065284300177</v>
      </c>
      <c r="AQ58" s="183">
        <f t="array" ref="AQ58">-PMT((1+AQ$19)/(1+AQ$18)-1,AQ$54,SUM(OFFSET(AQ28,0,0,1,AQ$54)/OFFSET(AQ$20,0,0,1,AQ$54)),0,1)*AQ$20</f>
        <v>4.2887436176689695</v>
      </c>
      <c r="AR58" s="183">
        <f t="array" ref="AR58">-PMT((1+AR$19)/(1+AR$18)-1,AR$54,SUM(OFFSET(AR28,0,0,1,AR$54)/OFFSET(AR$20,0,0,1,AR$54)),0,1)*AR$20</f>
        <v>4.3701296324871182</v>
      </c>
      <c r="AS58" s="183">
        <f t="array" ref="AS58">-PMT((1+AS$19)/(1+AS$18)-1,AS$54,SUM(OFFSET(AS28,0,0,1,AS$54)/OFFSET(AS$20,0,0,1,AS$54)),0,1)*AS$20</f>
        <v>4.6299649430359473</v>
      </c>
      <c r="AT58" s="183">
        <f t="array" ref="AT58">-PMT((1+AT$19)/(1+AT$18)-1,AT$54,SUM(OFFSET(AT28,0,0,1,AT$54)/OFFSET(AT$20,0,0,1,AT$54)),0,1)*AT$20</f>
        <v>4.9243913018049694</v>
      </c>
      <c r="AU58" s="183">
        <f t="array" ref="AU58">-PMT((1+AU$19)/(1+AU$18)-1,AU$54,SUM(OFFSET(AU28,0,0,1,AU$54)/OFFSET(AU$20,0,0,1,AU$54)),0,1)*AU$20</f>
        <v>4.1261037095135164E-2</v>
      </c>
      <c r="AV58" s="183">
        <f t="array" ref="AV58">-PMT((1+AV$19)/(1+AV$18)-1,AV$54,SUM(OFFSET(AV28,0,0,1,AV$54)/OFFSET(AV$20,0,0,1,AV$54)),0,1)*AV$20</f>
        <v>0</v>
      </c>
      <c r="AW58" s="183">
        <f t="array" ref="AW58">-PMT((1+AW$19)/(1+AW$18)-1,AW$54,SUM(OFFSET(AW28,0,0,1,AW$54)/OFFSET(AW$20,0,0,1,AW$54)),0,1)*AW$20</f>
        <v>0</v>
      </c>
      <c r="AX58" s="183">
        <f t="array" ref="AX58">-PMT((1+AX$19)/(1+AX$18)-1,AX$54,SUM(OFFSET(AX28,0,0,1,AX$54)/OFFSET(AX$20,0,0,1,AX$54)),0,1)*AX$20</f>
        <v>0</v>
      </c>
      <c r="AY58" s="183">
        <f t="array" ref="AY58">-PMT((1+AY$19)/(1+AY$18)-1,AY$54,SUM(OFFSET(AY28,0,0,1,AY$54)/OFFSET(AY$20,0,0,1,AY$54)),0,1)*AY$20</f>
        <v>0</v>
      </c>
      <c r="AZ58" s="183">
        <f t="array" ref="AZ58">-PMT((1+AZ$19)/(1+AZ$18)-1,AZ$54,SUM(OFFSET(AZ28,0,0,1,AZ$54)/OFFSET(AZ$20,0,0,1,AZ$54)),0,1)*AZ$20</f>
        <v>0</v>
      </c>
      <c r="BA58" s="183">
        <f t="array" ref="BA58">-PMT((1+BA$19)/(1+BA$18)-1,BA$54,SUM(OFFSET(BA28,0,0,1,BA$54)/OFFSET(BA$20,0,0,1,BA$54)),0,1)*BA$20</f>
        <v>0</v>
      </c>
      <c r="BB58" s="183">
        <f t="array" ref="BB58">-PMT((1+BB$19)/(1+BB$18)-1,BB$54,SUM(OFFSET(BB28,0,0,1,BB$54)/OFFSET(BB$20,0,0,1,BB$54)),0,1)*BB$20</f>
        <v>0</v>
      </c>
      <c r="BC58" s="183">
        <f t="array" ref="BC58">-PMT((1+BC$19)/(1+BC$18)-1,BC$54,SUM(OFFSET(BC28,0,0,1,BC$54)/OFFSET(BC$20,0,0,1,BC$54)),0,1)*BC$20</f>
        <v>0</v>
      </c>
      <c r="BD58" s="183">
        <f t="array" ref="BD58">-PMT((1+BD$19)/(1+BD$18)-1,BD$54,SUM(OFFSET(BD28,0,0,1,BD$54)/OFFSET(BD$20,0,0,1,BD$54)),0,1)*BD$20</f>
        <v>0</v>
      </c>
    </row>
    <row r="59" spans="1:56" outlineLevel="1" x14ac:dyDescent="0.2">
      <c r="B59" s="48" t="s">
        <v>153</v>
      </c>
      <c r="C59" s="10" t="s">
        <v>216</v>
      </c>
      <c r="D59" s="24">
        <v>3</v>
      </c>
      <c r="F59" s="73"/>
      <c r="G59" s="183">
        <f t="array" ref="G59">-PMT((1+G$19)/(1+G$18)-1,G$54,SUM(OFFSET(G29,0,0,1,G$54)/OFFSET(G$20,0,0,1,G$54)),0,1)*G$20</f>
        <v>117.6997977092864</v>
      </c>
      <c r="H59" s="183">
        <f t="array" ref="H59">-PMT((1+H$19)/(1+H$18)-1,H$54,SUM(OFFSET(H29,0,0,1,H$54)/OFFSET(H$20,0,0,1,H$54)),0,1)*H$20</f>
        <v>121.21540906351673</v>
      </c>
      <c r="I59" s="183">
        <f t="array" ref="I59">-PMT((1+I$19)/(1+I$18)-1,I$54,SUM(OFFSET(I29,0,0,1,I$54)/OFFSET(I$20,0,0,1,I$54)),0,1)*I$20</f>
        <v>132.65955634136469</v>
      </c>
      <c r="J59" s="183">
        <f t="array" ref="J59">-PMT((1+J$19)/(1+J$18)-1,J$54,SUM(OFFSET(J29,0,0,1,J$54)/OFFSET(J$20,0,0,1,J$54)),0,1)*J$20</f>
        <v>138.34452904211338</v>
      </c>
      <c r="K59" s="183">
        <f t="array" ref="K59">-PMT((1+K$19)/(1+K$18)-1,K$54,SUM(OFFSET(K29,0,0,1,K$54)/OFFSET(K$20,0,0,1,K$54)),0,1)*K$20</f>
        <v>129.19444351762994</v>
      </c>
      <c r="L59" s="183">
        <f t="array" ref="L59">-PMT((1+L$19)/(1+L$18)-1,L$54,SUM(OFFSET(L29,0,0,1,L$54)/OFFSET(L$20,0,0,1,L$54)),0,1)*L$20</f>
        <v>140.67097073713302</v>
      </c>
      <c r="M59" s="183">
        <f t="array" ref="M59">-PMT((1+M$19)/(1+M$18)-1,M$54,SUM(OFFSET(M29,0,0,1,M$54)/OFFSET(M$20,0,0,1,M$54)),0,1)*M$20</f>
        <v>131.59491215547797</v>
      </c>
      <c r="N59" s="183">
        <f t="array" ref="N59">-PMT((1+N$19)/(1+N$18)-1,N$54,SUM(OFFSET(N29,0,0,1,N$54)/OFFSET(N$20,0,0,1,N$54)),0,1)*N$20</f>
        <v>127.47880328342433</v>
      </c>
      <c r="O59" s="183">
        <f t="array" ref="O59">-PMT((1+O$19)/(1+O$18)-1,O$54,SUM(OFFSET(O29,0,0,1,O$54)/OFFSET(O$20,0,0,1,O$54)),0,1)*O$20</f>
        <v>117.19211286147916</v>
      </c>
      <c r="P59" s="183">
        <f t="array" ref="P59">-PMT((1+P$19)/(1+P$18)-1,P$54,SUM(OFFSET(P29,0,0,1,P$54)/OFFSET(P$20,0,0,1,P$54)),0,1)*P$20</f>
        <v>110.99945186888861</v>
      </c>
      <c r="Q59" s="183">
        <f t="array" ref="Q59">-PMT((1+Q$19)/(1+Q$18)-1,Q$54,SUM(OFFSET(Q29,0,0,1,Q$54)/OFFSET(Q$20,0,0,1,Q$54)),0,1)*Q$20</f>
        <v>74.154310846056163</v>
      </c>
      <c r="R59" s="183">
        <f t="array" ref="R59">-PMT((1+R$19)/(1+R$18)-1,R$54,SUM(OFFSET(R29,0,0,1,R$54)/OFFSET(R$20,0,0,1,R$54)),0,1)*R$20</f>
        <v>39.107526403560918</v>
      </c>
      <c r="S59" s="183">
        <f t="array" ref="S59">-PMT((1+S$19)/(1+S$18)-1,S$54,SUM(OFFSET(S29,0,0,1,S$54)/OFFSET(S$20,0,0,1,S$54)),0,1)*S$20</f>
        <v>38.889645910611094</v>
      </c>
      <c r="T59" s="183">
        <f t="array" ref="T59">-PMT((1+T$19)/(1+T$18)-1,T$54,SUM(OFFSET(T29,0,0,1,T$54)/OFFSET(T$20,0,0,1,T$54)),0,1)*T$20</f>
        <v>39.512324991086842</v>
      </c>
      <c r="U59" s="183">
        <f t="array" ref="U59">-PMT((1+U$19)/(1+U$18)-1,U$54,SUM(OFFSET(U29,0,0,1,U$54)/OFFSET(U$20,0,0,1,U$54)),0,1)*U$20</f>
        <v>40.218761481770251</v>
      </c>
      <c r="V59" s="183">
        <f t="array" ref="V59">-PMT((1+V$19)/(1+V$18)-1,V$54,SUM(OFFSET(V29,0,0,1,V$54)/OFFSET(V$20,0,0,1,V$54)),0,1)*V$20</f>
        <v>36.237197935513386</v>
      </c>
      <c r="W59" s="183">
        <f t="array" ref="W59">-PMT((1+W$19)/(1+W$18)-1,W$54,SUM(OFFSET(W29,0,0,1,W$54)/OFFSET(W$20,0,0,1,W$54)),0,1)*W$20</f>
        <v>29.990554284624658</v>
      </c>
      <c r="X59" s="183">
        <f t="array" ref="X59">-PMT((1+X$19)/(1+X$18)-1,X$54,SUM(OFFSET(X29,0,0,1,X$54)/OFFSET(X$20,0,0,1,X$54)),0,1)*X$20</f>
        <v>29.621558615385702</v>
      </c>
      <c r="Y59" s="183">
        <f t="array" ref="Y59">-PMT((1+Y$19)/(1+Y$18)-1,Y$54,SUM(OFFSET(Y29,0,0,1,Y$54)/OFFSET(Y$20,0,0,1,Y$54)),0,1)*Y$20</f>
        <v>29.495183611023801</v>
      </c>
      <c r="Z59" s="183">
        <f t="array" ref="Z59">-PMT((1+Z$19)/(1+Z$18)-1,Z$54,SUM(OFFSET(Z29,0,0,1,Z$54)/OFFSET(Z$20,0,0,1,Z$54)),0,1)*Z$20</f>
        <v>28.881371164804499</v>
      </c>
      <c r="AA59" s="183">
        <f t="array" ref="AA59">-PMT((1+AA$19)/(1+AA$18)-1,AA$54,SUM(OFFSET(AA29,0,0,1,AA$54)/OFFSET(AA$20,0,0,1,AA$54)),0,1)*AA$20</f>
        <v>25.943262284809016</v>
      </c>
      <c r="AB59" s="183">
        <f t="array" ref="AB59">-PMT((1+AB$19)/(1+AB$18)-1,AB$54,SUM(OFFSET(AB29,0,0,1,AB$54)/OFFSET(AB$20,0,0,1,AB$54)),0,1)*AB$20</f>
        <v>25.908975383052393</v>
      </c>
      <c r="AC59" s="183">
        <f t="array" ref="AC59">-PMT((1+AC$19)/(1+AC$18)-1,AC$54,SUM(OFFSET(AC29,0,0,1,AC$54)/OFFSET(AC$20,0,0,1,AC$54)),0,1)*AC$20</f>
        <v>23.451768475537246</v>
      </c>
      <c r="AD59" s="183">
        <f t="array" ref="AD59">-PMT((1+AD$19)/(1+AD$18)-1,AD$54,SUM(OFFSET(AD29,0,0,1,AD$54)/OFFSET(AD$20,0,0,1,AD$54)),0,1)*AD$20</f>
        <v>19.135285043152656</v>
      </c>
      <c r="AE59" s="183">
        <f t="array" ref="AE59">-PMT((1+AE$19)/(1+AE$18)-1,AE$54,SUM(OFFSET(AE29,0,0,1,AE$54)/OFFSET(AE$20,0,0,1,AE$54)),0,1)*AE$20</f>
        <v>13.160670950071632</v>
      </c>
      <c r="AF59" s="183">
        <f t="array" ref="AF59">-PMT((1+AF$19)/(1+AF$18)-1,AF$54,SUM(OFFSET(AF29,0,0,1,AF$54)/OFFSET(AF$20,0,0,1,AF$54)),0,1)*AF$20</f>
        <v>8.18351155905812</v>
      </c>
      <c r="AG59" s="183">
        <f t="array" ref="AG59">-PMT((1+AG$19)/(1+AG$18)-1,AG$54,SUM(OFFSET(AG29,0,0,1,AG$54)/OFFSET(AG$20,0,0,1,AG$54)),0,1)*AG$20</f>
        <v>5.7548536713157867</v>
      </c>
      <c r="AH59" s="183">
        <f t="array" ref="AH59">-PMT((1+AH$19)/(1+AH$18)-1,AH$54,SUM(OFFSET(AH29,0,0,1,AH$54)/OFFSET(AH$20,0,0,1,AH$54)),0,1)*AH$20</f>
        <v>6.1198527456057983</v>
      </c>
      <c r="AI59" s="183">
        <f t="array" ref="AI59">-PMT((1+AI$19)/(1+AI$18)-1,AI$54,SUM(OFFSET(AI29,0,0,1,AI$54)/OFFSET(AI$20,0,0,1,AI$54)),0,1)*AI$20</f>
        <v>6.4884674928682449</v>
      </c>
      <c r="AJ59" s="183">
        <f t="array" ref="AJ59">-PMT((1+AJ$19)/(1+AJ$18)-1,AJ$54,SUM(OFFSET(AJ29,0,0,1,AJ$54)/OFFSET(AJ$20,0,0,1,AJ$54)),0,1)*AJ$20</f>
        <v>6.9002905594957786</v>
      </c>
      <c r="AK59" s="183">
        <f t="array" ref="AK59">-PMT((1+AK$19)/(1+AK$18)-1,AK$54,SUM(OFFSET(AK29,0,0,1,AK$54)/OFFSET(AK$20,0,0,1,AK$54)),0,1)*AK$20</f>
        <v>5.6855734689372026</v>
      </c>
      <c r="AL59" s="183">
        <f t="array" ref="AL59">-PMT((1+AL$19)/(1+AL$18)-1,AL$54,SUM(OFFSET(AL29,0,0,1,AL$54)/OFFSET(AL$20,0,0,1,AL$54)),0,1)*AL$20</f>
        <v>4.5208402203627074</v>
      </c>
      <c r="AM59" s="183">
        <f t="array" ref="AM59">-PMT((1+AM$19)/(1+AM$18)-1,AM$54,SUM(OFFSET(AM29,0,0,1,AM$54)/OFFSET(AM$20,0,0,1,AM$54)),0,1)*AM$20</f>
        <v>4.5602902075780722</v>
      </c>
      <c r="AN59" s="183">
        <f t="array" ref="AN59">-PMT((1+AN$19)/(1+AN$18)-1,AN$54,SUM(OFFSET(AN29,0,0,1,AN$54)/OFFSET(AN$20,0,0,1,AN$54)),0,1)*AN$20</f>
        <v>4.5722622824778218</v>
      </c>
      <c r="AO59" s="183">
        <f t="array" ref="AO59">-PMT((1+AO$19)/(1+AO$18)-1,AO$54,SUM(OFFSET(AO29,0,0,1,AO$54)/OFFSET(AO$20,0,0,1,AO$54)),0,1)*AO$20</f>
        <v>4.6639347057445635</v>
      </c>
      <c r="AP59" s="183">
        <f t="array" ref="AP59">-PMT((1+AP$19)/(1+AP$18)-1,AP$54,SUM(OFFSET(AP29,0,0,1,AP$54)/OFFSET(AP$20,0,0,1,AP$54)),0,1)*AP$20</f>
        <v>4.9311065284300177</v>
      </c>
      <c r="AQ59" s="183">
        <f t="array" ref="AQ59">-PMT((1+AQ$19)/(1+AQ$18)-1,AQ$54,SUM(OFFSET(AQ29,0,0,1,AQ$54)/OFFSET(AQ$20,0,0,1,AQ$54)),0,1)*AQ$20</f>
        <v>4.2887436176689695</v>
      </c>
      <c r="AR59" s="183">
        <f t="array" ref="AR59">-PMT((1+AR$19)/(1+AR$18)-1,AR$54,SUM(OFFSET(AR29,0,0,1,AR$54)/OFFSET(AR$20,0,0,1,AR$54)),0,1)*AR$20</f>
        <v>4.3701296324871182</v>
      </c>
      <c r="AS59" s="183">
        <f t="array" ref="AS59">-PMT((1+AS$19)/(1+AS$18)-1,AS$54,SUM(OFFSET(AS29,0,0,1,AS$54)/OFFSET(AS$20,0,0,1,AS$54)),0,1)*AS$20</f>
        <v>4.6299649430359473</v>
      </c>
      <c r="AT59" s="183">
        <f t="array" ref="AT59">-PMT((1+AT$19)/(1+AT$18)-1,AT$54,SUM(OFFSET(AT29,0,0,1,AT$54)/OFFSET(AT$20,0,0,1,AT$54)),0,1)*AT$20</f>
        <v>4.9243913018049694</v>
      </c>
      <c r="AU59" s="183">
        <f t="array" ref="AU59">-PMT((1+AU$19)/(1+AU$18)-1,AU$54,SUM(OFFSET(AU29,0,0,1,AU$54)/OFFSET(AU$20,0,0,1,AU$54)),0,1)*AU$20</f>
        <v>4.1261037095135164E-2</v>
      </c>
      <c r="AV59" s="183">
        <f t="array" ref="AV59">-PMT((1+AV$19)/(1+AV$18)-1,AV$54,SUM(OFFSET(AV29,0,0,1,AV$54)/OFFSET(AV$20,0,0,1,AV$54)),0,1)*AV$20</f>
        <v>0</v>
      </c>
      <c r="AW59" s="183">
        <f t="array" ref="AW59">-PMT((1+AW$19)/(1+AW$18)-1,AW$54,SUM(OFFSET(AW29,0,0,1,AW$54)/OFFSET(AW$20,0,0,1,AW$54)),0,1)*AW$20</f>
        <v>0</v>
      </c>
      <c r="AX59" s="183">
        <f t="array" ref="AX59">-PMT((1+AX$19)/(1+AX$18)-1,AX$54,SUM(OFFSET(AX29,0,0,1,AX$54)/OFFSET(AX$20,0,0,1,AX$54)),0,1)*AX$20</f>
        <v>0</v>
      </c>
      <c r="AY59" s="183">
        <f t="array" ref="AY59">-PMT((1+AY$19)/(1+AY$18)-1,AY$54,SUM(OFFSET(AY29,0,0,1,AY$54)/OFFSET(AY$20,0,0,1,AY$54)),0,1)*AY$20</f>
        <v>0</v>
      </c>
      <c r="AZ59" s="183">
        <f t="array" ref="AZ59">-PMT((1+AZ$19)/(1+AZ$18)-1,AZ$54,SUM(OFFSET(AZ29,0,0,1,AZ$54)/OFFSET(AZ$20,0,0,1,AZ$54)),0,1)*AZ$20</f>
        <v>0</v>
      </c>
      <c r="BA59" s="183">
        <f t="array" ref="BA59">-PMT((1+BA$19)/(1+BA$18)-1,BA$54,SUM(OFFSET(BA29,0,0,1,BA$54)/OFFSET(BA$20,0,0,1,BA$54)),0,1)*BA$20</f>
        <v>0</v>
      </c>
      <c r="BB59" s="183">
        <f t="array" ref="BB59">-PMT((1+BB$19)/(1+BB$18)-1,BB$54,SUM(OFFSET(BB29,0,0,1,BB$54)/OFFSET(BB$20,0,0,1,BB$54)),0,1)*BB$20</f>
        <v>0</v>
      </c>
      <c r="BC59" s="183">
        <f t="array" ref="BC59">-PMT((1+BC$19)/(1+BC$18)-1,BC$54,SUM(OFFSET(BC29,0,0,1,BC$54)/OFFSET(BC$20,0,0,1,BC$54)),0,1)*BC$20</f>
        <v>0</v>
      </c>
      <c r="BD59" s="183">
        <f t="array" ref="BD59">-PMT((1+BD$19)/(1+BD$18)-1,BD$54,SUM(OFFSET(BD29,0,0,1,BD$54)/OFFSET(BD$20,0,0,1,BD$54)),0,1)*BD$20</f>
        <v>0</v>
      </c>
    </row>
    <row r="60" spans="1:56" outlineLevel="1" x14ac:dyDescent="0.2">
      <c r="B60" s="48" t="s">
        <v>154</v>
      </c>
      <c r="C60" s="10" t="s">
        <v>216</v>
      </c>
      <c r="D60" s="24">
        <v>4</v>
      </c>
      <c r="F60" s="73"/>
      <c r="G60" s="183">
        <f t="array" ref="G60">-PMT((1+G$19)/(1+G$18)-1,G$54,SUM(OFFSET(G30,0,0,1,G$54)/OFFSET(G$20,0,0,1,G$54)),0,1)*G$20</f>
        <v>117.6997977092864</v>
      </c>
      <c r="H60" s="183">
        <f t="array" ref="H60">-PMT((1+H$19)/(1+H$18)-1,H$54,SUM(OFFSET(H30,0,0,1,H$54)/OFFSET(H$20,0,0,1,H$54)),0,1)*H$20</f>
        <v>121.21540906351673</v>
      </c>
      <c r="I60" s="183">
        <f t="array" ref="I60">-PMT((1+I$19)/(1+I$18)-1,I$54,SUM(OFFSET(I30,0,0,1,I$54)/OFFSET(I$20,0,0,1,I$54)),0,1)*I$20</f>
        <v>132.65955634136469</v>
      </c>
      <c r="J60" s="183">
        <f t="array" ref="J60">-PMT((1+J$19)/(1+J$18)-1,J$54,SUM(OFFSET(J30,0,0,1,J$54)/OFFSET(J$20,0,0,1,J$54)),0,1)*J$20</f>
        <v>138.34452904211338</v>
      </c>
      <c r="K60" s="183">
        <f t="array" ref="K60">-PMT((1+K$19)/(1+K$18)-1,K$54,SUM(OFFSET(K30,0,0,1,K$54)/OFFSET(K$20,0,0,1,K$54)),0,1)*K$20</f>
        <v>129.19444351762994</v>
      </c>
      <c r="L60" s="183">
        <f t="array" ref="L60">-PMT((1+L$19)/(1+L$18)-1,L$54,SUM(OFFSET(L30,0,0,1,L$54)/OFFSET(L$20,0,0,1,L$54)),0,1)*L$20</f>
        <v>140.67097073713302</v>
      </c>
      <c r="M60" s="183">
        <f t="array" ref="M60">-PMT((1+M$19)/(1+M$18)-1,M$54,SUM(OFFSET(M30,0,0,1,M$54)/OFFSET(M$20,0,0,1,M$54)),0,1)*M$20</f>
        <v>131.59491215547797</v>
      </c>
      <c r="N60" s="183">
        <f t="array" ref="N60">-PMT((1+N$19)/(1+N$18)-1,N$54,SUM(OFFSET(N30,0,0,1,N$54)/OFFSET(N$20,0,0,1,N$54)),0,1)*N$20</f>
        <v>127.47880328342433</v>
      </c>
      <c r="O60" s="183">
        <f t="array" ref="O60">-PMT((1+O$19)/(1+O$18)-1,O$54,SUM(OFFSET(O30,0,0,1,O$54)/OFFSET(O$20,0,0,1,O$54)),0,1)*O$20</f>
        <v>117.19211286147916</v>
      </c>
      <c r="P60" s="183">
        <f t="array" ref="P60">-PMT((1+P$19)/(1+P$18)-1,P$54,SUM(OFFSET(P30,0,0,1,P$54)/OFFSET(P$20,0,0,1,P$54)),0,1)*P$20</f>
        <v>110.99945186888861</v>
      </c>
      <c r="Q60" s="183">
        <f t="array" ref="Q60">-PMT((1+Q$19)/(1+Q$18)-1,Q$54,SUM(OFFSET(Q30,0,0,1,Q$54)/OFFSET(Q$20,0,0,1,Q$54)),0,1)*Q$20</f>
        <v>74.154310846056163</v>
      </c>
      <c r="R60" s="183">
        <f t="array" ref="R60">-PMT((1+R$19)/(1+R$18)-1,R$54,SUM(OFFSET(R30,0,0,1,R$54)/OFFSET(R$20,0,0,1,R$54)),0,1)*R$20</f>
        <v>39.107526403560918</v>
      </c>
      <c r="S60" s="183">
        <f t="array" ref="S60">-PMT((1+S$19)/(1+S$18)-1,S$54,SUM(OFFSET(S30,0,0,1,S$54)/OFFSET(S$20,0,0,1,S$54)),0,1)*S$20</f>
        <v>38.889645910611094</v>
      </c>
      <c r="T60" s="183">
        <f t="array" ref="T60">-PMT((1+T$19)/(1+T$18)-1,T$54,SUM(OFFSET(T30,0,0,1,T$54)/OFFSET(T$20,0,0,1,T$54)),0,1)*T$20</f>
        <v>39.512324991086842</v>
      </c>
      <c r="U60" s="183">
        <f t="array" ref="U60">-PMT((1+U$19)/(1+U$18)-1,U$54,SUM(OFFSET(U30,0,0,1,U$54)/OFFSET(U$20,0,0,1,U$54)),0,1)*U$20</f>
        <v>40.218761481770251</v>
      </c>
      <c r="V60" s="183">
        <f t="array" ref="V60">-PMT((1+V$19)/(1+V$18)-1,V$54,SUM(OFFSET(V30,0,0,1,V$54)/OFFSET(V$20,0,0,1,V$54)),0,1)*V$20</f>
        <v>36.237197935513386</v>
      </c>
      <c r="W60" s="183">
        <f t="array" ref="W60">-PMT((1+W$19)/(1+W$18)-1,W$54,SUM(OFFSET(W30,0,0,1,W$54)/OFFSET(W$20,0,0,1,W$54)),0,1)*W$20</f>
        <v>29.990554284624658</v>
      </c>
      <c r="X60" s="183">
        <f t="array" ref="X60">-PMT((1+X$19)/(1+X$18)-1,X$54,SUM(OFFSET(X30,0,0,1,X$54)/OFFSET(X$20,0,0,1,X$54)),0,1)*X$20</f>
        <v>29.621558615385702</v>
      </c>
      <c r="Y60" s="183">
        <f t="array" ref="Y60">-PMT((1+Y$19)/(1+Y$18)-1,Y$54,SUM(OFFSET(Y30,0,0,1,Y$54)/OFFSET(Y$20,0,0,1,Y$54)),0,1)*Y$20</f>
        <v>29.495183611023801</v>
      </c>
      <c r="Z60" s="183">
        <f t="array" ref="Z60">-PMT((1+Z$19)/(1+Z$18)-1,Z$54,SUM(OFFSET(Z30,0,0,1,Z$54)/OFFSET(Z$20,0,0,1,Z$54)),0,1)*Z$20</f>
        <v>28.881371164804499</v>
      </c>
      <c r="AA60" s="183">
        <f t="array" ref="AA60">-PMT((1+AA$19)/(1+AA$18)-1,AA$54,SUM(OFFSET(AA30,0,0,1,AA$54)/OFFSET(AA$20,0,0,1,AA$54)),0,1)*AA$20</f>
        <v>25.943262284809016</v>
      </c>
      <c r="AB60" s="183">
        <f t="array" ref="AB60">-PMT((1+AB$19)/(1+AB$18)-1,AB$54,SUM(OFFSET(AB30,0,0,1,AB$54)/OFFSET(AB$20,0,0,1,AB$54)),0,1)*AB$20</f>
        <v>25.908975383052393</v>
      </c>
      <c r="AC60" s="183">
        <f t="array" ref="AC60">-PMT((1+AC$19)/(1+AC$18)-1,AC$54,SUM(OFFSET(AC30,0,0,1,AC$54)/OFFSET(AC$20,0,0,1,AC$54)),0,1)*AC$20</f>
        <v>23.451768475537246</v>
      </c>
      <c r="AD60" s="183">
        <f t="array" ref="AD60">-PMT((1+AD$19)/(1+AD$18)-1,AD$54,SUM(OFFSET(AD30,0,0,1,AD$54)/OFFSET(AD$20,0,0,1,AD$54)),0,1)*AD$20</f>
        <v>19.135285043152656</v>
      </c>
      <c r="AE60" s="183">
        <f t="array" ref="AE60">-PMT((1+AE$19)/(1+AE$18)-1,AE$54,SUM(OFFSET(AE30,0,0,1,AE$54)/OFFSET(AE$20,0,0,1,AE$54)),0,1)*AE$20</f>
        <v>13.160670950071632</v>
      </c>
      <c r="AF60" s="183">
        <f t="array" ref="AF60">-PMT((1+AF$19)/(1+AF$18)-1,AF$54,SUM(OFFSET(AF30,0,0,1,AF$54)/OFFSET(AF$20,0,0,1,AF$54)),0,1)*AF$20</f>
        <v>8.18351155905812</v>
      </c>
      <c r="AG60" s="183">
        <f t="array" ref="AG60">-PMT((1+AG$19)/(1+AG$18)-1,AG$54,SUM(OFFSET(AG30,0,0,1,AG$54)/OFFSET(AG$20,0,0,1,AG$54)),0,1)*AG$20</f>
        <v>5.7548536713157867</v>
      </c>
      <c r="AH60" s="183">
        <f t="array" ref="AH60">-PMT((1+AH$19)/(1+AH$18)-1,AH$54,SUM(OFFSET(AH30,0,0,1,AH$54)/OFFSET(AH$20,0,0,1,AH$54)),0,1)*AH$20</f>
        <v>6.1198527456057983</v>
      </c>
      <c r="AI60" s="183">
        <f t="array" ref="AI60">-PMT((1+AI$19)/(1+AI$18)-1,AI$54,SUM(OFFSET(AI30,0,0,1,AI$54)/OFFSET(AI$20,0,0,1,AI$54)),0,1)*AI$20</f>
        <v>6.4884674928682449</v>
      </c>
      <c r="AJ60" s="183">
        <f t="array" ref="AJ60">-PMT((1+AJ$19)/(1+AJ$18)-1,AJ$54,SUM(OFFSET(AJ30,0,0,1,AJ$54)/OFFSET(AJ$20,0,0,1,AJ$54)),0,1)*AJ$20</f>
        <v>6.9002905594957786</v>
      </c>
      <c r="AK60" s="183">
        <f t="array" ref="AK60">-PMT((1+AK$19)/(1+AK$18)-1,AK$54,SUM(OFFSET(AK30,0,0,1,AK$54)/OFFSET(AK$20,0,0,1,AK$54)),0,1)*AK$20</f>
        <v>5.6855734689372026</v>
      </c>
      <c r="AL60" s="183">
        <f t="array" ref="AL60">-PMT((1+AL$19)/(1+AL$18)-1,AL$54,SUM(OFFSET(AL30,0,0,1,AL$54)/OFFSET(AL$20,0,0,1,AL$54)),0,1)*AL$20</f>
        <v>4.5208402203627074</v>
      </c>
      <c r="AM60" s="183">
        <f t="array" ref="AM60">-PMT((1+AM$19)/(1+AM$18)-1,AM$54,SUM(OFFSET(AM30,0,0,1,AM$54)/OFFSET(AM$20,0,0,1,AM$54)),0,1)*AM$20</f>
        <v>4.5602902075780722</v>
      </c>
      <c r="AN60" s="183">
        <f t="array" ref="AN60">-PMT((1+AN$19)/(1+AN$18)-1,AN$54,SUM(OFFSET(AN30,0,0,1,AN$54)/OFFSET(AN$20,0,0,1,AN$54)),0,1)*AN$20</f>
        <v>4.5722622824778218</v>
      </c>
      <c r="AO60" s="183">
        <f t="array" ref="AO60">-PMT((1+AO$19)/(1+AO$18)-1,AO$54,SUM(OFFSET(AO30,0,0,1,AO$54)/OFFSET(AO$20,0,0,1,AO$54)),0,1)*AO$20</f>
        <v>4.6639347057445635</v>
      </c>
      <c r="AP60" s="183">
        <f t="array" ref="AP60">-PMT((1+AP$19)/(1+AP$18)-1,AP$54,SUM(OFFSET(AP30,0,0,1,AP$54)/OFFSET(AP$20,0,0,1,AP$54)),0,1)*AP$20</f>
        <v>4.9311065284300177</v>
      </c>
      <c r="AQ60" s="183">
        <f t="array" ref="AQ60">-PMT((1+AQ$19)/(1+AQ$18)-1,AQ$54,SUM(OFFSET(AQ30,0,0,1,AQ$54)/OFFSET(AQ$20,0,0,1,AQ$54)),0,1)*AQ$20</f>
        <v>4.2887436176689695</v>
      </c>
      <c r="AR60" s="183">
        <f t="array" ref="AR60">-PMT((1+AR$19)/(1+AR$18)-1,AR$54,SUM(OFFSET(AR30,0,0,1,AR$54)/OFFSET(AR$20,0,0,1,AR$54)),0,1)*AR$20</f>
        <v>4.3701296324871182</v>
      </c>
      <c r="AS60" s="183">
        <f t="array" ref="AS60">-PMT((1+AS$19)/(1+AS$18)-1,AS$54,SUM(OFFSET(AS30,0,0,1,AS$54)/OFFSET(AS$20,0,0,1,AS$54)),0,1)*AS$20</f>
        <v>4.6299649430359473</v>
      </c>
      <c r="AT60" s="183">
        <f t="array" ref="AT60">-PMT((1+AT$19)/(1+AT$18)-1,AT$54,SUM(OFFSET(AT30,0,0,1,AT$54)/OFFSET(AT$20,0,0,1,AT$54)),0,1)*AT$20</f>
        <v>4.9243913018049694</v>
      </c>
      <c r="AU60" s="183">
        <f t="array" ref="AU60">-PMT((1+AU$19)/(1+AU$18)-1,AU$54,SUM(OFFSET(AU30,0,0,1,AU$54)/OFFSET(AU$20,0,0,1,AU$54)),0,1)*AU$20</f>
        <v>4.1261037095135164E-2</v>
      </c>
      <c r="AV60" s="183">
        <f t="array" ref="AV60">-PMT((1+AV$19)/(1+AV$18)-1,AV$54,SUM(OFFSET(AV30,0,0,1,AV$54)/OFFSET(AV$20,0,0,1,AV$54)),0,1)*AV$20</f>
        <v>0</v>
      </c>
      <c r="AW60" s="183">
        <f t="array" ref="AW60">-PMT((1+AW$19)/(1+AW$18)-1,AW$54,SUM(OFFSET(AW30,0,0,1,AW$54)/OFFSET(AW$20,0,0,1,AW$54)),0,1)*AW$20</f>
        <v>0</v>
      </c>
      <c r="AX60" s="183">
        <f t="array" ref="AX60">-PMT((1+AX$19)/(1+AX$18)-1,AX$54,SUM(OFFSET(AX30,0,0,1,AX$54)/OFFSET(AX$20,0,0,1,AX$54)),0,1)*AX$20</f>
        <v>0</v>
      </c>
      <c r="AY60" s="183">
        <f t="array" ref="AY60">-PMT((1+AY$19)/(1+AY$18)-1,AY$54,SUM(OFFSET(AY30,0,0,1,AY$54)/OFFSET(AY$20,0,0,1,AY$54)),0,1)*AY$20</f>
        <v>0</v>
      </c>
      <c r="AZ60" s="183">
        <f t="array" ref="AZ60">-PMT((1+AZ$19)/(1+AZ$18)-1,AZ$54,SUM(OFFSET(AZ30,0,0,1,AZ$54)/OFFSET(AZ$20,0,0,1,AZ$54)),0,1)*AZ$20</f>
        <v>0</v>
      </c>
      <c r="BA60" s="183">
        <f t="array" ref="BA60">-PMT((1+BA$19)/(1+BA$18)-1,BA$54,SUM(OFFSET(BA30,0,0,1,BA$54)/OFFSET(BA$20,0,0,1,BA$54)),0,1)*BA$20</f>
        <v>0</v>
      </c>
      <c r="BB60" s="183">
        <f t="array" ref="BB60">-PMT((1+BB$19)/(1+BB$18)-1,BB$54,SUM(OFFSET(BB30,0,0,1,BB$54)/OFFSET(BB$20,0,0,1,BB$54)),0,1)*BB$20</f>
        <v>0</v>
      </c>
      <c r="BC60" s="183">
        <f t="array" ref="BC60">-PMT((1+BC$19)/(1+BC$18)-1,BC$54,SUM(OFFSET(BC30,0,0,1,BC$54)/OFFSET(BC$20,0,0,1,BC$54)),0,1)*BC$20</f>
        <v>0</v>
      </c>
      <c r="BD60" s="183">
        <f t="array" ref="BD60">-PMT((1+BD$19)/(1+BD$18)-1,BD$54,SUM(OFFSET(BD30,0,0,1,BD$54)/OFFSET(BD$20,0,0,1,BD$54)),0,1)*BD$20</f>
        <v>0</v>
      </c>
    </row>
    <row r="61" spans="1:56" outlineLevel="1" x14ac:dyDescent="0.2">
      <c r="B61" s="48" t="s">
        <v>155</v>
      </c>
      <c r="C61" s="10" t="s">
        <v>216</v>
      </c>
      <c r="D61" s="24">
        <v>5</v>
      </c>
      <c r="F61" s="73"/>
      <c r="G61" s="183">
        <f t="array" ref="G61">-PMT((1+G$19)/(1+G$18)-1,G$54,SUM(OFFSET(G31,0,0,1,G$54)/OFFSET(G$20,0,0,1,G$54)),0,1)*G$20</f>
        <v>117.6997977092864</v>
      </c>
      <c r="H61" s="183">
        <f t="array" ref="H61">-PMT((1+H$19)/(1+H$18)-1,H$54,SUM(OFFSET(H31,0,0,1,H$54)/OFFSET(H$20,0,0,1,H$54)),0,1)*H$20</f>
        <v>121.21540906351673</v>
      </c>
      <c r="I61" s="183">
        <f t="array" ref="I61">-PMT((1+I$19)/(1+I$18)-1,I$54,SUM(OFFSET(I31,0,0,1,I$54)/OFFSET(I$20,0,0,1,I$54)),0,1)*I$20</f>
        <v>132.65955634136469</v>
      </c>
      <c r="J61" s="183">
        <f t="array" ref="J61">-PMT((1+J$19)/(1+J$18)-1,J$54,SUM(OFFSET(J31,0,0,1,J$54)/OFFSET(J$20,0,0,1,J$54)),0,1)*J$20</f>
        <v>138.34452904211338</v>
      </c>
      <c r="K61" s="183">
        <f t="array" ref="K61">-PMT((1+K$19)/(1+K$18)-1,K$54,SUM(OFFSET(K31,0,0,1,K$54)/OFFSET(K$20,0,0,1,K$54)),0,1)*K$20</f>
        <v>129.19444351762994</v>
      </c>
      <c r="L61" s="183">
        <f t="array" ref="L61">-PMT((1+L$19)/(1+L$18)-1,L$54,SUM(OFFSET(L31,0,0,1,L$54)/OFFSET(L$20,0,0,1,L$54)),0,1)*L$20</f>
        <v>140.67097073713302</v>
      </c>
      <c r="M61" s="183">
        <f t="array" ref="M61">-PMT((1+M$19)/(1+M$18)-1,M$54,SUM(OFFSET(M31,0,0,1,M$54)/OFFSET(M$20,0,0,1,M$54)),0,1)*M$20</f>
        <v>131.59491215547797</v>
      </c>
      <c r="N61" s="183">
        <f t="array" ref="N61">-PMT((1+N$19)/(1+N$18)-1,N$54,SUM(OFFSET(N31,0,0,1,N$54)/OFFSET(N$20,0,0,1,N$54)),0,1)*N$20</f>
        <v>127.47880328342433</v>
      </c>
      <c r="O61" s="183">
        <f t="array" ref="O61">-PMT((1+O$19)/(1+O$18)-1,O$54,SUM(OFFSET(O31,0,0,1,O$54)/OFFSET(O$20,0,0,1,O$54)),0,1)*O$20</f>
        <v>117.19211286147916</v>
      </c>
      <c r="P61" s="183">
        <f t="array" ref="P61">-PMT((1+P$19)/(1+P$18)-1,P$54,SUM(OFFSET(P31,0,0,1,P$54)/OFFSET(P$20,0,0,1,P$54)),0,1)*P$20</f>
        <v>110.99945186888861</v>
      </c>
      <c r="Q61" s="183">
        <f t="array" ref="Q61">-PMT((1+Q$19)/(1+Q$18)-1,Q$54,SUM(OFFSET(Q31,0,0,1,Q$54)/OFFSET(Q$20,0,0,1,Q$54)),0,1)*Q$20</f>
        <v>74.154310846056163</v>
      </c>
      <c r="R61" s="183">
        <f t="array" ref="R61">-PMT((1+R$19)/(1+R$18)-1,R$54,SUM(OFFSET(R31,0,0,1,R$54)/OFFSET(R$20,0,0,1,R$54)),0,1)*R$20</f>
        <v>39.107526403560918</v>
      </c>
      <c r="S61" s="183">
        <f t="array" ref="S61">-PMT((1+S$19)/(1+S$18)-1,S$54,SUM(OFFSET(S31,0,0,1,S$54)/OFFSET(S$20,0,0,1,S$54)),0,1)*S$20</f>
        <v>38.889645910611094</v>
      </c>
      <c r="T61" s="183">
        <f t="array" ref="T61">-PMT((1+T$19)/(1+T$18)-1,T$54,SUM(OFFSET(T31,0,0,1,T$54)/OFFSET(T$20,0,0,1,T$54)),0,1)*T$20</f>
        <v>39.512324991086842</v>
      </c>
      <c r="U61" s="183">
        <f t="array" ref="U61">-PMT((1+U$19)/(1+U$18)-1,U$54,SUM(OFFSET(U31,0,0,1,U$54)/OFFSET(U$20,0,0,1,U$54)),0,1)*U$20</f>
        <v>40.218761481770251</v>
      </c>
      <c r="V61" s="183">
        <f t="array" ref="V61">-PMT((1+V$19)/(1+V$18)-1,V$54,SUM(OFFSET(V31,0,0,1,V$54)/OFFSET(V$20,0,0,1,V$54)),0,1)*V$20</f>
        <v>36.237197935513386</v>
      </c>
      <c r="W61" s="183">
        <f t="array" ref="W61">-PMT((1+W$19)/(1+W$18)-1,W$54,SUM(OFFSET(W31,0,0,1,W$54)/OFFSET(W$20,0,0,1,W$54)),0,1)*W$20</f>
        <v>29.990554284624658</v>
      </c>
      <c r="X61" s="183">
        <f t="array" ref="X61">-PMT((1+X$19)/(1+X$18)-1,X$54,SUM(OFFSET(X31,0,0,1,X$54)/OFFSET(X$20,0,0,1,X$54)),0,1)*X$20</f>
        <v>29.621558615385702</v>
      </c>
      <c r="Y61" s="183">
        <f t="array" ref="Y61">-PMT((1+Y$19)/(1+Y$18)-1,Y$54,SUM(OFFSET(Y31,0,0,1,Y$54)/OFFSET(Y$20,0,0,1,Y$54)),0,1)*Y$20</f>
        <v>29.495183611023801</v>
      </c>
      <c r="Z61" s="183">
        <f t="array" ref="Z61">-PMT((1+Z$19)/(1+Z$18)-1,Z$54,SUM(OFFSET(Z31,0,0,1,Z$54)/OFFSET(Z$20,0,0,1,Z$54)),0,1)*Z$20</f>
        <v>28.881371164804499</v>
      </c>
      <c r="AA61" s="183">
        <f t="array" ref="AA61">-PMT((1+AA$19)/(1+AA$18)-1,AA$54,SUM(OFFSET(AA31,0,0,1,AA$54)/OFFSET(AA$20,0,0,1,AA$54)),0,1)*AA$20</f>
        <v>25.943262284809016</v>
      </c>
      <c r="AB61" s="183">
        <f t="array" ref="AB61">-PMT((1+AB$19)/(1+AB$18)-1,AB$54,SUM(OFFSET(AB31,0,0,1,AB$54)/OFFSET(AB$20,0,0,1,AB$54)),0,1)*AB$20</f>
        <v>25.908975383052393</v>
      </c>
      <c r="AC61" s="183">
        <f t="array" ref="AC61">-PMT((1+AC$19)/(1+AC$18)-1,AC$54,SUM(OFFSET(AC31,0,0,1,AC$54)/OFFSET(AC$20,0,0,1,AC$54)),0,1)*AC$20</f>
        <v>23.451768475537246</v>
      </c>
      <c r="AD61" s="183">
        <f t="array" ref="AD61">-PMT((1+AD$19)/(1+AD$18)-1,AD$54,SUM(OFFSET(AD31,0,0,1,AD$54)/OFFSET(AD$20,0,0,1,AD$54)),0,1)*AD$20</f>
        <v>19.135285043152656</v>
      </c>
      <c r="AE61" s="183">
        <f t="array" ref="AE61">-PMT((1+AE$19)/(1+AE$18)-1,AE$54,SUM(OFFSET(AE31,0,0,1,AE$54)/OFFSET(AE$20,0,0,1,AE$54)),0,1)*AE$20</f>
        <v>13.160670950071632</v>
      </c>
      <c r="AF61" s="183">
        <f t="array" ref="AF61">-PMT((1+AF$19)/(1+AF$18)-1,AF$54,SUM(OFFSET(AF31,0,0,1,AF$54)/OFFSET(AF$20,0,0,1,AF$54)),0,1)*AF$20</f>
        <v>8.18351155905812</v>
      </c>
      <c r="AG61" s="183">
        <f t="array" ref="AG61">-PMT((1+AG$19)/(1+AG$18)-1,AG$54,SUM(OFFSET(AG31,0,0,1,AG$54)/OFFSET(AG$20,0,0,1,AG$54)),0,1)*AG$20</f>
        <v>5.7548536713157867</v>
      </c>
      <c r="AH61" s="183">
        <f t="array" ref="AH61">-PMT((1+AH$19)/(1+AH$18)-1,AH$54,SUM(OFFSET(AH31,0,0,1,AH$54)/OFFSET(AH$20,0,0,1,AH$54)),0,1)*AH$20</f>
        <v>6.1198527456057983</v>
      </c>
      <c r="AI61" s="183">
        <f t="array" ref="AI61">-PMT((1+AI$19)/(1+AI$18)-1,AI$54,SUM(OFFSET(AI31,0,0,1,AI$54)/OFFSET(AI$20,0,0,1,AI$54)),0,1)*AI$20</f>
        <v>6.4884674928682449</v>
      </c>
      <c r="AJ61" s="183">
        <f t="array" ref="AJ61">-PMT((1+AJ$19)/(1+AJ$18)-1,AJ$54,SUM(OFFSET(AJ31,0,0,1,AJ$54)/OFFSET(AJ$20,0,0,1,AJ$54)),0,1)*AJ$20</f>
        <v>6.9002905594957786</v>
      </c>
      <c r="AK61" s="183">
        <f t="array" ref="AK61">-PMT((1+AK$19)/(1+AK$18)-1,AK$54,SUM(OFFSET(AK31,0,0,1,AK$54)/OFFSET(AK$20,0,0,1,AK$54)),0,1)*AK$20</f>
        <v>5.6855734689372026</v>
      </c>
      <c r="AL61" s="183">
        <f t="array" ref="AL61">-PMT((1+AL$19)/(1+AL$18)-1,AL$54,SUM(OFFSET(AL31,0,0,1,AL$54)/OFFSET(AL$20,0,0,1,AL$54)),0,1)*AL$20</f>
        <v>4.5208402203627074</v>
      </c>
      <c r="AM61" s="183">
        <f t="array" ref="AM61">-PMT((1+AM$19)/(1+AM$18)-1,AM$54,SUM(OFFSET(AM31,0,0,1,AM$54)/OFFSET(AM$20,0,0,1,AM$54)),0,1)*AM$20</f>
        <v>4.5602902075780722</v>
      </c>
      <c r="AN61" s="183">
        <f t="array" ref="AN61">-PMT((1+AN$19)/(1+AN$18)-1,AN$54,SUM(OFFSET(AN31,0,0,1,AN$54)/OFFSET(AN$20,0,0,1,AN$54)),0,1)*AN$20</f>
        <v>4.5722622824778218</v>
      </c>
      <c r="AO61" s="183">
        <f t="array" ref="AO61">-PMT((1+AO$19)/(1+AO$18)-1,AO$54,SUM(OFFSET(AO31,0,0,1,AO$54)/OFFSET(AO$20,0,0,1,AO$54)),0,1)*AO$20</f>
        <v>4.6639347057445635</v>
      </c>
      <c r="AP61" s="183">
        <f t="array" ref="AP61">-PMT((1+AP$19)/(1+AP$18)-1,AP$54,SUM(OFFSET(AP31,0,0,1,AP$54)/OFFSET(AP$20,0,0,1,AP$54)),0,1)*AP$20</f>
        <v>4.9311065284300177</v>
      </c>
      <c r="AQ61" s="183">
        <f t="array" ref="AQ61">-PMT((1+AQ$19)/(1+AQ$18)-1,AQ$54,SUM(OFFSET(AQ31,0,0,1,AQ$54)/OFFSET(AQ$20,0,0,1,AQ$54)),0,1)*AQ$20</f>
        <v>4.2887436176689695</v>
      </c>
      <c r="AR61" s="183">
        <f t="array" ref="AR61">-PMT((1+AR$19)/(1+AR$18)-1,AR$54,SUM(OFFSET(AR31,0,0,1,AR$54)/OFFSET(AR$20,0,0,1,AR$54)),0,1)*AR$20</f>
        <v>4.3701296324871182</v>
      </c>
      <c r="AS61" s="183">
        <f t="array" ref="AS61">-PMT((1+AS$19)/(1+AS$18)-1,AS$54,SUM(OFFSET(AS31,0,0,1,AS$54)/OFFSET(AS$20,0,0,1,AS$54)),0,1)*AS$20</f>
        <v>4.6299649430359473</v>
      </c>
      <c r="AT61" s="183">
        <f t="array" ref="AT61">-PMT((1+AT$19)/(1+AT$18)-1,AT$54,SUM(OFFSET(AT31,0,0,1,AT$54)/OFFSET(AT$20,0,0,1,AT$54)),0,1)*AT$20</f>
        <v>4.9243913018049694</v>
      </c>
      <c r="AU61" s="183">
        <f t="array" ref="AU61">-PMT((1+AU$19)/(1+AU$18)-1,AU$54,SUM(OFFSET(AU31,0,0,1,AU$54)/OFFSET(AU$20,0,0,1,AU$54)),0,1)*AU$20</f>
        <v>4.1261037095135164E-2</v>
      </c>
      <c r="AV61" s="183">
        <f t="array" ref="AV61">-PMT((1+AV$19)/(1+AV$18)-1,AV$54,SUM(OFFSET(AV31,0,0,1,AV$54)/OFFSET(AV$20,0,0,1,AV$54)),0,1)*AV$20</f>
        <v>0</v>
      </c>
      <c r="AW61" s="183">
        <f t="array" ref="AW61">-PMT((1+AW$19)/(1+AW$18)-1,AW$54,SUM(OFFSET(AW31,0,0,1,AW$54)/OFFSET(AW$20,0,0,1,AW$54)),0,1)*AW$20</f>
        <v>0</v>
      </c>
      <c r="AX61" s="183">
        <f t="array" ref="AX61">-PMT((1+AX$19)/(1+AX$18)-1,AX$54,SUM(OFFSET(AX31,0,0,1,AX$54)/OFFSET(AX$20,0,0,1,AX$54)),0,1)*AX$20</f>
        <v>0</v>
      </c>
      <c r="AY61" s="183">
        <f t="array" ref="AY61">-PMT((1+AY$19)/(1+AY$18)-1,AY$54,SUM(OFFSET(AY31,0,0,1,AY$54)/OFFSET(AY$20,0,0,1,AY$54)),0,1)*AY$20</f>
        <v>0</v>
      </c>
      <c r="AZ61" s="183">
        <f t="array" ref="AZ61">-PMT((1+AZ$19)/(1+AZ$18)-1,AZ$54,SUM(OFFSET(AZ31,0,0,1,AZ$54)/OFFSET(AZ$20,0,0,1,AZ$54)),0,1)*AZ$20</f>
        <v>0</v>
      </c>
      <c r="BA61" s="183">
        <f t="array" ref="BA61">-PMT((1+BA$19)/(1+BA$18)-1,BA$54,SUM(OFFSET(BA31,0,0,1,BA$54)/OFFSET(BA$20,0,0,1,BA$54)),0,1)*BA$20</f>
        <v>0</v>
      </c>
      <c r="BB61" s="183">
        <f t="array" ref="BB61">-PMT((1+BB$19)/(1+BB$18)-1,BB$54,SUM(OFFSET(BB31,0,0,1,BB$54)/OFFSET(BB$20,0,0,1,BB$54)),0,1)*BB$20</f>
        <v>0</v>
      </c>
      <c r="BC61" s="183">
        <f t="array" ref="BC61">-PMT((1+BC$19)/(1+BC$18)-1,BC$54,SUM(OFFSET(BC31,0,0,1,BC$54)/OFFSET(BC$20,0,0,1,BC$54)),0,1)*BC$20</f>
        <v>0</v>
      </c>
      <c r="BD61" s="183">
        <f t="array" ref="BD61">-PMT((1+BD$19)/(1+BD$18)-1,BD$54,SUM(OFFSET(BD31,0,0,1,BD$54)/OFFSET(BD$20,0,0,1,BD$54)),0,1)*BD$20</f>
        <v>0</v>
      </c>
    </row>
    <row r="62" spans="1:56" outlineLevel="1" x14ac:dyDescent="0.2">
      <c r="B62" s="48" t="s">
        <v>156</v>
      </c>
      <c r="C62" s="10" t="s">
        <v>216</v>
      </c>
      <c r="D62" s="24">
        <v>6</v>
      </c>
      <c r="F62" s="73"/>
      <c r="G62" s="183">
        <f t="array" ref="G62">-PMT((1+G$19)/(1+G$18)-1,G$54,SUM(OFFSET(G32,0,0,1,G$54)/OFFSET(G$20,0,0,1,G$54)),0,1)*G$20</f>
        <v>18.545962393266656</v>
      </c>
      <c r="H62" s="183">
        <f t="array" ref="H62">-PMT((1+H$19)/(1+H$18)-1,H$54,SUM(OFFSET(H32,0,0,1,H$54)/OFFSET(H$20,0,0,1,H$54)),0,1)*H$20</f>
        <v>19.609975419197685</v>
      </c>
      <c r="I62" s="183">
        <f t="array" ref="I62">-PMT((1+I$19)/(1+I$18)-1,I$54,SUM(OFFSET(I32,0,0,1,I$54)/OFFSET(I$20,0,0,1,I$54)),0,1)*I$20</f>
        <v>21.782103175009915</v>
      </c>
      <c r="J62" s="183">
        <f t="array" ref="J62">-PMT((1+J$19)/(1+J$18)-1,J$54,SUM(OFFSET(J32,0,0,1,J$54)/OFFSET(J$20,0,0,1,J$54)),0,1)*J$20</f>
        <v>23.488458319250675</v>
      </c>
      <c r="K62" s="183">
        <f t="array" ref="K62">-PMT((1+K$19)/(1+K$18)-1,K$54,SUM(OFFSET(K32,0,0,1,K$54)/OFFSET(K$20,0,0,1,K$54)),0,1)*K$20</f>
        <v>19.380795038397498</v>
      </c>
      <c r="L62" s="183">
        <f t="array" ref="L62">-PMT((1+L$19)/(1+L$18)-1,L$54,SUM(OFFSET(L32,0,0,1,L$54)/OFFSET(L$20,0,0,1,L$54)),0,1)*L$20</f>
        <v>21.794713283079414</v>
      </c>
      <c r="M62" s="183">
        <f t="array" ref="M62">-PMT((1+M$19)/(1+M$18)-1,M$54,SUM(OFFSET(M32,0,0,1,M$54)/OFFSET(M$20,0,0,1,M$54)),0,1)*M$20</f>
        <v>20.452041600556282</v>
      </c>
      <c r="N62" s="183">
        <f t="array" ref="N62">-PMT((1+N$19)/(1+N$18)-1,N$54,SUM(OFFSET(N32,0,0,1,N$54)/OFFSET(N$20,0,0,1,N$54)),0,1)*N$20</f>
        <v>22.222116614850187</v>
      </c>
      <c r="O62" s="183">
        <f t="array" ref="O62">-PMT((1+O$19)/(1+O$18)-1,O$54,SUM(OFFSET(O32,0,0,1,O$54)/OFFSET(O$20,0,0,1,O$54)),0,1)*O$20</f>
        <v>22.056862401270838</v>
      </c>
      <c r="P62" s="183">
        <f t="array" ref="P62">-PMT((1+P$19)/(1+P$18)-1,P$54,SUM(OFFSET(P32,0,0,1,P$54)/OFFSET(P$20,0,0,1,P$54)),0,1)*P$20</f>
        <v>23.797167013581397</v>
      </c>
      <c r="Q62" s="183">
        <f t="array" ref="Q62">-PMT((1+Q$19)/(1+Q$18)-1,Q$54,SUM(OFFSET(Q32,0,0,1,Q$54)/OFFSET(Q$20,0,0,1,Q$54)),0,1)*Q$20</f>
        <v>24.939410957348471</v>
      </c>
      <c r="R62" s="183">
        <f t="array" ref="R62">-PMT((1+R$19)/(1+R$18)-1,R$54,SUM(OFFSET(R32,0,0,1,R$54)/OFFSET(R$20,0,0,1,R$54)),0,1)*R$20</f>
        <v>25.841407711171119</v>
      </c>
      <c r="S62" s="183">
        <f t="array" ref="S62">-PMT((1+S$19)/(1+S$18)-1,S$54,SUM(OFFSET(S32,0,0,1,S$54)/OFFSET(S$20,0,0,1,S$54)),0,1)*S$20</f>
        <v>26.401090489638626</v>
      </c>
      <c r="T62" s="183">
        <f t="array" ref="T62">-PMT((1+T$19)/(1+T$18)-1,T$54,SUM(OFFSET(T32,0,0,1,T$54)/OFFSET(T$20,0,0,1,T$54)),0,1)*T$20</f>
        <v>27.42352730759497</v>
      </c>
      <c r="U62" s="183">
        <f t="array" ref="U62">-PMT((1+U$19)/(1+U$18)-1,U$54,SUM(OFFSET(U32,0,0,1,U$54)/OFFSET(U$20,0,0,1,U$54)),0,1)*U$20</f>
        <v>28.50732057455069</v>
      </c>
      <c r="V62" s="183">
        <f t="array" ref="V62">-PMT((1+V$19)/(1+V$18)-1,V$54,SUM(OFFSET(V32,0,0,1,V$54)/OFFSET(V$20,0,0,1,V$54)),0,1)*V$20</f>
        <v>28.05745406664742</v>
      </c>
      <c r="W62" s="183">
        <f t="array" ref="W62">-PMT((1+W$19)/(1+W$18)-1,W$54,SUM(OFFSET(W32,0,0,1,W$54)/OFFSET(W$20,0,0,1,W$54)),0,1)*W$20</f>
        <v>28.628669860392385</v>
      </c>
      <c r="X62" s="183">
        <f t="array" ref="X62">-PMT((1+X$19)/(1+X$18)-1,X$54,SUM(OFFSET(X32,0,0,1,X$54)/OFFSET(X$20,0,0,1,X$54)),0,1)*X$20</f>
        <v>29.674291151341112</v>
      </c>
      <c r="Y62" s="183">
        <f t="array" ref="Y62">-PMT((1+Y$19)/(1+Y$18)-1,Y$54,SUM(OFFSET(Y32,0,0,1,Y$54)/OFFSET(Y$20,0,0,1,Y$54)),0,1)*Y$20</f>
        <v>30.721725818674489</v>
      </c>
      <c r="Z62" s="183">
        <f t="array" ref="Z62">-PMT((1+Z$19)/(1+Z$18)-1,Z$54,SUM(OFFSET(Z32,0,0,1,Z$54)/OFFSET(Z$20,0,0,1,Z$54)),0,1)*Z$20</f>
        <v>31.44301427573404</v>
      </c>
      <c r="AA62" s="183">
        <f t="array" ref="AA62">-PMT((1+AA$19)/(1+AA$18)-1,AA$54,SUM(OFFSET(AA32,0,0,1,AA$54)/OFFSET(AA$20,0,0,1,AA$54)),0,1)*AA$20</f>
        <v>30.812278287563391</v>
      </c>
      <c r="AB62" s="183">
        <f t="array" ref="AB62">-PMT((1+AB$19)/(1+AB$18)-1,AB$54,SUM(OFFSET(AB32,0,0,1,AB$54)/OFFSET(AB$20,0,0,1,AB$54)),0,1)*AB$20</f>
        <v>31.078514716850947</v>
      </c>
      <c r="AC62" s="183">
        <f t="array" ref="AC62">-PMT((1+AC$19)/(1+AC$18)-1,AC$54,SUM(OFFSET(AC32,0,0,1,AC$54)/OFFSET(AC$20,0,0,1,AC$54)),0,1)*AC$20</f>
        <v>32.236671734846652</v>
      </c>
      <c r="AD62" s="183">
        <f t="array" ref="AD62">-PMT((1+AD$19)/(1+AD$18)-1,AD$54,SUM(OFFSET(AD32,0,0,1,AD$54)/OFFSET(AD$20,0,0,1,AD$54)),0,1)*AD$20</f>
        <v>33.275723494327693</v>
      </c>
      <c r="AE62" s="183">
        <f t="array" ref="AE62">-PMT((1+AE$19)/(1+AE$18)-1,AE$54,SUM(OFFSET(AE32,0,0,1,AE$54)/OFFSET(AE$20,0,0,1,AE$54)),0,1)*AE$20</f>
        <v>34.296345236280544</v>
      </c>
      <c r="AF62" s="183">
        <f t="array" ref="AF62">-PMT((1+AF$19)/(1+AF$18)-1,AF$54,SUM(OFFSET(AF32,0,0,1,AF$54)/OFFSET(AF$20,0,0,1,AF$54)),0,1)*AF$20</f>
        <v>36.022659698915497</v>
      </c>
      <c r="AG62" s="183">
        <f t="array" ref="AG62">-PMT((1+AG$19)/(1+AG$18)-1,AG$54,SUM(OFFSET(AG32,0,0,1,AG$54)/OFFSET(AG$20,0,0,1,AG$54)),0,1)*AG$20</f>
        <v>36.964503772569138</v>
      </c>
      <c r="AH62" s="183">
        <f t="array" ref="AH62">-PMT((1+AH$19)/(1+AH$18)-1,AH$54,SUM(OFFSET(AH32,0,0,1,AH$54)/OFFSET(AH$20,0,0,1,AH$54)),0,1)*AH$20</f>
        <v>38.199826880824801</v>
      </c>
      <c r="AI62" s="183">
        <f t="array" ref="AI62">-PMT((1+AI$19)/(1+AI$18)-1,AI$54,SUM(OFFSET(AI32,0,0,1,AI$54)/OFFSET(AI$20,0,0,1,AI$54)),0,1)*AI$20</f>
        <v>39.464532826234972</v>
      </c>
      <c r="AJ62" s="183">
        <f t="array" ref="AJ62">-PMT((1+AJ$19)/(1+AJ$18)-1,AJ$54,SUM(OFFSET(AJ32,0,0,1,AJ$54)/OFFSET(AJ$20,0,0,1,AJ$54)),0,1)*AJ$20</f>
        <v>40.799108916459041</v>
      </c>
      <c r="AK62" s="183">
        <f t="array" ref="AK62">-PMT((1+AK$19)/(1+AK$18)-1,AK$54,SUM(OFFSET(AK32,0,0,1,AK$54)/OFFSET(AK$20,0,0,1,AK$54)),0,1)*AK$20</f>
        <v>40.534740196743982</v>
      </c>
      <c r="AL62" s="183">
        <f t="array" ref="AL62">-PMT((1+AL$19)/(1+AL$18)-1,AL$54,SUM(OFFSET(AL32,0,0,1,AL$54)/OFFSET(AL$20,0,0,1,AL$54)),0,1)*AL$20</f>
        <v>40.348894355029408</v>
      </c>
      <c r="AM62" s="183">
        <f t="array" ref="AM62">-PMT((1+AM$19)/(1+AM$18)-1,AM$54,SUM(OFFSET(AM32,0,0,1,AM$54)/OFFSET(AM$20,0,0,1,AM$54)),0,1)*AM$20</f>
        <v>41.396789805324971</v>
      </c>
      <c r="AN62" s="183">
        <f t="array" ref="AN62">-PMT((1+AN$19)/(1+AN$18)-1,AN$54,SUM(OFFSET(AN32,0,0,1,AN$54)/OFFSET(AN$20,0,0,1,AN$54)),0,1)*AN$20</f>
        <v>42.447817883061219</v>
      </c>
      <c r="AO62" s="183">
        <f t="array" ref="AO62">-PMT((1+AO$19)/(1+AO$18)-1,AO$54,SUM(OFFSET(AO32,0,0,1,AO$54)/OFFSET(AO$20,0,0,1,AO$54)),0,1)*AO$20</f>
        <v>41.810851895300587</v>
      </c>
      <c r="AP62" s="183">
        <f t="array" ref="AP62">-PMT((1+AP$19)/(1+AP$18)-1,AP$54,SUM(OFFSET(AP32,0,0,1,AP$54)/OFFSET(AP$20,0,0,1,AP$54)),0,1)*AP$20</f>
        <v>41.185616025279828</v>
      </c>
      <c r="AQ62" s="183">
        <f t="array" ref="AQ62">-PMT((1+AQ$19)/(1+AQ$18)-1,AQ$54,SUM(OFFSET(AQ32,0,0,1,AQ$54)/OFFSET(AQ$20,0,0,1,AQ$54)),0,1)*AQ$20</f>
        <v>41.102435030252749</v>
      </c>
      <c r="AR62" s="183">
        <f t="array" ref="AR62">-PMT((1+AR$19)/(1+AR$18)-1,AR$54,SUM(OFFSET(AR32,0,0,1,AR$54)/OFFSET(AR$20,0,0,1,AR$54)),0,1)*AR$20</f>
        <v>41.681851828589586</v>
      </c>
      <c r="AS62" s="183">
        <f t="array" ref="AS62">-PMT((1+AS$19)/(1+AS$18)-1,AS$54,SUM(OFFSET(AS32,0,0,1,AS$54)/OFFSET(AS$20,0,0,1,AS$54)),0,1)*AS$20</f>
        <v>42.356594372053799</v>
      </c>
      <c r="AT62" s="183">
        <f t="array" ref="AT62">-PMT((1+AT$19)/(1+AT$18)-1,AT$54,SUM(OFFSET(AT32,0,0,1,AT$54)/OFFSET(AT$20,0,0,1,AT$54)),0,1)*AT$20</f>
        <v>42.952589625769704</v>
      </c>
      <c r="AU62" s="183">
        <f t="array" ref="AU62">-PMT((1+AU$19)/(1+AU$18)-1,AU$54,SUM(OFFSET(AU32,0,0,1,AU$54)/OFFSET(AU$20,0,0,1,AU$54)),0,1)*AU$20</f>
        <v>38.21510308567607</v>
      </c>
      <c r="AV62" s="183">
        <f t="array" ref="AV62">-PMT((1+AV$19)/(1+AV$18)-1,AV$54,SUM(OFFSET(AV32,0,0,1,AV$54)/OFFSET(AV$20,0,0,1,AV$54)),0,1)*AV$20</f>
        <v>38.101718654664268</v>
      </c>
      <c r="AW62" s="183">
        <f t="array" ref="AW62">-PMT((1+AW$19)/(1+AW$18)-1,AW$54,SUM(OFFSET(AW32,0,0,1,AW$54)/OFFSET(AW$20,0,0,1,AW$54)),0,1)*AW$20</f>
        <v>37.718685381708561</v>
      </c>
      <c r="AX62" s="183">
        <f t="array" ref="AX62">-PMT((1+AX$19)/(1+AX$18)-1,AX$54,SUM(OFFSET(AX32,0,0,1,AX$54)/OFFSET(AX$20,0,0,1,AX$54)),0,1)*AX$20</f>
        <v>36.87792769698531</v>
      </c>
      <c r="AY62" s="183">
        <f t="array" ref="AY62">-PMT((1+AY$19)/(1+AY$18)-1,AY$54,SUM(OFFSET(AY32,0,0,1,AY$54)/OFFSET(AY$20,0,0,1,AY$54)),0,1)*AY$20</f>
        <v>35.334216916740068</v>
      </c>
      <c r="AZ62" s="183">
        <f t="array" ref="AZ62">-PMT((1+AZ$19)/(1+AZ$18)-1,AZ$54,SUM(OFFSET(AZ32,0,0,1,AZ$54)/OFFSET(AZ$20,0,0,1,AZ$54)),0,1)*AZ$20</f>
        <v>32.645476403794632</v>
      </c>
      <c r="BA62" s="183">
        <f t="array" ref="BA62">-PMT((1+BA$19)/(1+BA$18)-1,BA$54,SUM(OFFSET(BA32,0,0,1,BA$54)/OFFSET(BA$20,0,0,1,BA$54)),0,1)*BA$20</f>
        <v>27.926696326679497</v>
      </c>
      <c r="BB62" s="183">
        <f t="array" ref="BB62">-PMT((1+BB$19)/(1+BB$18)-1,BB$54,SUM(OFFSET(BB32,0,0,1,BB$54)/OFFSET(BB$20,0,0,1,BB$54)),0,1)*BB$20</f>
        <v>19.111676924747933</v>
      </c>
      <c r="BC62" s="183">
        <f t="array" ref="BC62">-PMT((1+BC$19)/(1+BC$18)-1,BC$54,SUM(OFFSET(BC32,0,0,1,BC$54)/OFFSET(BC$20,0,0,1,BC$54)),0,1)*BC$20</f>
        <v>0</v>
      </c>
      <c r="BD62" s="183">
        <f t="array" ref="BD62">-PMT((1+BD$19)/(1+BD$18)-1,BD$54,SUM(OFFSET(BD32,0,0,1,BD$54)/OFFSET(BD$20,0,0,1,BD$54)),0,1)*BD$20</f>
        <v>0</v>
      </c>
    </row>
    <row r="63" spans="1:56" outlineLevel="1" x14ac:dyDescent="0.2">
      <c r="B63" s="48" t="s">
        <v>157</v>
      </c>
      <c r="C63" s="10" t="s">
        <v>216</v>
      </c>
      <c r="D63" s="24">
        <v>7</v>
      </c>
      <c r="F63" s="73"/>
      <c r="G63" s="183">
        <f t="array" ref="G63">-PMT((1+G$19)/(1+G$18)-1,G$54,SUM(OFFSET(G33,0,0,1,G$54)/OFFSET(G$20,0,0,1,G$54)),0,1)*G$20</f>
        <v>15.6949405022535</v>
      </c>
      <c r="H63" s="183">
        <f t="array" ref="H63">-PMT((1+H$19)/(1+H$18)-1,H$54,SUM(OFFSET(H33,0,0,1,H$54)/OFFSET(H$20,0,0,1,H$54)),0,1)*H$20</f>
        <v>17.084249858033314</v>
      </c>
      <c r="I63" s="183">
        <f t="array" ref="I63">-PMT((1+I$19)/(1+I$18)-1,I$54,SUM(OFFSET(I33,0,0,1,I$54)/OFFSET(I$20,0,0,1,I$54)),0,1)*I$20</f>
        <v>19.317687857015027</v>
      </c>
      <c r="J63" s="183">
        <f t="array" ref="J63">-PMT((1+J$19)/(1+J$18)-1,J$54,SUM(OFFSET(J33,0,0,1,J$54)/OFFSET(J$20,0,0,1,J$54)),0,1)*J$20</f>
        <v>20.557326614463083</v>
      </c>
      <c r="K63" s="183">
        <f t="array" ref="K63">-PMT((1+K$19)/(1+K$18)-1,K$54,SUM(OFFSET(K33,0,0,1,K$54)/OFFSET(K$20,0,0,1,K$54)),0,1)*K$20</f>
        <v>16.323137965121788</v>
      </c>
      <c r="L63" s="183">
        <f t="array" ref="L63">-PMT((1+L$19)/(1+L$18)-1,L$54,SUM(OFFSET(L33,0,0,1,L$54)/OFFSET(L$20,0,0,1,L$54)),0,1)*L$20</f>
        <v>18.149748569621025</v>
      </c>
      <c r="M63" s="183">
        <f t="array" ref="M63">-PMT((1+M$19)/(1+M$18)-1,M$54,SUM(OFFSET(M33,0,0,1,M$54)/OFFSET(M$20,0,0,1,M$54)),0,1)*M$20</f>
        <v>16.94133454643498</v>
      </c>
      <c r="N63" s="183">
        <f t="array" ref="N63">-PMT((1+N$19)/(1+N$18)-1,N$54,SUM(OFFSET(N33,0,0,1,N$54)/OFFSET(N$20,0,0,1,N$54)),0,1)*N$20</f>
        <v>18.173791743464822</v>
      </c>
      <c r="O63" s="183">
        <f t="array" ref="O63">-PMT((1+O$19)/(1+O$18)-1,O$54,SUM(OFFSET(O33,0,0,1,O$54)/OFFSET(O$20,0,0,1,O$54)),0,1)*O$20</f>
        <v>17.419960259139909</v>
      </c>
      <c r="P63" s="183">
        <f t="array" ref="P63">-PMT((1+P$19)/(1+P$18)-1,P$54,SUM(OFFSET(P33,0,0,1,P$54)/OFFSET(P$20,0,0,1,P$54)),0,1)*P$20</f>
        <v>18.516353250033191</v>
      </c>
      <c r="Q63" s="183">
        <f t="array" ref="Q63">-PMT((1+Q$19)/(1+Q$18)-1,Q$54,SUM(OFFSET(Q33,0,0,1,Q$54)/OFFSET(Q$20,0,0,1,Q$54)),0,1)*Q$20</f>
        <v>18.954610784346421</v>
      </c>
      <c r="R63" s="183">
        <f t="array" ref="R63">-PMT((1+R$19)/(1+R$18)-1,R$54,SUM(OFFSET(R33,0,0,1,R$54)/OFFSET(R$20,0,0,1,R$54)),0,1)*R$20</f>
        <v>19.695540960230275</v>
      </c>
      <c r="S63" s="183">
        <f t="array" ref="S63">-PMT((1+S$19)/(1+S$18)-1,S$54,SUM(OFFSET(S33,0,0,1,S$54)/OFFSET(S$20,0,0,1,S$54)),0,1)*S$20</f>
        <v>20.089542841372229</v>
      </c>
      <c r="T63" s="183">
        <f t="array" ref="T63">-PMT((1+T$19)/(1+T$18)-1,T$54,SUM(OFFSET(T33,0,0,1,T$54)/OFFSET(T$20,0,0,1,T$54)),0,1)*T$20</f>
        <v>20.941599149699616</v>
      </c>
      <c r="U63" s="183">
        <f t="array" ref="U63">-PMT((1+U$19)/(1+U$18)-1,U$54,SUM(OFFSET(U33,0,0,1,U$54)/OFFSET(U$20,0,0,1,U$54)),0,1)*U$20</f>
        <v>21.850415917671331</v>
      </c>
      <c r="V63" s="183">
        <f t="array" ref="V63">-PMT((1+V$19)/(1+V$18)-1,V$54,SUM(OFFSET(V33,0,0,1,V$54)/OFFSET(V$20,0,0,1,V$54)),0,1)*V$20</f>
        <v>21.220851175223519</v>
      </c>
      <c r="W63" s="183">
        <f t="array" ref="W63">-PMT((1+W$19)/(1+W$18)-1,W$54,SUM(OFFSET(W33,0,0,1,W$54)/OFFSET(W$20,0,0,1,W$54)),0,1)*W$20</f>
        <v>21.607514504055654</v>
      </c>
      <c r="X63" s="183">
        <f t="array" ref="X63">-PMT((1+X$19)/(1+X$18)-1,X$54,SUM(OFFSET(X33,0,0,1,X$54)/OFFSET(X$20,0,0,1,X$54)),0,1)*X$20</f>
        <v>22.463599755112973</v>
      </c>
      <c r="Y63" s="183">
        <f t="array" ref="Y63">-PMT((1+Y$19)/(1+Y$18)-1,Y$54,SUM(OFFSET(Y33,0,0,1,Y$54)/OFFSET(Y$20,0,0,1,Y$54)),0,1)*Y$20</f>
        <v>23.316384583795685</v>
      </c>
      <c r="Z63" s="183">
        <f t="array" ref="Z63">-PMT((1+Z$19)/(1+Z$18)-1,Z$54,SUM(OFFSET(Z33,0,0,1,Z$54)/OFFSET(Z$20,0,0,1,Z$54)),0,1)*Z$20</f>
        <v>23.837767397738077</v>
      </c>
      <c r="AA63" s="183">
        <f t="array" ref="AA63">-PMT((1+AA$19)/(1+AA$18)-1,AA$54,SUM(OFFSET(AA33,0,0,1,AA$54)/OFFSET(AA$20,0,0,1,AA$54)),0,1)*AA$20</f>
        <v>23.001730380551489</v>
      </c>
      <c r="AB63" s="183">
        <f t="array" ref="AB63">-PMT((1+AB$19)/(1+AB$18)-1,AB$54,SUM(OFFSET(AB33,0,0,1,AB$54)/OFFSET(AB$20,0,0,1,AB$54)),0,1)*AB$20</f>
        <v>23.05712563491052</v>
      </c>
      <c r="AC63" s="183">
        <f t="array" ref="AC63">-PMT((1+AC$19)/(1+AC$18)-1,AC$54,SUM(OFFSET(AC33,0,0,1,AC$54)/OFFSET(AC$20,0,0,1,AC$54)),0,1)*AC$20</f>
        <v>23.998750842634873</v>
      </c>
      <c r="AD63" s="183">
        <f t="array" ref="AD63">-PMT((1+AD$19)/(1+AD$18)-1,AD$54,SUM(OFFSET(AD33,0,0,1,AD$54)/OFFSET(AD$20,0,0,1,AD$54)),0,1)*AD$20</f>
        <v>24.815428109171833</v>
      </c>
      <c r="AE63" s="183">
        <f t="array" ref="AE63">-PMT((1+AE$19)/(1+AE$18)-1,AE$54,SUM(OFFSET(AE33,0,0,1,AE$54)/OFFSET(AE$20,0,0,1,AE$54)),0,1)*AE$20</f>
        <v>25.607674232080978</v>
      </c>
      <c r="AF63" s="183">
        <f t="array" ref="AF63">-PMT((1+AF$19)/(1+AF$18)-1,AF$54,SUM(OFFSET(AF33,0,0,1,AF$54)/OFFSET(AF$20,0,0,1,AF$54)),0,1)*AF$20</f>
        <v>27.099451141711935</v>
      </c>
      <c r="AG63" s="183">
        <f t="array" ref="AG63">-PMT((1+AG$19)/(1+AG$18)-1,AG$54,SUM(OFFSET(AG33,0,0,1,AG$54)/OFFSET(AG$20,0,0,1,AG$54)),0,1)*AG$20</f>
        <v>27.800427669243064</v>
      </c>
      <c r="AH63" s="183">
        <f t="array" ref="AH63">-PMT((1+AH$19)/(1+AH$18)-1,AH$54,SUM(OFFSET(AH33,0,0,1,AH$54)/OFFSET(AH$20,0,0,1,AH$54)),0,1)*AH$20</f>
        <v>28.788381886002689</v>
      </c>
      <c r="AI63" s="183">
        <f t="array" ref="AI63">-PMT((1+AI$19)/(1+AI$18)-1,AI$54,SUM(OFFSET(AI33,0,0,1,AI$54)/OFFSET(AI$20,0,0,1,AI$54)),0,1)*AI$20</f>
        <v>29.799047413036519</v>
      </c>
      <c r="AJ63" s="183">
        <f t="array" ref="AJ63">-PMT((1+AJ$19)/(1+AJ$18)-1,AJ$54,SUM(OFFSET(AJ33,0,0,1,AJ$54)/OFFSET(AJ$20,0,0,1,AJ$54)),0,1)*AJ$20</f>
        <v>30.872728418111858</v>
      </c>
      <c r="AK63" s="183">
        <f t="array" ref="AK63">-PMT((1+AK$19)/(1+AK$18)-1,AK$54,SUM(OFFSET(AK33,0,0,1,AK$54)/OFFSET(AK$20,0,0,1,AK$54)),0,1)*AK$20</f>
        <v>30.340422106873135</v>
      </c>
      <c r="AL63" s="183">
        <f t="array" ref="AL63">-PMT((1+AL$19)/(1+AL$18)-1,AL$54,SUM(OFFSET(AL33,0,0,1,AL$54)/OFFSET(AL$20,0,0,1,AL$54)),0,1)*AL$20</f>
        <v>29.879412660510756</v>
      </c>
      <c r="AM63" s="183">
        <f t="array" ref="AM63">-PMT((1+AM$19)/(1+AM$18)-1,AM$54,SUM(OFFSET(AM33,0,0,1,AM$54)/OFFSET(AM$20,0,0,1,AM$54)),0,1)*AM$20</f>
        <v>30.644720685052739</v>
      </c>
      <c r="AN63" s="183">
        <f t="array" ref="AN63">-PMT((1+AN$19)/(1+AN$18)-1,AN$54,SUM(OFFSET(AN33,0,0,1,AN$54)/OFFSET(AN$20,0,0,1,AN$54)),0,1)*AN$20</f>
        <v>31.405538425442181</v>
      </c>
      <c r="AO63" s="183">
        <f t="array" ref="AO63">-PMT((1+AO$19)/(1+AO$18)-1,AO$54,SUM(OFFSET(AO33,0,0,1,AO$54)/OFFSET(AO$20,0,0,1,AO$54)),0,1)*AO$20</f>
        <v>30.981000449113701</v>
      </c>
      <c r="AP63" s="183">
        <f t="array" ref="AP63">-PMT((1+AP$19)/(1+AP$18)-1,AP$54,SUM(OFFSET(AP33,0,0,1,AP$54)/OFFSET(AP$20,0,0,1,AP$54)),0,1)*AP$20</f>
        <v>30.615938059764979</v>
      </c>
      <c r="AQ63" s="183">
        <f t="array" ref="AQ63">-PMT((1+AQ$19)/(1+AQ$18)-1,AQ$54,SUM(OFFSET(AQ33,0,0,1,AQ$54)/OFFSET(AQ$20,0,0,1,AQ$54)),0,1)*AQ$20</f>
        <v>30.36973257880571</v>
      </c>
      <c r="AR63" s="183">
        <f t="array" ref="AR63">-PMT((1+AR$19)/(1+AR$18)-1,AR$54,SUM(OFFSET(AR33,0,0,1,AR$54)/OFFSET(AR$20,0,0,1,AR$54)),0,1)*AR$20</f>
        <v>30.803952956841691</v>
      </c>
      <c r="AS63" s="183">
        <f t="array" ref="AS63">-PMT((1+AS$19)/(1+AS$18)-1,AS$54,SUM(OFFSET(AS33,0,0,1,AS$54)/OFFSET(AS$20,0,0,1,AS$54)),0,1)*AS$20</f>
        <v>31.357733007685233</v>
      </c>
      <c r="AT63" s="183">
        <f t="array" ref="AT63">-PMT((1+AT$19)/(1+AT$18)-1,AT$54,SUM(OFFSET(AT33,0,0,1,AT$54)/OFFSET(AT$20,0,0,1,AT$54)),0,1)*AT$20</f>
        <v>31.865808547460958</v>
      </c>
      <c r="AU63" s="183">
        <f t="array" ref="AU63">-PMT((1+AU$19)/(1+AU$18)-1,AU$54,SUM(OFFSET(AU33,0,0,1,AU$54)/OFFSET(AU$20,0,0,1,AU$54)),0,1)*AU$20</f>
        <v>27.085860882165104</v>
      </c>
      <c r="AV63" s="183">
        <f t="array" ref="AV63">-PMT((1+AV$19)/(1+AV$18)-1,AV$54,SUM(OFFSET(AV33,0,0,1,AV$54)/OFFSET(AV$20,0,0,1,AV$54)),0,1)*AV$20</f>
        <v>26.99350338154234</v>
      </c>
      <c r="AW63" s="183">
        <f t="array" ref="AW63">-PMT((1+AW$19)/(1+AW$18)-1,AW$54,SUM(OFFSET(AW33,0,0,1,AW$54)/OFFSET(AW$20,0,0,1,AW$54)),0,1)*AW$20</f>
        <v>26.72214003327754</v>
      </c>
      <c r="AX63" s="183">
        <f t="array" ref="AX63">-PMT((1+AX$19)/(1+AX$18)-1,AX$54,SUM(OFFSET(AX33,0,0,1,AX$54)/OFFSET(AX$20,0,0,1,AX$54)),0,1)*AX$20</f>
        <v>26.126497731382152</v>
      </c>
      <c r="AY63" s="183">
        <f t="array" ref="AY63">-PMT((1+AY$19)/(1+AY$18)-1,AY$54,SUM(OFFSET(AY33,0,0,1,AY$54)/OFFSET(AY$20,0,0,1,AY$54)),0,1)*AY$20</f>
        <v>25.032842021403511</v>
      </c>
      <c r="AZ63" s="183">
        <f t="array" ref="AZ63">-PMT((1+AZ$19)/(1+AZ$18)-1,AZ$54,SUM(OFFSET(AZ33,0,0,1,AZ$54)/OFFSET(AZ$20,0,0,1,AZ$54)),0,1)*AZ$20</f>
        <v>23.127979755580288</v>
      </c>
      <c r="BA63" s="183">
        <f t="array" ref="BA63">-PMT((1+BA$19)/(1+BA$18)-1,BA$54,SUM(OFFSET(BA33,0,0,1,BA$54)/OFFSET(BA$20,0,0,1,BA$54)),0,1)*BA$20</f>
        <v>19.784917802841605</v>
      </c>
      <c r="BB63" s="183">
        <f t="array" ref="BB63">-PMT((1+BB$19)/(1+BB$18)-1,BB$54,SUM(OFFSET(BB33,0,0,1,BB$54)/OFFSET(BB$20,0,0,1,BB$54)),0,1)*BB$20</f>
        <v>13.539838461643111</v>
      </c>
      <c r="BC63" s="183">
        <f t="array" ref="BC63">-PMT((1+BC$19)/(1+BC$18)-1,BC$54,SUM(OFFSET(BC33,0,0,1,BC$54)/OFFSET(BC$20,0,0,1,BC$54)),0,1)*BC$20</f>
        <v>0</v>
      </c>
      <c r="BD63" s="183">
        <f t="array" ref="BD63">-PMT((1+BD$19)/(1+BD$18)-1,BD$54,SUM(OFFSET(BD33,0,0,1,BD$54)/OFFSET(BD$20,0,0,1,BD$54)),0,1)*BD$20</f>
        <v>0</v>
      </c>
    </row>
    <row r="64" spans="1:56" outlineLevel="1" x14ac:dyDescent="0.2">
      <c r="B64" s="48"/>
    </row>
    <row r="66" spans="1:56" x14ac:dyDescent="0.2">
      <c r="A66" s="68">
        <f>MAX($A$1:A65)+subsection</f>
        <v>9.0599999999999987</v>
      </c>
      <c r="B66" s="6" t="s">
        <v>284</v>
      </c>
      <c r="C66" s="7"/>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row>
    <row r="68" spans="1:56" outlineLevel="1" x14ac:dyDescent="0.2">
      <c r="B68" s="49" t="s">
        <v>282</v>
      </c>
      <c r="C68" s="24"/>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row>
    <row r="69" spans="1:56" outlineLevel="1" x14ac:dyDescent="0.2">
      <c r="C69" s="24"/>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row>
    <row r="70" spans="1:56" outlineLevel="1" x14ac:dyDescent="0.2">
      <c r="B70" s="1" t="s">
        <v>283</v>
      </c>
      <c r="C70" s="24" t="s">
        <v>71</v>
      </c>
      <c r="G70" s="205">
        <f t="shared" ref="G70:AL70" si="14">MIN(Annualisation_Years,COUNT(Years)-G$12+1)</f>
        <v>15</v>
      </c>
      <c r="H70" s="205">
        <f t="shared" si="14"/>
        <v>15</v>
      </c>
      <c r="I70" s="205">
        <f t="shared" si="14"/>
        <v>15</v>
      </c>
      <c r="J70" s="205">
        <f t="shared" si="14"/>
        <v>15</v>
      </c>
      <c r="K70" s="205">
        <f t="shared" si="14"/>
        <v>15</v>
      </c>
      <c r="L70" s="205">
        <f t="shared" si="14"/>
        <v>15</v>
      </c>
      <c r="M70" s="205">
        <f t="shared" si="14"/>
        <v>15</v>
      </c>
      <c r="N70" s="205">
        <f t="shared" si="14"/>
        <v>15</v>
      </c>
      <c r="O70" s="205">
        <f t="shared" si="14"/>
        <v>15</v>
      </c>
      <c r="P70" s="205">
        <f t="shared" si="14"/>
        <v>15</v>
      </c>
      <c r="Q70" s="205">
        <f t="shared" si="14"/>
        <v>15</v>
      </c>
      <c r="R70" s="205">
        <f t="shared" si="14"/>
        <v>15</v>
      </c>
      <c r="S70" s="205">
        <f t="shared" si="14"/>
        <v>15</v>
      </c>
      <c r="T70" s="205">
        <f t="shared" si="14"/>
        <v>15</v>
      </c>
      <c r="U70" s="205">
        <f t="shared" si="14"/>
        <v>15</v>
      </c>
      <c r="V70" s="205">
        <f t="shared" si="14"/>
        <v>15</v>
      </c>
      <c r="W70" s="205">
        <f t="shared" si="14"/>
        <v>15</v>
      </c>
      <c r="X70" s="205">
        <f t="shared" si="14"/>
        <v>15</v>
      </c>
      <c r="Y70" s="205">
        <f t="shared" si="14"/>
        <v>15</v>
      </c>
      <c r="Z70" s="205">
        <f t="shared" si="14"/>
        <v>15</v>
      </c>
      <c r="AA70" s="205">
        <f t="shared" si="14"/>
        <v>15</v>
      </c>
      <c r="AB70" s="205">
        <f t="shared" si="14"/>
        <v>15</v>
      </c>
      <c r="AC70" s="205">
        <f t="shared" si="14"/>
        <v>15</v>
      </c>
      <c r="AD70" s="205">
        <f t="shared" si="14"/>
        <v>15</v>
      </c>
      <c r="AE70" s="205">
        <f t="shared" si="14"/>
        <v>15</v>
      </c>
      <c r="AF70" s="205">
        <f t="shared" si="14"/>
        <v>15</v>
      </c>
      <c r="AG70" s="205">
        <f t="shared" si="14"/>
        <v>15</v>
      </c>
      <c r="AH70" s="205">
        <f t="shared" si="14"/>
        <v>15</v>
      </c>
      <c r="AI70" s="205">
        <f t="shared" si="14"/>
        <v>15</v>
      </c>
      <c r="AJ70" s="205">
        <f t="shared" si="14"/>
        <v>15</v>
      </c>
      <c r="AK70" s="205">
        <f t="shared" si="14"/>
        <v>15</v>
      </c>
      <c r="AL70" s="205">
        <f t="shared" si="14"/>
        <v>15</v>
      </c>
      <c r="AM70" s="205">
        <f t="shared" ref="AM70:BD70" si="15">MIN(Annualisation_Years,COUNT(Years)-AM$12+1)</f>
        <v>15</v>
      </c>
      <c r="AN70" s="205">
        <f t="shared" si="15"/>
        <v>15</v>
      </c>
      <c r="AO70" s="205">
        <f t="shared" si="15"/>
        <v>15</v>
      </c>
      <c r="AP70" s="205">
        <f t="shared" si="15"/>
        <v>15</v>
      </c>
      <c r="AQ70" s="205">
        <f t="shared" si="15"/>
        <v>14</v>
      </c>
      <c r="AR70" s="205">
        <f t="shared" si="15"/>
        <v>13</v>
      </c>
      <c r="AS70" s="205">
        <f t="shared" si="15"/>
        <v>12</v>
      </c>
      <c r="AT70" s="205">
        <f t="shared" si="15"/>
        <v>11</v>
      </c>
      <c r="AU70" s="205">
        <f t="shared" si="15"/>
        <v>10</v>
      </c>
      <c r="AV70" s="205">
        <f t="shared" si="15"/>
        <v>9</v>
      </c>
      <c r="AW70" s="205">
        <f t="shared" si="15"/>
        <v>8</v>
      </c>
      <c r="AX70" s="205">
        <f t="shared" si="15"/>
        <v>7</v>
      </c>
      <c r="AY70" s="205">
        <f t="shared" si="15"/>
        <v>6</v>
      </c>
      <c r="AZ70" s="205">
        <f t="shared" si="15"/>
        <v>5</v>
      </c>
      <c r="BA70" s="205">
        <f t="shared" si="15"/>
        <v>4</v>
      </c>
      <c r="BB70" s="205">
        <f t="shared" si="15"/>
        <v>3</v>
      </c>
      <c r="BC70" s="205">
        <f t="shared" si="15"/>
        <v>2</v>
      </c>
      <c r="BD70" s="205">
        <f t="shared" si="15"/>
        <v>1</v>
      </c>
    </row>
    <row r="71" spans="1:56" outlineLevel="1" x14ac:dyDescent="0.2">
      <c r="C71" s="24"/>
      <c r="J71" s="204"/>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row>
    <row r="72" spans="1:56" outlineLevel="1" x14ac:dyDescent="0.2">
      <c r="B72" s="47" t="s">
        <v>148</v>
      </c>
      <c r="C72" s="24"/>
      <c r="D72" s="53" t="s">
        <v>278</v>
      </c>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row>
    <row r="73" spans="1:56" outlineLevel="1" x14ac:dyDescent="0.2">
      <c r="B73" s="48" t="s">
        <v>150</v>
      </c>
      <c r="C73" s="10" t="s">
        <v>216</v>
      </c>
      <c r="D73" s="24">
        <v>1</v>
      </c>
      <c r="G73" s="183">
        <f t="shared" ref="G73:AL73" si="16">-PMT((1+G$19)/(1+G$18)-1,G$70,G41,0,1)</f>
        <v>165.1650080808738</v>
      </c>
      <c r="H73" s="183">
        <f t="shared" si="16"/>
        <v>134.0642523352758</v>
      </c>
      <c r="I73" s="183">
        <f t="shared" si="16"/>
        <v>116.88133614452767</v>
      </c>
      <c r="J73" s="183">
        <f t="shared" si="16"/>
        <v>106.10001105075915</v>
      </c>
      <c r="K73" s="183">
        <f t="shared" si="16"/>
        <v>84.987587312115792</v>
      </c>
      <c r="L73" s="183">
        <f t="shared" si="16"/>
        <v>75.739023160595721</v>
      </c>
      <c r="M73" s="183">
        <f t="shared" si="16"/>
        <v>64.684697000628802</v>
      </c>
      <c r="N73" s="183">
        <f t="shared" si="16"/>
        <v>64.94388684346562</v>
      </c>
      <c r="O73" s="183">
        <f t="shared" si="16"/>
        <v>69.646803463986828</v>
      </c>
      <c r="P73" s="183">
        <f t="shared" si="16"/>
        <v>68.394231419680239</v>
      </c>
      <c r="Q73" s="183">
        <f t="shared" si="16"/>
        <v>93.309014667073129</v>
      </c>
      <c r="R73" s="183">
        <f t="shared" si="16"/>
        <v>109.77865115940456</v>
      </c>
      <c r="S73" s="183">
        <f t="shared" si="16"/>
        <v>87.153972870814712</v>
      </c>
      <c r="T73" s="183">
        <f t="shared" si="16"/>
        <v>61.007376604375132</v>
      </c>
      <c r="U73" s="183">
        <f t="shared" si="16"/>
        <v>32.369154079882335</v>
      </c>
      <c r="V73" s="183">
        <f t="shared" si="16"/>
        <v>6.1900048786283648</v>
      </c>
      <c r="W73" s="183">
        <f t="shared" si="16"/>
        <v>-21.027877304365791</v>
      </c>
      <c r="X73" s="183">
        <f t="shared" si="16"/>
        <v>-57.660753456822945</v>
      </c>
      <c r="Y73" s="183">
        <f t="shared" si="16"/>
        <v>-97.694128429013944</v>
      </c>
      <c r="Z73" s="183">
        <f t="shared" si="16"/>
        <v>-140.15959832522589</v>
      </c>
      <c r="AA73" s="183">
        <f t="shared" si="16"/>
        <v>-184.24809560765894</v>
      </c>
      <c r="AB73" s="183">
        <f t="shared" si="16"/>
        <v>-234.98494620624876</v>
      </c>
      <c r="AC73" s="183">
        <f t="shared" si="16"/>
        <v>-287.85987344421125</v>
      </c>
      <c r="AD73" s="183">
        <f t="shared" si="16"/>
        <v>-341.96686910054314</v>
      </c>
      <c r="AE73" s="183">
        <f t="shared" si="16"/>
        <v>-392.90884137645014</v>
      </c>
      <c r="AF73" s="183">
        <f t="shared" si="16"/>
        <v>-446.96311549307586</v>
      </c>
      <c r="AG73" s="183">
        <f t="shared" si="16"/>
        <v>-507.79246413326058</v>
      </c>
      <c r="AH73" s="183">
        <f t="shared" si="16"/>
        <v>-574.15091606425619</v>
      </c>
      <c r="AI73" s="183">
        <f t="shared" si="16"/>
        <v>-643.16492703013057</v>
      </c>
      <c r="AJ73" s="183">
        <f t="shared" si="16"/>
        <v>-714.9652539195821</v>
      </c>
      <c r="AK73" s="183">
        <f t="shared" si="16"/>
        <v>-788.0823573988722</v>
      </c>
      <c r="AL73" s="183">
        <f t="shared" si="16"/>
        <v>-864.11715703257983</v>
      </c>
      <c r="AM73" s="183">
        <f t="shared" ref="AM73:BD73" si="17">-PMT((1+AM$19)/(1+AM$18)-1,AM$70,AM41,0,1)</f>
        <v>-943.81753493487452</v>
      </c>
      <c r="AN73" s="183">
        <f t="shared" si="17"/>
        <v>-1025.5243441149801</v>
      </c>
      <c r="AO73" s="183">
        <f t="shared" si="17"/>
        <v>-1109.2084955578141</v>
      </c>
      <c r="AP73" s="183">
        <f t="shared" si="17"/>
        <v>-1193.9959261588358</v>
      </c>
      <c r="AQ73" s="183">
        <f t="shared" si="17"/>
        <v>-1336.9781230246519</v>
      </c>
      <c r="AR73" s="183">
        <f t="shared" si="17"/>
        <v>-1500.4622301077218</v>
      </c>
      <c r="AS73" s="183">
        <f t="shared" si="17"/>
        <v>-1690.7133840526535</v>
      </c>
      <c r="AT73" s="183">
        <f t="shared" si="17"/>
        <v>-1914.870178742538</v>
      </c>
      <c r="AU73" s="183">
        <f t="shared" si="17"/>
        <v>-2177.876316527364</v>
      </c>
      <c r="AV73" s="183">
        <f t="shared" si="17"/>
        <v>-2503.8014739573746</v>
      </c>
      <c r="AW73" s="183">
        <f t="shared" si="17"/>
        <v>-2909.637370873691</v>
      </c>
      <c r="AX73" s="183">
        <f t="shared" si="17"/>
        <v>-3430.0772838283706</v>
      </c>
      <c r="AY73" s="183">
        <f t="shared" si="17"/>
        <v>-4122.0282774221687</v>
      </c>
      <c r="AZ73" s="183">
        <f t="shared" si="17"/>
        <v>-5088.2295818155062</v>
      </c>
      <c r="BA73" s="183">
        <f t="shared" si="17"/>
        <v>-6534.4708169378528</v>
      </c>
      <c r="BB73" s="183">
        <f t="shared" si="17"/>
        <v>-8940.4553095250212</v>
      </c>
      <c r="BC73" s="183">
        <f t="shared" si="17"/>
        <v>-13747.375138993935</v>
      </c>
      <c r="BD73" s="183">
        <f t="shared" si="17"/>
        <v>-28137.041558302688</v>
      </c>
    </row>
    <row r="74" spans="1:56" outlineLevel="1" x14ac:dyDescent="0.2">
      <c r="B74" s="48" t="s">
        <v>152</v>
      </c>
      <c r="C74" s="10" t="s">
        <v>216</v>
      </c>
      <c r="D74" s="24">
        <v>2</v>
      </c>
      <c r="G74" s="183">
        <f t="shared" ref="G74:AL74" si="18">-PMT((1+G$19)/(1+G$18)-1,G$70,G42,0,1)</f>
        <v>165.1650080808738</v>
      </c>
      <c r="H74" s="183">
        <f t="shared" si="18"/>
        <v>134.0642523352758</v>
      </c>
      <c r="I74" s="183">
        <f t="shared" si="18"/>
        <v>116.88133614452767</v>
      </c>
      <c r="J74" s="183">
        <f t="shared" si="18"/>
        <v>106.10001105075915</v>
      </c>
      <c r="K74" s="183">
        <f t="shared" si="18"/>
        <v>84.987587312115792</v>
      </c>
      <c r="L74" s="183">
        <f t="shared" si="18"/>
        <v>75.739023160595721</v>
      </c>
      <c r="M74" s="183">
        <f t="shared" si="18"/>
        <v>64.684697000628802</v>
      </c>
      <c r="N74" s="183">
        <f t="shared" si="18"/>
        <v>64.94388684346562</v>
      </c>
      <c r="O74" s="183">
        <f t="shared" si="18"/>
        <v>69.646803463986828</v>
      </c>
      <c r="P74" s="183">
        <f t="shared" si="18"/>
        <v>68.394231419680239</v>
      </c>
      <c r="Q74" s="183">
        <f t="shared" si="18"/>
        <v>93.309014667073129</v>
      </c>
      <c r="R74" s="183">
        <f t="shared" si="18"/>
        <v>109.77865115940456</v>
      </c>
      <c r="S74" s="183">
        <f t="shared" si="18"/>
        <v>87.153972870814712</v>
      </c>
      <c r="T74" s="183">
        <f t="shared" si="18"/>
        <v>61.007376604375132</v>
      </c>
      <c r="U74" s="183">
        <f t="shared" si="18"/>
        <v>32.369154079882335</v>
      </c>
      <c r="V74" s="183">
        <f t="shared" si="18"/>
        <v>6.1900048786283648</v>
      </c>
      <c r="W74" s="183">
        <f t="shared" si="18"/>
        <v>-21.027877304365791</v>
      </c>
      <c r="X74" s="183">
        <f t="shared" si="18"/>
        <v>-57.660753456822945</v>
      </c>
      <c r="Y74" s="183">
        <f t="shared" si="18"/>
        <v>-97.694128429013944</v>
      </c>
      <c r="Z74" s="183">
        <f t="shared" si="18"/>
        <v>-140.15959832522589</v>
      </c>
      <c r="AA74" s="183">
        <f t="shared" si="18"/>
        <v>-184.24809560765894</v>
      </c>
      <c r="AB74" s="183">
        <f t="shared" si="18"/>
        <v>-234.98494620624876</v>
      </c>
      <c r="AC74" s="183">
        <f t="shared" si="18"/>
        <v>-287.85987344421125</v>
      </c>
      <c r="AD74" s="183">
        <f t="shared" si="18"/>
        <v>-341.96686910054314</v>
      </c>
      <c r="AE74" s="183">
        <f t="shared" si="18"/>
        <v>-392.90884137645014</v>
      </c>
      <c r="AF74" s="183">
        <f t="shared" si="18"/>
        <v>-446.96311549307586</v>
      </c>
      <c r="AG74" s="183">
        <f t="shared" si="18"/>
        <v>-507.79246413326058</v>
      </c>
      <c r="AH74" s="183">
        <f t="shared" si="18"/>
        <v>-574.15091606425619</v>
      </c>
      <c r="AI74" s="183">
        <f t="shared" si="18"/>
        <v>-643.16492703013057</v>
      </c>
      <c r="AJ74" s="183">
        <f t="shared" si="18"/>
        <v>-714.9652539195821</v>
      </c>
      <c r="AK74" s="183">
        <f t="shared" si="18"/>
        <v>-788.0823573988722</v>
      </c>
      <c r="AL74" s="183">
        <f t="shared" si="18"/>
        <v>-864.11715703257983</v>
      </c>
      <c r="AM74" s="183">
        <f t="shared" ref="AM74:BD74" si="19">-PMT((1+AM$19)/(1+AM$18)-1,AM$70,AM42,0,1)</f>
        <v>-943.81753493487452</v>
      </c>
      <c r="AN74" s="183">
        <f t="shared" si="19"/>
        <v>-1025.5243441149801</v>
      </c>
      <c r="AO74" s="183">
        <f t="shared" si="19"/>
        <v>-1109.2084955578141</v>
      </c>
      <c r="AP74" s="183">
        <f t="shared" si="19"/>
        <v>-1193.9959261588358</v>
      </c>
      <c r="AQ74" s="183">
        <f t="shared" si="19"/>
        <v>-1336.9781230246519</v>
      </c>
      <c r="AR74" s="183">
        <f t="shared" si="19"/>
        <v>-1500.4622301077218</v>
      </c>
      <c r="AS74" s="183">
        <f t="shared" si="19"/>
        <v>-1690.7133840526535</v>
      </c>
      <c r="AT74" s="183">
        <f t="shared" si="19"/>
        <v>-1914.870178742538</v>
      </c>
      <c r="AU74" s="183">
        <f t="shared" si="19"/>
        <v>-2177.876316527364</v>
      </c>
      <c r="AV74" s="183">
        <f t="shared" si="19"/>
        <v>-2503.8014739573746</v>
      </c>
      <c r="AW74" s="183">
        <f t="shared" si="19"/>
        <v>-2909.637370873691</v>
      </c>
      <c r="AX74" s="183">
        <f t="shared" si="19"/>
        <v>-3430.0772838283706</v>
      </c>
      <c r="AY74" s="183">
        <f t="shared" si="19"/>
        <v>-4122.0282774221687</v>
      </c>
      <c r="AZ74" s="183">
        <f t="shared" si="19"/>
        <v>-5088.2295818155062</v>
      </c>
      <c r="BA74" s="183">
        <f t="shared" si="19"/>
        <v>-6534.4708169378528</v>
      </c>
      <c r="BB74" s="183">
        <f t="shared" si="19"/>
        <v>-8940.4553095250212</v>
      </c>
      <c r="BC74" s="183">
        <f t="shared" si="19"/>
        <v>-13747.375138993935</v>
      </c>
      <c r="BD74" s="183">
        <f t="shared" si="19"/>
        <v>-28137.041558302688</v>
      </c>
    </row>
    <row r="75" spans="1:56" outlineLevel="1" x14ac:dyDescent="0.2">
      <c r="B75" s="48" t="s">
        <v>153</v>
      </c>
      <c r="C75" s="10" t="s">
        <v>216</v>
      </c>
      <c r="D75" s="24">
        <v>3</v>
      </c>
      <c r="F75" s="73"/>
      <c r="G75" s="183">
        <f t="shared" ref="G75:AL75" si="20">-PMT((1+G$19)/(1+G$18)-1,G$70,G43,0,1)</f>
        <v>165.1650080808738</v>
      </c>
      <c r="H75" s="183">
        <f t="shared" si="20"/>
        <v>134.0642523352758</v>
      </c>
      <c r="I75" s="183">
        <f t="shared" si="20"/>
        <v>116.88133614452767</v>
      </c>
      <c r="J75" s="183">
        <f t="shared" si="20"/>
        <v>106.10001105075915</v>
      </c>
      <c r="K75" s="183">
        <f t="shared" si="20"/>
        <v>84.987587312115792</v>
      </c>
      <c r="L75" s="183">
        <f t="shared" si="20"/>
        <v>75.739023160595721</v>
      </c>
      <c r="M75" s="183">
        <f t="shared" si="20"/>
        <v>64.684697000628802</v>
      </c>
      <c r="N75" s="183">
        <f t="shared" si="20"/>
        <v>64.94388684346562</v>
      </c>
      <c r="O75" s="183">
        <f t="shared" si="20"/>
        <v>69.646803463986828</v>
      </c>
      <c r="P75" s="183">
        <f t="shared" si="20"/>
        <v>68.394231419680239</v>
      </c>
      <c r="Q75" s="183">
        <f t="shared" si="20"/>
        <v>93.309014667073129</v>
      </c>
      <c r="R75" s="183">
        <f t="shared" si="20"/>
        <v>109.77865115940456</v>
      </c>
      <c r="S75" s="183">
        <f t="shared" si="20"/>
        <v>87.153972870814712</v>
      </c>
      <c r="T75" s="183">
        <f t="shared" si="20"/>
        <v>61.007376604375132</v>
      </c>
      <c r="U75" s="183">
        <f t="shared" si="20"/>
        <v>32.369154079882335</v>
      </c>
      <c r="V75" s="183">
        <f t="shared" si="20"/>
        <v>6.1900048786283648</v>
      </c>
      <c r="W75" s="183">
        <f t="shared" si="20"/>
        <v>-21.027877304365791</v>
      </c>
      <c r="X75" s="183">
        <f t="shared" si="20"/>
        <v>-57.660753456822945</v>
      </c>
      <c r="Y75" s="183">
        <f t="shared" si="20"/>
        <v>-97.694128429013944</v>
      </c>
      <c r="Z75" s="183">
        <f t="shared" si="20"/>
        <v>-140.15959832522589</v>
      </c>
      <c r="AA75" s="183">
        <f t="shared" si="20"/>
        <v>-184.24809560765894</v>
      </c>
      <c r="AB75" s="183">
        <f t="shared" si="20"/>
        <v>-234.98494620624876</v>
      </c>
      <c r="AC75" s="183">
        <f t="shared" si="20"/>
        <v>-287.85987344421125</v>
      </c>
      <c r="AD75" s="183">
        <f t="shared" si="20"/>
        <v>-341.96686910054314</v>
      </c>
      <c r="AE75" s="183">
        <f t="shared" si="20"/>
        <v>-392.90884137645014</v>
      </c>
      <c r="AF75" s="183">
        <f t="shared" si="20"/>
        <v>-446.96311549307586</v>
      </c>
      <c r="AG75" s="183">
        <f t="shared" si="20"/>
        <v>-507.79246413326058</v>
      </c>
      <c r="AH75" s="183">
        <f t="shared" si="20"/>
        <v>-574.15091606425619</v>
      </c>
      <c r="AI75" s="183">
        <f t="shared" si="20"/>
        <v>-643.16492703013057</v>
      </c>
      <c r="AJ75" s="183">
        <f t="shared" si="20"/>
        <v>-714.9652539195821</v>
      </c>
      <c r="AK75" s="183">
        <f t="shared" si="20"/>
        <v>-788.0823573988722</v>
      </c>
      <c r="AL75" s="183">
        <f t="shared" si="20"/>
        <v>-864.11715703257983</v>
      </c>
      <c r="AM75" s="183">
        <f t="shared" ref="AM75:BD75" si="21">-PMT((1+AM$19)/(1+AM$18)-1,AM$70,AM43,0,1)</f>
        <v>-943.81753493487452</v>
      </c>
      <c r="AN75" s="183">
        <f t="shared" si="21"/>
        <v>-1025.5243441149801</v>
      </c>
      <c r="AO75" s="183">
        <f t="shared" si="21"/>
        <v>-1109.2084955578141</v>
      </c>
      <c r="AP75" s="183">
        <f t="shared" si="21"/>
        <v>-1193.9959261588358</v>
      </c>
      <c r="AQ75" s="183">
        <f t="shared" si="21"/>
        <v>-1336.9781230246519</v>
      </c>
      <c r="AR75" s="183">
        <f t="shared" si="21"/>
        <v>-1500.4622301077218</v>
      </c>
      <c r="AS75" s="183">
        <f t="shared" si="21"/>
        <v>-1690.7133840526535</v>
      </c>
      <c r="AT75" s="183">
        <f t="shared" si="21"/>
        <v>-1914.870178742538</v>
      </c>
      <c r="AU75" s="183">
        <f t="shared" si="21"/>
        <v>-2177.876316527364</v>
      </c>
      <c r="AV75" s="183">
        <f t="shared" si="21"/>
        <v>-2503.8014739573746</v>
      </c>
      <c r="AW75" s="183">
        <f t="shared" si="21"/>
        <v>-2909.637370873691</v>
      </c>
      <c r="AX75" s="183">
        <f t="shared" si="21"/>
        <v>-3430.0772838283706</v>
      </c>
      <c r="AY75" s="183">
        <f t="shared" si="21"/>
        <v>-4122.0282774221687</v>
      </c>
      <c r="AZ75" s="183">
        <f t="shared" si="21"/>
        <v>-5088.2295818155062</v>
      </c>
      <c r="BA75" s="183">
        <f t="shared" si="21"/>
        <v>-6534.4708169378528</v>
      </c>
      <c r="BB75" s="183">
        <f t="shared" si="21"/>
        <v>-8940.4553095250212</v>
      </c>
      <c r="BC75" s="183">
        <f t="shared" si="21"/>
        <v>-13747.375138993935</v>
      </c>
      <c r="BD75" s="183">
        <f t="shared" si="21"/>
        <v>-28137.041558302688</v>
      </c>
    </row>
    <row r="76" spans="1:56" outlineLevel="1" x14ac:dyDescent="0.2">
      <c r="B76" s="48" t="s">
        <v>154</v>
      </c>
      <c r="C76" s="10" t="s">
        <v>216</v>
      </c>
      <c r="D76" s="24">
        <v>4</v>
      </c>
      <c r="F76" s="73"/>
      <c r="G76" s="183">
        <f t="shared" ref="G76:AL76" si="22">-PMT((1+G$19)/(1+G$18)-1,G$70,G44,0,1)</f>
        <v>165.1650080808738</v>
      </c>
      <c r="H76" s="183">
        <f t="shared" si="22"/>
        <v>134.0642523352758</v>
      </c>
      <c r="I76" s="183">
        <f t="shared" si="22"/>
        <v>116.88133614452767</v>
      </c>
      <c r="J76" s="183">
        <f t="shared" si="22"/>
        <v>106.10001105075915</v>
      </c>
      <c r="K76" s="183">
        <f t="shared" si="22"/>
        <v>84.987587312115792</v>
      </c>
      <c r="L76" s="183">
        <f t="shared" si="22"/>
        <v>75.739023160595721</v>
      </c>
      <c r="M76" s="183">
        <f t="shared" si="22"/>
        <v>64.684697000628802</v>
      </c>
      <c r="N76" s="183">
        <f t="shared" si="22"/>
        <v>64.94388684346562</v>
      </c>
      <c r="O76" s="183">
        <f t="shared" si="22"/>
        <v>69.646803463986828</v>
      </c>
      <c r="P76" s="183">
        <f t="shared" si="22"/>
        <v>68.394231419680239</v>
      </c>
      <c r="Q76" s="183">
        <f t="shared" si="22"/>
        <v>93.309014667073129</v>
      </c>
      <c r="R76" s="183">
        <f t="shared" si="22"/>
        <v>109.77865115940456</v>
      </c>
      <c r="S76" s="183">
        <f t="shared" si="22"/>
        <v>87.153972870814712</v>
      </c>
      <c r="T76" s="183">
        <f t="shared" si="22"/>
        <v>61.007376604375132</v>
      </c>
      <c r="U76" s="183">
        <f t="shared" si="22"/>
        <v>32.369154079882335</v>
      </c>
      <c r="V76" s="183">
        <f t="shared" si="22"/>
        <v>6.1900048786283648</v>
      </c>
      <c r="W76" s="183">
        <f t="shared" si="22"/>
        <v>-21.027877304365791</v>
      </c>
      <c r="X76" s="183">
        <f t="shared" si="22"/>
        <v>-57.660753456822945</v>
      </c>
      <c r="Y76" s="183">
        <f t="shared" si="22"/>
        <v>-97.694128429013944</v>
      </c>
      <c r="Z76" s="183">
        <f t="shared" si="22"/>
        <v>-140.15959832522589</v>
      </c>
      <c r="AA76" s="183">
        <f t="shared" si="22"/>
        <v>-184.24809560765894</v>
      </c>
      <c r="AB76" s="183">
        <f t="shared" si="22"/>
        <v>-234.98494620624876</v>
      </c>
      <c r="AC76" s="183">
        <f t="shared" si="22"/>
        <v>-287.85987344421125</v>
      </c>
      <c r="AD76" s="183">
        <f t="shared" si="22"/>
        <v>-341.96686910054314</v>
      </c>
      <c r="AE76" s="183">
        <f t="shared" si="22"/>
        <v>-392.90884137645014</v>
      </c>
      <c r="AF76" s="183">
        <f t="shared" si="22"/>
        <v>-446.96311549307586</v>
      </c>
      <c r="AG76" s="183">
        <f t="shared" si="22"/>
        <v>-507.79246413326058</v>
      </c>
      <c r="AH76" s="183">
        <f t="shared" si="22"/>
        <v>-574.15091606425619</v>
      </c>
      <c r="AI76" s="183">
        <f t="shared" si="22"/>
        <v>-643.16492703013057</v>
      </c>
      <c r="AJ76" s="183">
        <f t="shared" si="22"/>
        <v>-714.9652539195821</v>
      </c>
      <c r="AK76" s="183">
        <f t="shared" si="22"/>
        <v>-788.0823573988722</v>
      </c>
      <c r="AL76" s="183">
        <f t="shared" si="22"/>
        <v>-864.11715703257983</v>
      </c>
      <c r="AM76" s="183">
        <f t="shared" ref="AM76:BD76" si="23">-PMT((1+AM$19)/(1+AM$18)-1,AM$70,AM44,0,1)</f>
        <v>-943.81753493487452</v>
      </c>
      <c r="AN76" s="183">
        <f t="shared" si="23"/>
        <v>-1025.5243441149801</v>
      </c>
      <c r="AO76" s="183">
        <f t="shared" si="23"/>
        <v>-1109.2084955578141</v>
      </c>
      <c r="AP76" s="183">
        <f t="shared" si="23"/>
        <v>-1193.9959261588358</v>
      </c>
      <c r="AQ76" s="183">
        <f t="shared" si="23"/>
        <v>-1336.9781230246519</v>
      </c>
      <c r="AR76" s="183">
        <f t="shared" si="23"/>
        <v>-1500.4622301077218</v>
      </c>
      <c r="AS76" s="183">
        <f t="shared" si="23"/>
        <v>-1690.7133840526535</v>
      </c>
      <c r="AT76" s="183">
        <f t="shared" si="23"/>
        <v>-1914.870178742538</v>
      </c>
      <c r="AU76" s="183">
        <f t="shared" si="23"/>
        <v>-2177.876316527364</v>
      </c>
      <c r="AV76" s="183">
        <f t="shared" si="23"/>
        <v>-2503.8014739573746</v>
      </c>
      <c r="AW76" s="183">
        <f t="shared" si="23"/>
        <v>-2909.637370873691</v>
      </c>
      <c r="AX76" s="183">
        <f t="shared" si="23"/>
        <v>-3430.0772838283706</v>
      </c>
      <c r="AY76" s="183">
        <f t="shared" si="23"/>
        <v>-4122.0282774221687</v>
      </c>
      <c r="AZ76" s="183">
        <f t="shared" si="23"/>
        <v>-5088.2295818155062</v>
      </c>
      <c r="BA76" s="183">
        <f t="shared" si="23"/>
        <v>-6534.4708169378528</v>
      </c>
      <c r="BB76" s="183">
        <f t="shared" si="23"/>
        <v>-8940.4553095250212</v>
      </c>
      <c r="BC76" s="183">
        <f t="shared" si="23"/>
        <v>-13747.375138993935</v>
      </c>
      <c r="BD76" s="183">
        <f t="shared" si="23"/>
        <v>-28137.041558302688</v>
      </c>
    </row>
    <row r="77" spans="1:56" outlineLevel="1" x14ac:dyDescent="0.2">
      <c r="B77" s="48" t="s">
        <v>155</v>
      </c>
      <c r="C77" s="10" t="s">
        <v>216</v>
      </c>
      <c r="D77" s="24">
        <v>5</v>
      </c>
      <c r="F77" s="73"/>
      <c r="G77" s="183">
        <f t="shared" ref="G77:AL77" si="24">-PMT((1+G$19)/(1+G$18)-1,G$70,G45,0,1)</f>
        <v>165.1650080808738</v>
      </c>
      <c r="H77" s="183">
        <f t="shared" si="24"/>
        <v>134.0642523352758</v>
      </c>
      <c r="I77" s="183">
        <f t="shared" si="24"/>
        <v>116.88133614452767</v>
      </c>
      <c r="J77" s="183">
        <f t="shared" si="24"/>
        <v>106.10001105075915</v>
      </c>
      <c r="K77" s="183">
        <f t="shared" si="24"/>
        <v>84.987587312115792</v>
      </c>
      <c r="L77" s="183">
        <f t="shared" si="24"/>
        <v>75.739023160595721</v>
      </c>
      <c r="M77" s="183">
        <f t="shared" si="24"/>
        <v>64.684697000628802</v>
      </c>
      <c r="N77" s="183">
        <f t="shared" si="24"/>
        <v>64.94388684346562</v>
      </c>
      <c r="O77" s="183">
        <f t="shared" si="24"/>
        <v>69.646803463986828</v>
      </c>
      <c r="P77" s="183">
        <f t="shared" si="24"/>
        <v>68.394231419680239</v>
      </c>
      <c r="Q77" s="183">
        <f t="shared" si="24"/>
        <v>93.309014667073129</v>
      </c>
      <c r="R77" s="183">
        <f t="shared" si="24"/>
        <v>109.77865115940456</v>
      </c>
      <c r="S77" s="183">
        <f t="shared" si="24"/>
        <v>87.153972870814712</v>
      </c>
      <c r="T77" s="183">
        <f t="shared" si="24"/>
        <v>61.007376604375132</v>
      </c>
      <c r="U77" s="183">
        <f t="shared" si="24"/>
        <v>32.369154079882335</v>
      </c>
      <c r="V77" s="183">
        <f t="shared" si="24"/>
        <v>6.1900048786283648</v>
      </c>
      <c r="W77" s="183">
        <f t="shared" si="24"/>
        <v>-21.027877304365791</v>
      </c>
      <c r="X77" s="183">
        <f t="shared" si="24"/>
        <v>-57.660753456822945</v>
      </c>
      <c r="Y77" s="183">
        <f t="shared" si="24"/>
        <v>-97.694128429013944</v>
      </c>
      <c r="Z77" s="183">
        <f t="shared" si="24"/>
        <v>-140.15959832522589</v>
      </c>
      <c r="AA77" s="183">
        <f t="shared" si="24"/>
        <v>-184.24809560765894</v>
      </c>
      <c r="AB77" s="183">
        <f t="shared" si="24"/>
        <v>-234.98494620624876</v>
      </c>
      <c r="AC77" s="183">
        <f t="shared" si="24"/>
        <v>-287.85987344421125</v>
      </c>
      <c r="AD77" s="183">
        <f t="shared" si="24"/>
        <v>-341.96686910054314</v>
      </c>
      <c r="AE77" s="183">
        <f t="shared" si="24"/>
        <v>-392.90884137645014</v>
      </c>
      <c r="AF77" s="183">
        <f t="shared" si="24"/>
        <v>-446.96311549307586</v>
      </c>
      <c r="AG77" s="183">
        <f t="shared" si="24"/>
        <v>-507.79246413326058</v>
      </c>
      <c r="AH77" s="183">
        <f t="shared" si="24"/>
        <v>-574.15091606425619</v>
      </c>
      <c r="AI77" s="183">
        <f t="shared" si="24"/>
        <v>-643.16492703013057</v>
      </c>
      <c r="AJ77" s="183">
        <f t="shared" si="24"/>
        <v>-714.9652539195821</v>
      </c>
      <c r="AK77" s="183">
        <f t="shared" si="24"/>
        <v>-788.0823573988722</v>
      </c>
      <c r="AL77" s="183">
        <f t="shared" si="24"/>
        <v>-864.11715703257983</v>
      </c>
      <c r="AM77" s="183">
        <f t="shared" ref="AM77:BD77" si="25">-PMT((1+AM$19)/(1+AM$18)-1,AM$70,AM45,0,1)</f>
        <v>-943.81753493487452</v>
      </c>
      <c r="AN77" s="183">
        <f t="shared" si="25"/>
        <v>-1025.5243441149801</v>
      </c>
      <c r="AO77" s="183">
        <f t="shared" si="25"/>
        <v>-1109.2084955578141</v>
      </c>
      <c r="AP77" s="183">
        <f t="shared" si="25"/>
        <v>-1193.9959261588358</v>
      </c>
      <c r="AQ77" s="183">
        <f t="shared" si="25"/>
        <v>-1336.9781230246519</v>
      </c>
      <c r="AR77" s="183">
        <f t="shared" si="25"/>
        <v>-1500.4622301077218</v>
      </c>
      <c r="AS77" s="183">
        <f t="shared" si="25"/>
        <v>-1690.7133840526535</v>
      </c>
      <c r="AT77" s="183">
        <f t="shared" si="25"/>
        <v>-1914.870178742538</v>
      </c>
      <c r="AU77" s="183">
        <f t="shared" si="25"/>
        <v>-2177.876316527364</v>
      </c>
      <c r="AV77" s="183">
        <f t="shared" si="25"/>
        <v>-2503.8014739573746</v>
      </c>
      <c r="AW77" s="183">
        <f t="shared" si="25"/>
        <v>-2909.637370873691</v>
      </c>
      <c r="AX77" s="183">
        <f t="shared" si="25"/>
        <v>-3430.0772838283706</v>
      </c>
      <c r="AY77" s="183">
        <f t="shared" si="25"/>
        <v>-4122.0282774221687</v>
      </c>
      <c r="AZ77" s="183">
        <f t="shared" si="25"/>
        <v>-5088.2295818155062</v>
      </c>
      <c r="BA77" s="183">
        <f t="shared" si="25"/>
        <v>-6534.4708169378528</v>
      </c>
      <c r="BB77" s="183">
        <f t="shared" si="25"/>
        <v>-8940.4553095250212</v>
      </c>
      <c r="BC77" s="183">
        <f t="shared" si="25"/>
        <v>-13747.375138993935</v>
      </c>
      <c r="BD77" s="183">
        <f t="shared" si="25"/>
        <v>-28137.041558302688</v>
      </c>
    </row>
    <row r="78" spans="1:56" outlineLevel="1" x14ac:dyDescent="0.2">
      <c r="B78" s="48" t="s">
        <v>156</v>
      </c>
      <c r="C78" s="10" t="s">
        <v>216</v>
      </c>
      <c r="D78" s="24">
        <v>6</v>
      </c>
      <c r="F78" s="73"/>
      <c r="G78" s="183">
        <f t="shared" ref="G78:AL78" si="26">-PMT((1+G$19)/(1+G$18)-1,G$70,G46,0,1)</f>
        <v>335.29943163872019</v>
      </c>
      <c r="H78" s="183">
        <f t="shared" si="26"/>
        <v>327.736182266637</v>
      </c>
      <c r="I78" s="183">
        <f t="shared" si="26"/>
        <v>336.98883515061283</v>
      </c>
      <c r="J78" s="183">
        <f t="shared" si="26"/>
        <v>333.25504343982391</v>
      </c>
      <c r="K78" s="183">
        <f t="shared" si="26"/>
        <v>302.04574526294016</v>
      </c>
      <c r="L78" s="183">
        <f t="shared" si="26"/>
        <v>311.44623988493805</v>
      </c>
      <c r="M78" s="183">
        <f t="shared" si="26"/>
        <v>294.7359627940628</v>
      </c>
      <c r="N78" s="183">
        <f t="shared" si="26"/>
        <v>300.70699308408797</v>
      </c>
      <c r="O78" s="183">
        <f t="shared" si="26"/>
        <v>308.79020119821104</v>
      </c>
      <c r="P78" s="183">
        <f t="shared" si="26"/>
        <v>314.86726626527962</v>
      </c>
      <c r="Q78" s="183">
        <f t="shared" si="26"/>
        <v>321.70658161000961</v>
      </c>
      <c r="R78" s="183">
        <f t="shared" si="26"/>
        <v>328.82013869958303</v>
      </c>
      <c r="S78" s="183">
        <f t="shared" si="26"/>
        <v>336.45595464987241</v>
      </c>
      <c r="T78" s="183">
        <f t="shared" si="26"/>
        <v>343.75459432265228</v>
      </c>
      <c r="U78" s="183">
        <f t="shared" si="26"/>
        <v>351.23107060478378</v>
      </c>
      <c r="V78" s="183">
        <f t="shared" si="26"/>
        <v>360.85453824810753</v>
      </c>
      <c r="W78" s="183">
        <f t="shared" si="26"/>
        <v>369.57088056121802</v>
      </c>
      <c r="X78" s="183">
        <f t="shared" si="26"/>
        <v>377.63877298306988</v>
      </c>
      <c r="Y78" s="183">
        <f t="shared" si="26"/>
        <v>385.92066117256093</v>
      </c>
      <c r="Z78" s="183">
        <f t="shared" si="26"/>
        <v>394.71601626054576</v>
      </c>
      <c r="AA78" s="183">
        <f t="shared" si="26"/>
        <v>404.95662136845493</v>
      </c>
      <c r="AB78" s="183">
        <f t="shared" si="26"/>
        <v>414.78021549470168</v>
      </c>
      <c r="AC78" s="183">
        <f t="shared" si="26"/>
        <v>423.6970447067078</v>
      </c>
      <c r="AD78" s="183">
        <f t="shared" si="26"/>
        <v>432.92565534937967</v>
      </c>
      <c r="AE78" s="183">
        <f t="shared" si="26"/>
        <v>442.41135261366492</v>
      </c>
      <c r="AF78" s="183">
        <f t="shared" si="26"/>
        <v>452.5971075975732</v>
      </c>
      <c r="AG78" s="183">
        <f t="shared" si="26"/>
        <v>462.57791433147224</v>
      </c>
      <c r="AH78" s="183">
        <f t="shared" si="26"/>
        <v>472.48429238381004</v>
      </c>
      <c r="AI78" s="183">
        <f t="shared" si="26"/>
        <v>482.60923870619911</v>
      </c>
      <c r="AJ78" s="183">
        <f t="shared" si="26"/>
        <v>492.9339243808476</v>
      </c>
      <c r="AK78" s="183">
        <f t="shared" si="26"/>
        <v>505.07079451769187</v>
      </c>
      <c r="AL78" s="183">
        <f t="shared" si="26"/>
        <v>517.39504133715104</v>
      </c>
      <c r="AM78" s="183">
        <f t="shared" ref="AM78:BD78" si="27">-PMT((1+AM$19)/(1+AM$18)-1,AM$70,AM46,0,1)</f>
        <v>528.81363153872508</v>
      </c>
      <c r="AN78" s="183">
        <f t="shared" si="27"/>
        <v>540.51598459136233</v>
      </c>
      <c r="AO78" s="183">
        <f t="shared" si="27"/>
        <v>552.43446322429497</v>
      </c>
      <c r="AP78" s="183">
        <f t="shared" si="27"/>
        <v>564.43518694745205</v>
      </c>
      <c r="AQ78" s="183">
        <f t="shared" si="27"/>
        <v>604.56080881997559</v>
      </c>
      <c r="AR78" s="183">
        <f t="shared" si="27"/>
        <v>649.86144403612707</v>
      </c>
      <c r="AS78" s="183">
        <f t="shared" si="27"/>
        <v>702.37216467206008</v>
      </c>
      <c r="AT78" s="183">
        <f t="shared" si="27"/>
        <v>764.25426748994016</v>
      </c>
      <c r="AU78" s="183">
        <f t="shared" si="27"/>
        <v>843.38027527959514</v>
      </c>
      <c r="AV78" s="183">
        <f t="shared" si="27"/>
        <v>933.92653340937454</v>
      </c>
      <c r="AW78" s="183">
        <f t="shared" si="27"/>
        <v>1046.8179331211568</v>
      </c>
      <c r="AX78" s="183">
        <f t="shared" si="27"/>
        <v>1191.6974481455372</v>
      </c>
      <c r="AY78" s="183">
        <f t="shared" si="27"/>
        <v>1384.5896150937815</v>
      </c>
      <c r="AZ78" s="183">
        <f t="shared" si="27"/>
        <v>1654.3159060974735</v>
      </c>
      <c r="BA78" s="183">
        <f t="shared" si="27"/>
        <v>2058.5623149149164</v>
      </c>
      <c r="BB78" s="183">
        <f t="shared" si="27"/>
        <v>2731.8447245533148</v>
      </c>
      <c r="BC78" s="183">
        <f t="shared" si="27"/>
        <v>4076.8521762245264</v>
      </c>
      <c r="BD78" s="183">
        <f t="shared" si="27"/>
        <v>8057.678205196069</v>
      </c>
    </row>
    <row r="79" spans="1:56" outlineLevel="1" x14ac:dyDescent="0.2">
      <c r="B79" s="48" t="s">
        <v>157</v>
      </c>
      <c r="C79" s="10" t="s">
        <v>216</v>
      </c>
      <c r="D79" s="24">
        <v>7</v>
      </c>
      <c r="F79" s="73"/>
      <c r="G79" s="183">
        <f t="shared" ref="G79:AL79" si="28">-PMT((1+G$19)/(1+G$18)-1,G$70,G47,0,1)</f>
        <v>263.31682532724784</v>
      </c>
      <c r="H79" s="183">
        <f t="shared" si="28"/>
        <v>258.13967177742762</v>
      </c>
      <c r="I79" s="183">
        <f t="shared" si="28"/>
        <v>266.3128013757609</v>
      </c>
      <c r="J79" s="183">
        <f t="shared" si="28"/>
        <v>264.7655479156881</v>
      </c>
      <c r="K79" s="183">
        <f t="shared" si="28"/>
        <v>241.79725903415977</v>
      </c>
      <c r="L79" s="183">
        <f t="shared" si="28"/>
        <v>250.55554376242037</v>
      </c>
      <c r="M79" s="183">
        <f t="shared" si="28"/>
        <v>238.18688890403166</v>
      </c>
      <c r="N79" s="183">
        <f t="shared" si="28"/>
        <v>244.18448443958408</v>
      </c>
      <c r="O79" s="183">
        <f t="shared" si="28"/>
        <v>252.31948398207368</v>
      </c>
      <c r="P79" s="183">
        <f t="shared" si="28"/>
        <v>258.48446981831512</v>
      </c>
      <c r="Q79" s="183">
        <f t="shared" si="28"/>
        <v>265.45446158558622</v>
      </c>
      <c r="R79" s="183">
        <f t="shared" si="28"/>
        <v>272.15670928724563</v>
      </c>
      <c r="S79" s="183">
        <f t="shared" si="28"/>
        <v>279.39383090860775</v>
      </c>
      <c r="T79" s="183">
        <f t="shared" si="28"/>
        <v>286.3067619184954</v>
      </c>
      <c r="U79" s="183">
        <f t="shared" si="28"/>
        <v>293.41097071693929</v>
      </c>
      <c r="V79" s="183">
        <f t="shared" si="28"/>
        <v>302.67735424172974</v>
      </c>
      <c r="W79" s="183">
        <f t="shared" si="28"/>
        <v>311.0527470225843</v>
      </c>
      <c r="X79" s="183">
        <f t="shared" si="28"/>
        <v>318.79679531692489</v>
      </c>
      <c r="Y79" s="183">
        <f t="shared" si="28"/>
        <v>326.77294767548227</v>
      </c>
      <c r="Z79" s="183">
        <f t="shared" si="28"/>
        <v>335.28172415220325</v>
      </c>
      <c r="AA79" s="183">
        <f t="shared" si="28"/>
        <v>345.25599829385862</v>
      </c>
      <c r="AB79" s="183">
        <f t="shared" si="28"/>
        <v>354.83463864972191</v>
      </c>
      <c r="AC79" s="183">
        <f t="shared" si="28"/>
        <v>363.52906089159978</v>
      </c>
      <c r="AD79" s="183">
        <f t="shared" si="28"/>
        <v>372.55902949710304</v>
      </c>
      <c r="AE79" s="183">
        <f t="shared" si="28"/>
        <v>381.87110976899436</v>
      </c>
      <c r="AF79" s="183">
        <f t="shared" si="28"/>
        <v>391.90957139156626</v>
      </c>
      <c r="AG79" s="183">
        <f t="shared" si="28"/>
        <v>401.77077492720889</v>
      </c>
      <c r="AH79" s="183">
        <f t="shared" si="28"/>
        <v>411.58663526095609</v>
      </c>
      <c r="AI79" s="183">
        <f t="shared" si="28"/>
        <v>421.65160572485297</v>
      </c>
      <c r="AJ79" s="183">
        <f t="shared" si="28"/>
        <v>431.94836560822512</v>
      </c>
      <c r="AK79" s="183">
        <f t="shared" si="28"/>
        <v>444.09092429892661</v>
      </c>
      <c r="AL79" s="183">
        <f t="shared" si="28"/>
        <v>456.45608652079301</v>
      </c>
      <c r="AM79" s="183">
        <f t="shared" ref="AM79:BD79" si="29">-PMT((1+AM$19)/(1+AM$18)-1,AM$70,AM47,0,1)</f>
        <v>467.95249889515679</v>
      </c>
      <c r="AN79" s="183">
        <f t="shared" si="29"/>
        <v>479.77131607811936</v>
      </c>
      <c r="AO79" s="183">
        <f t="shared" si="29"/>
        <v>491.84668961064926</v>
      </c>
      <c r="AP79" s="183">
        <f t="shared" si="29"/>
        <v>504.04660850518331</v>
      </c>
      <c r="AQ79" s="183">
        <f t="shared" si="29"/>
        <v>541.62629813200226</v>
      </c>
      <c r="AR79" s="183">
        <f t="shared" si="29"/>
        <v>584.00504373412969</v>
      </c>
      <c r="AS79" s="183">
        <f t="shared" si="29"/>
        <v>633.12248832077762</v>
      </c>
      <c r="AT79" s="183">
        <f t="shared" si="29"/>
        <v>691.0097737044249</v>
      </c>
      <c r="AU79" s="183">
        <f t="shared" si="29"/>
        <v>765.35718168046344</v>
      </c>
      <c r="AV79" s="183">
        <f t="shared" si="29"/>
        <v>850.07779706442705</v>
      </c>
      <c r="AW79" s="183">
        <f t="shared" si="29"/>
        <v>955.70159742857845</v>
      </c>
      <c r="AX79" s="183">
        <f t="shared" si="29"/>
        <v>1091.2509560565204</v>
      </c>
      <c r="AY79" s="183">
        <f t="shared" si="29"/>
        <v>1271.7160551046154</v>
      </c>
      <c r="AZ79" s="183">
        <f t="shared" si="29"/>
        <v>1524.0565104242205</v>
      </c>
      <c r="BA79" s="183">
        <f t="shared" si="29"/>
        <v>1902.2345882123345</v>
      </c>
      <c r="BB79" s="183">
        <f t="shared" si="29"/>
        <v>2532.0774643502791</v>
      </c>
      <c r="BC79" s="183">
        <f t="shared" si="29"/>
        <v>3790.2080603002319</v>
      </c>
      <c r="BD79" s="183">
        <f t="shared" si="29"/>
        <v>7527.2772885725253</v>
      </c>
    </row>
    <row r="80" spans="1:56" outlineLevel="1" x14ac:dyDescent="0.2">
      <c r="B80" s="48"/>
    </row>
    <row r="82" spans="1:56" x14ac:dyDescent="0.2">
      <c r="A82" s="68">
        <f>MAX($A$1:A81)+subsection</f>
        <v>9.0699999999999985</v>
      </c>
      <c r="B82" s="6" t="s">
        <v>285</v>
      </c>
      <c r="C82" s="7"/>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row>
    <row r="84" spans="1:56" outlineLevel="1" x14ac:dyDescent="0.2">
      <c r="B84" s="49" t="s">
        <v>286</v>
      </c>
      <c r="C84" s="24"/>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row>
    <row r="85" spans="1:56" outlineLevel="1" x14ac:dyDescent="0.2">
      <c r="C85" s="24"/>
      <c r="G85" s="26"/>
      <c r="H85" s="26"/>
      <c r="I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row>
    <row r="86" spans="1:56" outlineLevel="1" x14ac:dyDescent="0.2">
      <c r="B86" s="47" t="s">
        <v>148</v>
      </c>
      <c r="C86" s="24"/>
      <c r="D86" s="53" t="s">
        <v>278</v>
      </c>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row>
    <row r="87" spans="1:56" outlineLevel="1" x14ac:dyDescent="0.2">
      <c r="B87" s="48" t="s">
        <v>150</v>
      </c>
      <c r="C87" s="10" t="s">
        <v>216</v>
      </c>
      <c r="D87" s="24">
        <v>1</v>
      </c>
      <c r="G87" s="183">
        <f>SUMPRODUCT(Mapping!$E$17:$E$63,'Cost Allocation Model'!G$22:G$68)</f>
        <v>140.08508738</v>
      </c>
      <c r="H87" s="183">
        <f>SUMPRODUCT(Mapping!$E$17:$E$63,'Cost Allocation Model'!H$22:H$68)</f>
        <v>135.69175676534232</v>
      </c>
      <c r="I87" s="183">
        <f>SUMPRODUCT(Mapping!$E$17:$E$63,'Cost Allocation Model'!I$22:I$68)</f>
        <v>131.23433509443555</v>
      </c>
      <c r="J87" s="183">
        <f>SUMPRODUCT(Mapping!$E$17:$E$63,'Cost Allocation Model'!J$22:J$68)</f>
        <v>135.38538972536071</v>
      </c>
      <c r="K87" s="183">
        <f>SUMPRODUCT(Mapping!$E$17:$E$63,'Cost Allocation Model'!K$22:K$68)</f>
        <v>144.89059920859282</v>
      </c>
      <c r="L87" s="183">
        <f>SUMPRODUCT(Mapping!$E$17:$E$63,'Cost Allocation Model'!L$22:L$68)</f>
        <v>156.57633249622921</v>
      </c>
      <c r="M87" s="183">
        <f>SUMPRODUCT(Mapping!$E$17:$E$63,'Cost Allocation Model'!M$22:M$68)</f>
        <v>151.64031721729162</v>
      </c>
      <c r="N87" s="183">
        <f>SUMPRODUCT(Mapping!$E$17:$E$63,'Cost Allocation Model'!N$22:N$68)</f>
        <v>151.32004669394541</v>
      </c>
      <c r="O87" s="183">
        <f>SUMPRODUCT(Mapping!$E$17:$E$63,'Cost Allocation Model'!O$22:O$68)</f>
        <v>156.38858236077201</v>
      </c>
      <c r="P87" s="183">
        <f>SUMPRODUCT(Mapping!$E$17:$E$63,'Cost Allocation Model'!P$22:P$68)</f>
        <v>161.78956402098871</v>
      </c>
      <c r="Q87" s="183">
        <f>SUMPRODUCT(Mapping!$E$17:$E$63,'Cost Allocation Model'!Q$22:Q$68)</f>
        <v>168.66891088383414</v>
      </c>
      <c r="R87" s="183">
        <f>SUMPRODUCT(Mapping!$E$17:$E$63,'Cost Allocation Model'!R$22:R$68)</f>
        <v>172.59419196268342</v>
      </c>
      <c r="S87" s="183">
        <f>SUMPRODUCT(Mapping!$E$17:$E$63,'Cost Allocation Model'!S$22:S$68)</f>
        <v>177.57162742811758</v>
      </c>
      <c r="T87" s="183">
        <f>SUMPRODUCT(Mapping!$E$17:$E$63,'Cost Allocation Model'!T$22:T$68)</f>
        <v>182.15563099592458</v>
      </c>
      <c r="U87" s="183">
        <f>SUMPRODUCT(Mapping!$E$17:$E$63,'Cost Allocation Model'!U$22:U$68)</f>
        <v>187.37225450319204</v>
      </c>
      <c r="V87" s="183">
        <f>SUMPRODUCT(Mapping!$E$17:$E$63,'Cost Allocation Model'!V$22:V$68)</f>
        <v>192.70299830938893</v>
      </c>
      <c r="W87" s="183">
        <f>SUMPRODUCT(Mapping!$E$17:$E$63,'Cost Allocation Model'!W$22:W$68)</f>
        <v>198.35369824240104</v>
      </c>
      <c r="X87" s="183">
        <f>SUMPRODUCT(Mapping!$E$17:$E$63,'Cost Allocation Model'!X$22:X$68)</f>
        <v>204.15679777052193</v>
      </c>
      <c r="Y87" s="183">
        <f>SUMPRODUCT(Mapping!$E$17:$E$63,'Cost Allocation Model'!Y$22:Y$68)</f>
        <v>210.94919786075747</v>
      </c>
      <c r="Z87" s="183">
        <f>SUMPRODUCT(Mapping!$E$17:$E$63,'Cost Allocation Model'!Z$22:Z$68)</f>
        <v>216.58770765591578</v>
      </c>
      <c r="AA87" s="183">
        <f>SUMPRODUCT(Mapping!$E$17:$E$63,'Cost Allocation Model'!AA$22:AA$68)</f>
        <v>224.88020030813837</v>
      </c>
      <c r="AB87" s="183">
        <f>SUMPRODUCT(Mapping!$E$17:$E$63,'Cost Allocation Model'!AB$22:AB$68)</f>
        <v>228.04803095170425</v>
      </c>
      <c r="AC87" s="183">
        <f>SUMPRODUCT(Mapping!$E$17:$E$63,'Cost Allocation Model'!AC$22:AC$68)</f>
        <v>242.51409299189663</v>
      </c>
      <c r="AD87" s="183">
        <f>SUMPRODUCT(Mapping!$E$17:$E$63,'Cost Allocation Model'!AD$22:AD$68)</f>
        <v>245.67923230340216</v>
      </c>
      <c r="AE87" s="183">
        <f>SUMPRODUCT(Mapping!$E$17:$E$63,'Cost Allocation Model'!AE$22:AE$68)</f>
        <v>252.61875074775983</v>
      </c>
      <c r="AF87" s="183">
        <f>SUMPRODUCT(Mapping!$E$17:$E$63,'Cost Allocation Model'!AF$22:AF$68)</f>
        <v>259.92316579460299</v>
      </c>
      <c r="AG87" s="183">
        <f>SUMPRODUCT(Mapping!$E$17:$E$63,'Cost Allocation Model'!AG$22:AG$68)</f>
        <v>267.70018604545135</v>
      </c>
      <c r="AH87" s="183">
        <f>SUMPRODUCT(Mapping!$E$17:$E$63,'Cost Allocation Model'!AH$22:AH$68)</f>
        <v>275.61630909864567</v>
      </c>
      <c r="AI87" s="183">
        <f>SUMPRODUCT(Mapping!$E$17:$E$63,'Cost Allocation Model'!AI$22:AI$68)</f>
        <v>284.39314733211438</v>
      </c>
      <c r="AJ87" s="183">
        <f>SUMPRODUCT(Mapping!$E$17:$E$63,'Cost Allocation Model'!AJ$22:AJ$68)</f>
        <v>292.4724455154381</v>
      </c>
      <c r="AK87" s="183">
        <f>SUMPRODUCT(Mapping!$E$17:$E$63,'Cost Allocation Model'!AK$22:AK$68)</f>
        <v>301.72787368278398</v>
      </c>
      <c r="AL87" s="183">
        <f>SUMPRODUCT(Mapping!$E$17:$E$63,'Cost Allocation Model'!AL$22:AL$68)</f>
        <v>310.99767139088868</v>
      </c>
      <c r="AM87" s="183">
        <f>SUMPRODUCT(Mapping!$E$17:$E$63,'Cost Allocation Model'!AM$22:AM$68)</f>
        <v>319.9153108657917</v>
      </c>
      <c r="AN87" s="183">
        <f>SUMPRODUCT(Mapping!$E$17:$E$63,'Cost Allocation Model'!AN$22:AN$68)</f>
        <v>329.36211514977475</v>
      </c>
      <c r="AO87" s="183">
        <f>SUMPRODUCT(Mapping!$E$17:$E$63,'Cost Allocation Model'!AO$22:AO$68)</f>
        <v>339.14742753394444</v>
      </c>
      <c r="AP87" s="183">
        <f>SUMPRODUCT(Mapping!$E$17:$E$63,'Cost Allocation Model'!AP$22:AP$68)</f>
        <v>349.35603900332404</v>
      </c>
      <c r="AQ87" s="183">
        <f>SUMPRODUCT(Mapping!$E$17:$E$63,'Cost Allocation Model'!AQ$22:AQ$68)</f>
        <v>359.82980501249716</v>
      </c>
      <c r="AR87" s="183">
        <f>SUMPRODUCT(Mapping!$E$17:$E$63,'Cost Allocation Model'!AR$22:AR$68)</f>
        <v>370.59800083247023</v>
      </c>
      <c r="AS87" s="183">
        <f>SUMPRODUCT(Mapping!$E$17:$E$63,'Cost Allocation Model'!AS$22:AS$68)</f>
        <v>381.82190005086892</v>
      </c>
      <c r="AT87" s="183">
        <f>SUMPRODUCT(Mapping!$E$17:$E$63,'Cost Allocation Model'!AT$22:AT$68)</f>
        <v>393.33908272851528</v>
      </c>
      <c r="AU87" s="183">
        <f>SUMPRODUCT(Mapping!$E$17:$E$63,'Cost Allocation Model'!AU$22:AU$68)</f>
        <v>405.67850431252697</v>
      </c>
      <c r="AV87" s="183">
        <f>SUMPRODUCT(Mapping!$E$17:$E$63,'Cost Allocation Model'!AV$22:AV$68)</f>
        <v>417.83844879207891</v>
      </c>
      <c r="AW87" s="183">
        <f>SUMPRODUCT(Mapping!$E$17:$E$63,'Cost Allocation Model'!AW$22:AW$68)</f>
        <v>429.62006919342582</v>
      </c>
      <c r="AX87" s="183">
        <f>SUMPRODUCT(Mapping!$E$17:$E$63,'Cost Allocation Model'!AX$22:AX$68)</f>
        <v>440.97855819280244</v>
      </c>
      <c r="AY87" s="183">
        <f>SUMPRODUCT(Mapping!$E$17:$E$63,'Cost Allocation Model'!AY$22:AY$68)</f>
        <v>453.29846083404072</v>
      </c>
      <c r="AZ87" s="183">
        <f>SUMPRODUCT(Mapping!$E$17:$E$63,'Cost Allocation Model'!AZ$22:AZ$68)</f>
        <v>465.96248879579724</v>
      </c>
      <c r="BA87" s="183">
        <f>SUMPRODUCT(Mapping!$E$17:$E$63,'Cost Allocation Model'!BA$22:BA$68)</f>
        <v>479.01947904858565</v>
      </c>
      <c r="BB87" s="183">
        <f>SUMPRODUCT(Mapping!$E$17:$E$63,'Cost Allocation Model'!BB$22:BB$68)</f>
        <v>492.50443153596655</v>
      </c>
      <c r="BC87" s="183">
        <f>SUMPRODUCT(Mapping!$E$17:$E$63,'Cost Allocation Model'!BC$22:BC$68)</f>
        <v>506.32284297919205</v>
      </c>
      <c r="BD87" s="183">
        <f>SUMPRODUCT(Mapping!$E$17:$E$63,'Cost Allocation Model'!BD$22:BD$68)</f>
        <v>520.51375219085139</v>
      </c>
    </row>
    <row r="88" spans="1:56" outlineLevel="1" x14ac:dyDescent="0.2">
      <c r="B88" s="48" t="s">
        <v>152</v>
      </c>
      <c r="C88" s="10" t="s">
        <v>216</v>
      </c>
      <c r="D88" s="24">
        <v>2</v>
      </c>
      <c r="G88" s="183">
        <f>SUMPRODUCT(Mapping!$F$17:$F$63,'Cost Allocation Model'!G$22:G$68)</f>
        <v>140.08508738</v>
      </c>
      <c r="H88" s="183">
        <f>SUMPRODUCT(Mapping!$F$17:$F$63,'Cost Allocation Model'!H$22:H$68)</f>
        <v>135.69175676534232</v>
      </c>
      <c r="I88" s="183">
        <f>SUMPRODUCT(Mapping!$F$17:$F$63,'Cost Allocation Model'!I$22:I$68)</f>
        <v>131.23433509443555</v>
      </c>
      <c r="J88" s="183">
        <f>SUMPRODUCT(Mapping!$F$17:$F$63,'Cost Allocation Model'!J$22:J$68)</f>
        <v>135.38538972536071</v>
      </c>
      <c r="K88" s="183">
        <f>SUMPRODUCT(Mapping!$F$17:$F$63,'Cost Allocation Model'!K$22:K$68)</f>
        <v>144.89059920859282</v>
      </c>
      <c r="L88" s="183">
        <f>SUMPRODUCT(Mapping!$F$17:$F$63,'Cost Allocation Model'!L$22:L$68)</f>
        <v>156.57633249622921</v>
      </c>
      <c r="M88" s="183">
        <f>SUMPRODUCT(Mapping!$F$17:$F$63,'Cost Allocation Model'!M$22:M$68)</f>
        <v>151.64031721729162</v>
      </c>
      <c r="N88" s="183">
        <f>SUMPRODUCT(Mapping!$F$17:$F$63,'Cost Allocation Model'!N$22:N$68)</f>
        <v>151.32004669394541</v>
      </c>
      <c r="O88" s="183">
        <f>SUMPRODUCT(Mapping!$F$17:$F$63,'Cost Allocation Model'!O$22:O$68)</f>
        <v>156.38858236077201</v>
      </c>
      <c r="P88" s="183">
        <f>SUMPRODUCT(Mapping!$F$17:$F$63,'Cost Allocation Model'!P$22:P$68)</f>
        <v>161.78956402098871</v>
      </c>
      <c r="Q88" s="183">
        <f>SUMPRODUCT(Mapping!$F$17:$F$63,'Cost Allocation Model'!Q$22:Q$68)</f>
        <v>168.66891088383414</v>
      </c>
      <c r="R88" s="183">
        <f>SUMPRODUCT(Mapping!$F$17:$F$63,'Cost Allocation Model'!R$22:R$68)</f>
        <v>172.59419196268342</v>
      </c>
      <c r="S88" s="183">
        <f>SUMPRODUCT(Mapping!$F$17:$F$63,'Cost Allocation Model'!S$22:S$68)</f>
        <v>177.57162742811758</v>
      </c>
      <c r="T88" s="183">
        <f>SUMPRODUCT(Mapping!$F$17:$F$63,'Cost Allocation Model'!T$22:T$68)</f>
        <v>182.15563099592458</v>
      </c>
      <c r="U88" s="183">
        <f>SUMPRODUCT(Mapping!$F$17:$F$63,'Cost Allocation Model'!U$22:U$68)</f>
        <v>187.37225450319204</v>
      </c>
      <c r="V88" s="183">
        <f>SUMPRODUCT(Mapping!$F$17:$F$63,'Cost Allocation Model'!V$22:V$68)</f>
        <v>192.70299830938893</v>
      </c>
      <c r="W88" s="183">
        <f>SUMPRODUCT(Mapping!$F$17:$F$63,'Cost Allocation Model'!W$22:W$68)</f>
        <v>198.35369824240104</v>
      </c>
      <c r="X88" s="183">
        <f>SUMPRODUCT(Mapping!$F$17:$F$63,'Cost Allocation Model'!X$22:X$68)</f>
        <v>204.15679777052193</v>
      </c>
      <c r="Y88" s="183">
        <f>SUMPRODUCT(Mapping!$F$17:$F$63,'Cost Allocation Model'!Y$22:Y$68)</f>
        <v>210.94919786075747</v>
      </c>
      <c r="Z88" s="183">
        <f>SUMPRODUCT(Mapping!$F$17:$F$63,'Cost Allocation Model'!Z$22:Z$68)</f>
        <v>216.58770765591578</v>
      </c>
      <c r="AA88" s="183">
        <f>SUMPRODUCT(Mapping!$F$17:$F$63,'Cost Allocation Model'!AA$22:AA$68)</f>
        <v>224.88020030813837</v>
      </c>
      <c r="AB88" s="183">
        <f>SUMPRODUCT(Mapping!$F$17:$F$63,'Cost Allocation Model'!AB$22:AB$68)</f>
        <v>228.04803095170425</v>
      </c>
      <c r="AC88" s="183">
        <f>SUMPRODUCT(Mapping!$F$17:$F$63,'Cost Allocation Model'!AC$22:AC$68)</f>
        <v>242.51409299189663</v>
      </c>
      <c r="AD88" s="183">
        <f>SUMPRODUCT(Mapping!$F$17:$F$63,'Cost Allocation Model'!AD$22:AD$68)</f>
        <v>245.67923230340216</v>
      </c>
      <c r="AE88" s="183">
        <f>SUMPRODUCT(Mapping!$F$17:$F$63,'Cost Allocation Model'!AE$22:AE$68)</f>
        <v>252.61875074775983</v>
      </c>
      <c r="AF88" s="183">
        <f>SUMPRODUCT(Mapping!$F$17:$F$63,'Cost Allocation Model'!AF$22:AF$68)</f>
        <v>259.92316579460299</v>
      </c>
      <c r="AG88" s="183">
        <f>SUMPRODUCT(Mapping!$F$17:$F$63,'Cost Allocation Model'!AG$22:AG$68)</f>
        <v>267.70018604545135</v>
      </c>
      <c r="AH88" s="183">
        <f>SUMPRODUCT(Mapping!$F$17:$F$63,'Cost Allocation Model'!AH$22:AH$68)</f>
        <v>275.61630909864567</v>
      </c>
      <c r="AI88" s="183">
        <f>SUMPRODUCT(Mapping!$F$17:$F$63,'Cost Allocation Model'!AI$22:AI$68)</f>
        <v>284.39314733211438</v>
      </c>
      <c r="AJ88" s="183">
        <f>SUMPRODUCT(Mapping!$F$17:$F$63,'Cost Allocation Model'!AJ$22:AJ$68)</f>
        <v>292.4724455154381</v>
      </c>
      <c r="AK88" s="183">
        <f>SUMPRODUCT(Mapping!$F$17:$F$63,'Cost Allocation Model'!AK$22:AK$68)</f>
        <v>301.72787368278398</v>
      </c>
      <c r="AL88" s="183">
        <f>SUMPRODUCT(Mapping!$F$17:$F$63,'Cost Allocation Model'!AL$22:AL$68)</f>
        <v>310.99767139088868</v>
      </c>
      <c r="AM88" s="183">
        <f>SUMPRODUCT(Mapping!$F$17:$F$63,'Cost Allocation Model'!AM$22:AM$68)</f>
        <v>319.9153108657917</v>
      </c>
      <c r="AN88" s="183">
        <f>SUMPRODUCT(Mapping!$F$17:$F$63,'Cost Allocation Model'!AN$22:AN$68)</f>
        <v>329.36211514977475</v>
      </c>
      <c r="AO88" s="183">
        <f>SUMPRODUCT(Mapping!$F$17:$F$63,'Cost Allocation Model'!AO$22:AO$68)</f>
        <v>339.14742753394444</v>
      </c>
      <c r="AP88" s="183">
        <f>SUMPRODUCT(Mapping!$F$17:$F$63,'Cost Allocation Model'!AP$22:AP$68)</f>
        <v>349.35603900332404</v>
      </c>
      <c r="AQ88" s="183">
        <f>SUMPRODUCT(Mapping!$F$17:$F$63,'Cost Allocation Model'!AQ$22:AQ$68)</f>
        <v>359.82980501249716</v>
      </c>
      <c r="AR88" s="183">
        <f>SUMPRODUCT(Mapping!$F$17:$F$63,'Cost Allocation Model'!AR$22:AR$68)</f>
        <v>370.59800083247023</v>
      </c>
      <c r="AS88" s="183">
        <f>SUMPRODUCT(Mapping!$F$17:$F$63,'Cost Allocation Model'!AS$22:AS$68)</f>
        <v>381.82190005086892</v>
      </c>
      <c r="AT88" s="183">
        <f>SUMPRODUCT(Mapping!$F$17:$F$63,'Cost Allocation Model'!AT$22:AT$68)</f>
        <v>393.33908272851528</v>
      </c>
      <c r="AU88" s="183">
        <f>SUMPRODUCT(Mapping!$F$17:$F$63,'Cost Allocation Model'!AU$22:AU$68)</f>
        <v>405.67850431252697</v>
      </c>
      <c r="AV88" s="183">
        <f>SUMPRODUCT(Mapping!$F$17:$F$63,'Cost Allocation Model'!AV$22:AV$68)</f>
        <v>417.83844879207891</v>
      </c>
      <c r="AW88" s="183">
        <f>SUMPRODUCT(Mapping!$F$17:$F$63,'Cost Allocation Model'!AW$22:AW$68)</f>
        <v>429.62006919342582</v>
      </c>
      <c r="AX88" s="183">
        <f>SUMPRODUCT(Mapping!$F$17:$F$63,'Cost Allocation Model'!AX$22:AX$68)</f>
        <v>440.97855819280244</v>
      </c>
      <c r="AY88" s="183">
        <f>SUMPRODUCT(Mapping!$F$17:$F$63,'Cost Allocation Model'!AY$22:AY$68)</f>
        <v>453.29846083404072</v>
      </c>
      <c r="AZ88" s="183">
        <f>SUMPRODUCT(Mapping!$F$17:$F$63,'Cost Allocation Model'!AZ$22:AZ$68)</f>
        <v>465.96248879579724</v>
      </c>
      <c r="BA88" s="183">
        <f>SUMPRODUCT(Mapping!$F$17:$F$63,'Cost Allocation Model'!BA$22:BA$68)</f>
        <v>479.01947904858565</v>
      </c>
      <c r="BB88" s="183">
        <f>SUMPRODUCT(Mapping!$F$17:$F$63,'Cost Allocation Model'!BB$22:BB$68)</f>
        <v>492.50443153596655</v>
      </c>
      <c r="BC88" s="183">
        <f>SUMPRODUCT(Mapping!$F$17:$F$63,'Cost Allocation Model'!BC$22:BC$68)</f>
        <v>506.32284297919205</v>
      </c>
      <c r="BD88" s="183">
        <f>SUMPRODUCT(Mapping!$F$17:$F$63,'Cost Allocation Model'!BD$22:BD$68)</f>
        <v>520.51375219085139</v>
      </c>
    </row>
    <row r="89" spans="1:56" outlineLevel="1" x14ac:dyDescent="0.2">
      <c r="B89" s="48" t="s">
        <v>153</v>
      </c>
      <c r="C89" s="10" t="s">
        <v>216</v>
      </c>
      <c r="D89" s="24">
        <v>3</v>
      </c>
      <c r="F89" s="73"/>
      <c r="G89" s="183">
        <f>SUMPRODUCT(Mapping!$G$17:$G$63,'Cost Allocation Model'!G$22:G$68)</f>
        <v>140.08508738</v>
      </c>
      <c r="H89" s="183">
        <f>SUMPRODUCT(Mapping!$G$17:$G$63,'Cost Allocation Model'!H$22:H$68)</f>
        <v>135.69175676534232</v>
      </c>
      <c r="I89" s="183">
        <f>SUMPRODUCT(Mapping!$G$17:$G$63,'Cost Allocation Model'!I$22:I$68)</f>
        <v>131.23433509443555</v>
      </c>
      <c r="J89" s="183">
        <f>SUMPRODUCT(Mapping!$G$17:$G$63,'Cost Allocation Model'!J$22:J$68)</f>
        <v>135.38538972536071</v>
      </c>
      <c r="K89" s="183">
        <f>SUMPRODUCT(Mapping!$G$17:$G$63,'Cost Allocation Model'!K$22:K$68)</f>
        <v>144.89059920859282</v>
      </c>
      <c r="L89" s="183">
        <f>SUMPRODUCT(Mapping!$G$17:$G$63,'Cost Allocation Model'!L$22:L$68)</f>
        <v>156.57633249622921</v>
      </c>
      <c r="M89" s="183">
        <f>SUMPRODUCT(Mapping!$G$17:$G$63,'Cost Allocation Model'!M$22:M$68)</f>
        <v>151.64031721729162</v>
      </c>
      <c r="N89" s="183">
        <f>SUMPRODUCT(Mapping!$G$17:$G$63,'Cost Allocation Model'!N$22:N$68)</f>
        <v>151.32004669394541</v>
      </c>
      <c r="O89" s="183">
        <f>SUMPRODUCT(Mapping!$G$17:$G$63,'Cost Allocation Model'!O$22:O$68)</f>
        <v>156.38858236077201</v>
      </c>
      <c r="P89" s="183">
        <f>SUMPRODUCT(Mapping!$G$17:$G$63,'Cost Allocation Model'!P$22:P$68)</f>
        <v>161.78956402098871</v>
      </c>
      <c r="Q89" s="183">
        <f>SUMPRODUCT(Mapping!$G$17:$G$63,'Cost Allocation Model'!Q$22:Q$68)</f>
        <v>168.66891088383414</v>
      </c>
      <c r="R89" s="183">
        <f>SUMPRODUCT(Mapping!$G$17:$G$63,'Cost Allocation Model'!R$22:R$68)</f>
        <v>172.59419196268342</v>
      </c>
      <c r="S89" s="183">
        <f>SUMPRODUCT(Mapping!$G$17:$G$63,'Cost Allocation Model'!S$22:S$68)</f>
        <v>177.57162742811758</v>
      </c>
      <c r="T89" s="183">
        <f>SUMPRODUCT(Mapping!$G$17:$G$63,'Cost Allocation Model'!T$22:T$68)</f>
        <v>182.15563099592458</v>
      </c>
      <c r="U89" s="183">
        <f>SUMPRODUCT(Mapping!$G$17:$G$63,'Cost Allocation Model'!U$22:U$68)</f>
        <v>187.37225450319204</v>
      </c>
      <c r="V89" s="183">
        <f>SUMPRODUCT(Mapping!$G$17:$G$63,'Cost Allocation Model'!V$22:V$68)</f>
        <v>192.70299830938893</v>
      </c>
      <c r="W89" s="183">
        <f>SUMPRODUCT(Mapping!$G$17:$G$63,'Cost Allocation Model'!W$22:W$68)</f>
        <v>198.35369824240104</v>
      </c>
      <c r="X89" s="183">
        <f>SUMPRODUCT(Mapping!$G$17:$G$63,'Cost Allocation Model'!X$22:X$68)</f>
        <v>204.15679777052193</v>
      </c>
      <c r="Y89" s="183">
        <f>SUMPRODUCT(Mapping!$G$17:$G$63,'Cost Allocation Model'!Y$22:Y$68)</f>
        <v>210.94919786075747</v>
      </c>
      <c r="Z89" s="183">
        <f>SUMPRODUCT(Mapping!$G$17:$G$63,'Cost Allocation Model'!Z$22:Z$68)</f>
        <v>216.58770765591578</v>
      </c>
      <c r="AA89" s="183">
        <f>SUMPRODUCT(Mapping!$G$17:$G$63,'Cost Allocation Model'!AA$22:AA$68)</f>
        <v>224.88020030813837</v>
      </c>
      <c r="AB89" s="183">
        <f>SUMPRODUCT(Mapping!$G$17:$G$63,'Cost Allocation Model'!AB$22:AB$68)</f>
        <v>228.04803095170425</v>
      </c>
      <c r="AC89" s="183">
        <f>SUMPRODUCT(Mapping!$G$17:$G$63,'Cost Allocation Model'!AC$22:AC$68)</f>
        <v>242.51409299189663</v>
      </c>
      <c r="AD89" s="183">
        <f>SUMPRODUCT(Mapping!$G$17:$G$63,'Cost Allocation Model'!AD$22:AD$68)</f>
        <v>245.67923230340216</v>
      </c>
      <c r="AE89" s="183">
        <f>SUMPRODUCT(Mapping!$G$17:$G$63,'Cost Allocation Model'!AE$22:AE$68)</f>
        <v>252.61875074775983</v>
      </c>
      <c r="AF89" s="183">
        <f>SUMPRODUCT(Mapping!$G$17:$G$63,'Cost Allocation Model'!AF$22:AF$68)</f>
        <v>259.92316579460299</v>
      </c>
      <c r="AG89" s="183">
        <f>SUMPRODUCT(Mapping!$G$17:$G$63,'Cost Allocation Model'!AG$22:AG$68)</f>
        <v>267.70018604545135</v>
      </c>
      <c r="AH89" s="183">
        <f>SUMPRODUCT(Mapping!$G$17:$G$63,'Cost Allocation Model'!AH$22:AH$68)</f>
        <v>275.61630909864567</v>
      </c>
      <c r="AI89" s="183">
        <f>SUMPRODUCT(Mapping!$G$17:$G$63,'Cost Allocation Model'!AI$22:AI$68)</f>
        <v>284.39314733211438</v>
      </c>
      <c r="AJ89" s="183">
        <f>SUMPRODUCT(Mapping!$G$17:$G$63,'Cost Allocation Model'!AJ$22:AJ$68)</f>
        <v>292.4724455154381</v>
      </c>
      <c r="AK89" s="183">
        <f>SUMPRODUCT(Mapping!$G$17:$G$63,'Cost Allocation Model'!AK$22:AK$68)</f>
        <v>301.72787368278398</v>
      </c>
      <c r="AL89" s="183">
        <f>SUMPRODUCT(Mapping!$G$17:$G$63,'Cost Allocation Model'!AL$22:AL$68)</f>
        <v>310.99767139088868</v>
      </c>
      <c r="AM89" s="183">
        <f>SUMPRODUCT(Mapping!$G$17:$G$63,'Cost Allocation Model'!AM$22:AM$68)</f>
        <v>319.9153108657917</v>
      </c>
      <c r="AN89" s="183">
        <f>SUMPRODUCT(Mapping!$G$17:$G$63,'Cost Allocation Model'!AN$22:AN$68)</f>
        <v>329.36211514977475</v>
      </c>
      <c r="AO89" s="183">
        <f>SUMPRODUCT(Mapping!$G$17:$G$63,'Cost Allocation Model'!AO$22:AO$68)</f>
        <v>339.14742753394444</v>
      </c>
      <c r="AP89" s="183">
        <f>SUMPRODUCT(Mapping!$G$17:$G$63,'Cost Allocation Model'!AP$22:AP$68)</f>
        <v>349.35603900332404</v>
      </c>
      <c r="AQ89" s="183">
        <f>SUMPRODUCT(Mapping!$G$17:$G$63,'Cost Allocation Model'!AQ$22:AQ$68)</f>
        <v>359.82980501249716</v>
      </c>
      <c r="AR89" s="183">
        <f>SUMPRODUCT(Mapping!$G$17:$G$63,'Cost Allocation Model'!AR$22:AR$68)</f>
        <v>370.59800083247023</v>
      </c>
      <c r="AS89" s="183">
        <f>SUMPRODUCT(Mapping!$G$17:$G$63,'Cost Allocation Model'!AS$22:AS$68)</f>
        <v>381.82190005086892</v>
      </c>
      <c r="AT89" s="183">
        <f>SUMPRODUCT(Mapping!$G$17:$G$63,'Cost Allocation Model'!AT$22:AT$68)</f>
        <v>393.33908272851528</v>
      </c>
      <c r="AU89" s="183">
        <f>SUMPRODUCT(Mapping!$G$17:$G$63,'Cost Allocation Model'!AU$22:AU$68)</f>
        <v>405.67850431252697</v>
      </c>
      <c r="AV89" s="183">
        <f>SUMPRODUCT(Mapping!$G$17:$G$63,'Cost Allocation Model'!AV$22:AV$68)</f>
        <v>417.83844879207891</v>
      </c>
      <c r="AW89" s="183">
        <f>SUMPRODUCT(Mapping!$G$17:$G$63,'Cost Allocation Model'!AW$22:AW$68)</f>
        <v>429.62006919342582</v>
      </c>
      <c r="AX89" s="183">
        <f>SUMPRODUCT(Mapping!$G$17:$G$63,'Cost Allocation Model'!AX$22:AX$68)</f>
        <v>440.97855819280244</v>
      </c>
      <c r="AY89" s="183">
        <f>SUMPRODUCT(Mapping!$G$17:$G$63,'Cost Allocation Model'!AY$22:AY$68)</f>
        <v>453.29846083404072</v>
      </c>
      <c r="AZ89" s="183">
        <f>SUMPRODUCT(Mapping!$G$17:$G$63,'Cost Allocation Model'!AZ$22:AZ$68)</f>
        <v>465.96248879579724</v>
      </c>
      <c r="BA89" s="183">
        <f>SUMPRODUCT(Mapping!$G$17:$G$63,'Cost Allocation Model'!BA$22:BA$68)</f>
        <v>479.01947904858565</v>
      </c>
      <c r="BB89" s="183">
        <f>SUMPRODUCT(Mapping!$G$17:$G$63,'Cost Allocation Model'!BB$22:BB$68)</f>
        <v>492.50443153596655</v>
      </c>
      <c r="BC89" s="183">
        <f>SUMPRODUCT(Mapping!$G$17:$G$63,'Cost Allocation Model'!BC$22:BC$68)</f>
        <v>506.32284297919205</v>
      </c>
      <c r="BD89" s="183">
        <f>SUMPRODUCT(Mapping!$G$17:$G$63,'Cost Allocation Model'!BD$22:BD$68)</f>
        <v>520.51375219085139</v>
      </c>
    </row>
    <row r="90" spans="1:56" outlineLevel="1" x14ac:dyDescent="0.2">
      <c r="B90" s="48" t="s">
        <v>154</v>
      </c>
      <c r="C90" s="10" t="s">
        <v>216</v>
      </c>
      <c r="D90" s="24">
        <v>4</v>
      </c>
      <c r="F90" s="73"/>
      <c r="G90" s="183">
        <f>SUMPRODUCT(Mapping!$H$17:$H$63,'Cost Allocation Model'!G$22:G$68)</f>
        <v>140.08508738</v>
      </c>
      <c r="H90" s="183">
        <f>SUMPRODUCT(Mapping!$H$17:$H$63,'Cost Allocation Model'!H$22:H$68)</f>
        <v>135.69175676534232</v>
      </c>
      <c r="I90" s="183">
        <f>SUMPRODUCT(Mapping!$H$17:$H$63,'Cost Allocation Model'!I$22:I$68)</f>
        <v>131.23433509443555</v>
      </c>
      <c r="J90" s="183">
        <f>SUMPRODUCT(Mapping!$H$17:$H$63,'Cost Allocation Model'!J$22:J$68)</f>
        <v>135.38538972536071</v>
      </c>
      <c r="K90" s="183">
        <f>SUMPRODUCT(Mapping!$H$17:$H$63,'Cost Allocation Model'!K$22:K$68)</f>
        <v>144.89059920859282</v>
      </c>
      <c r="L90" s="183">
        <f>SUMPRODUCT(Mapping!$H$17:$H$63,'Cost Allocation Model'!L$22:L$68)</f>
        <v>156.57633249622921</v>
      </c>
      <c r="M90" s="183">
        <f>SUMPRODUCT(Mapping!$H$17:$H$63,'Cost Allocation Model'!M$22:M$68)</f>
        <v>151.64031721729162</v>
      </c>
      <c r="N90" s="183">
        <f>SUMPRODUCT(Mapping!$H$17:$H$63,'Cost Allocation Model'!N$22:N$68)</f>
        <v>151.32004669394541</v>
      </c>
      <c r="O90" s="183">
        <f>SUMPRODUCT(Mapping!$H$17:$H$63,'Cost Allocation Model'!O$22:O$68)</f>
        <v>156.38858236077201</v>
      </c>
      <c r="P90" s="183">
        <f>SUMPRODUCT(Mapping!$H$17:$H$63,'Cost Allocation Model'!P$22:P$68)</f>
        <v>161.78956402098871</v>
      </c>
      <c r="Q90" s="183">
        <f>SUMPRODUCT(Mapping!$H$17:$H$63,'Cost Allocation Model'!Q$22:Q$68)</f>
        <v>168.66891088383414</v>
      </c>
      <c r="R90" s="183">
        <f>SUMPRODUCT(Mapping!$H$17:$H$63,'Cost Allocation Model'!R$22:R$68)</f>
        <v>172.59419196268342</v>
      </c>
      <c r="S90" s="183">
        <f>SUMPRODUCT(Mapping!$H$17:$H$63,'Cost Allocation Model'!S$22:S$68)</f>
        <v>177.57162742811758</v>
      </c>
      <c r="T90" s="183">
        <f>SUMPRODUCT(Mapping!$H$17:$H$63,'Cost Allocation Model'!T$22:T$68)</f>
        <v>182.15563099592458</v>
      </c>
      <c r="U90" s="183">
        <f>SUMPRODUCT(Mapping!$H$17:$H$63,'Cost Allocation Model'!U$22:U$68)</f>
        <v>187.37225450319204</v>
      </c>
      <c r="V90" s="183">
        <f>SUMPRODUCT(Mapping!$H$17:$H$63,'Cost Allocation Model'!V$22:V$68)</f>
        <v>192.70299830938893</v>
      </c>
      <c r="W90" s="183">
        <f>SUMPRODUCT(Mapping!$H$17:$H$63,'Cost Allocation Model'!W$22:W$68)</f>
        <v>198.35369824240104</v>
      </c>
      <c r="X90" s="183">
        <f>SUMPRODUCT(Mapping!$H$17:$H$63,'Cost Allocation Model'!X$22:X$68)</f>
        <v>204.15679777052193</v>
      </c>
      <c r="Y90" s="183">
        <f>SUMPRODUCT(Mapping!$H$17:$H$63,'Cost Allocation Model'!Y$22:Y$68)</f>
        <v>210.94919786075747</v>
      </c>
      <c r="Z90" s="183">
        <f>SUMPRODUCT(Mapping!$H$17:$H$63,'Cost Allocation Model'!Z$22:Z$68)</f>
        <v>216.58770765591578</v>
      </c>
      <c r="AA90" s="183">
        <f>SUMPRODUCT(Mapping!$H$17:$H$63,'Cost Allocation Model'!AA$22:AA$68)</f>
        <v>224.88020030813837</v>
      </c>
      <c r="AB90" s="183">
        <f>SUMPRODUCT(Mapping!$H$17:$H$63,'Cost Allocation Model'!AB$22:AB$68)</f>
        <v>228.04803095170425</v>
      </c>
      <c r="AC90" s="183">
        <f>SUMPRODUCT(Mapping!$H$17:$H$63,'Cost Allocation Model'!AC$22:AC$68)</f>
        <v>242.51409299189663</v>
      </c>
      <c r="AD90" s="183">
        <f>SUMPRODUCT(Mapping!$H$17:$H$63,'Cost Allocation Model'!AD$22:AD$68)</f>
        <v>245.67923230340216</v>
      </c>
      <c r="AE90" s="183">
        <f>SUMPRODUCT(Mapping!$H$17:$H$63,'Cost Allocation Model'!AE$22:AE$68)</f>
        <v>252.61875074775983</v>
      </c>
      <c r="AF90" s="183">
        <f>SUMPRODUCT(Mapping!$H$17:$H$63,'Cost Allocation Model'!AF$22:AF$68)</f>
        <v>259.92316579460299</v>
      </c>
      <c r="AG90" s="183">
        <f>SUMPRODUCT(Mapping!$H$17:$H$63,'Cost Allocation Model'!AG$22:AG$68)</f>
        <v>267.70018604545135</v>
      </c>
      <c r="AH90" s="183">
        <f>SUMPRODUCT(Mapping!$H$17:$H$63,'Cost Allocation Model'!AH$22:AH$68)</f>
        <v>275.61630909864567</v>
      </c>
      <c r="AI90" s="183">
        <f>SUMPRODUCT(Mapping!$H$17:$H$63,'Cost Allocation Model'!AI$22:AI$68)</f>
        <v>284.39314733211438</v>
      </c>
      <c r="AJ90" s="183">
        <f>SUMPRODUCT(Mapping!$H$17:$H$63,'Cost Allocation Model'!AJ$22:AJ$68)</f>
        <v>292.4724455154381</v>
      </c>
      <c r="AK90" s="183">
        <f>SUMPRODUCT(Mapping!$H$17:$H$63,'Cost Allocation Model'!AK$22:AK$68)</f>
        <v>301.72787368278398</v>
      </c>
      <c r="AL90" s="183">
        <f>SUMPRODUCT(Mapping!$H$17:$H$63,'Cost Allocation Model'!AL$22:AL$68)</f>
        <v>310.99767139088868</v>
      </c>
      <c r="AM90" s="183">
        <f>SUMPRODUCT(Mapping!$H$17:$H$63,'Cost Allocation Model'!AM$22:AM$68)</f>
        <v>319.9153108657917</v>
      </c>
      <c r="AN90" s="183">
        <f>SUMPRODUCT(Mapping!$H$17:$H$63,'Cost Allocation Model'!AN$22:AN$68)</f>
        <v>329.36211514977475</v>
      </c>
      <c r="AO90" s="183">
        <f>SUMPRODUCT(Mapping!$H$17:$H$63,'Cost Allocation Model'!AO$22:AO$68)</f>
        <v>339.14742753394444</v>
      </c>
      <c r="AP90" s="183">
        <f>SUMPRODUCT(Mapping!$H$17:$H$63,'Cost Allocation Model'!AP$22:AP$68)</f>
        <v>349.35603900332404</v>
      </c>
      <c r="AQ90" s="183">
        <f>SUMPRODUCT(Mapping!$H$17:$H$63,'Cost Allocation Model'!AQ$22:AQ$68)</f>
        <v>359.82980501249716</v>
      </c>
      <c r="AR90" s="183">
        <f>SUMPRODUCT(Mapping!$H$17:$H$63,'Cost Allocation Model'!AR$22:AR$68)</f>
        <v>370.59800083247023</v>
      </c>
      <c r="AS90" s="183">
        <f>SUMPRODUCT(Mapping!$H$17:$H$63,'Cost Allocation Model'!AS$22:AS$68)</f>
        <v>381.82190005086892</v>
      </c>
      <c r="AT90" s="183">
        <f>SUMPRODUCT(Mapping!$H$17:$H$63,'Cost Allocation Model'!AT$22:AT$68)</f>
        <v>393.33908272851528</v>
      </c>
      <c r="AU90" s="183">
        <f>SUMPRODUCT(Mapping!$H$17:$H$63,'Cost Allocation Model'!AU$22:AU$68)</f>
        <v>405.67850431252697</v>
      </c>
      <c r="AV90" s="183">
        <f>SUMPRODUCT(Mapping!$H$17:$H$63,'Cost Allocation Model'!AV$22:AV$68)</f>
        <v>417.83844879207891</v>
      </c>
      <c r="AW90" s="183">
        <f>SUMPRODUCT(Mapping!$H$17:$H$63,'Cost Allocation Model'!AW$22:AW$68)</f>
        <v>429.62006919342582</v>
      </c>
      <c r="AX90" s="183">
        <f>SUMPRODUCT(Mapping!$H$17:$H$63,'Cost Allocation Model'!AX$22:AX$68)</f>
        <v>440.97855819280244</v>
      </c>
      <c r="AY90" s="183">
        <f>SUMPRODUCT(Mapping!$H$17:$H$63,'Cost Allocation Model'!AY$22:AY$68)</f>
        <v>453.29846083404072</v>
      </c>
      <c r="AZ90" s="183">
        <f>SUMPRODUCT(Mapping!$H$17:$H$63,'Cost Allocation Model'!AZ$22:AZ$68)</f>
        <v>465.96248879579724</v>
      </c>
      <c r="BA90" s="183">
        <f>SUMPRODUCT(Mapping!$H$17:$H$63,'Cost Allocation Model'!BA$22:BA$68)</f>
        <v>479.01947904858565</v>
      </c>
      <c r="BB90" s="183">
        <f>SUMPRODUCT(Mapping!$H$17:$H$63,'Cost Allocation Model'!BB$22:BB$68)</f>
        <v>492.50443153596655</v>
      </c>
      <c r="BC90" s="183">
        <f>SUMPRODUCT(Mapping!$H$17:$H$63,'Cost Allocation Model'!BC$22:BC$68)</f>
        <v>506.32284297919205</v>
      </c>
      <c r="BD90" s="183">
        <f>SUMPRODUCT(Mapping!$H$17:$H$63,'Cost Allocation Model'!BD$22:BD$68)</f>
        <v>520.51375219085139</v>
      </c>
    </row>
    <row r="91" spans="1:56" outlineLevel="1" x14ac:dyDescent="0.2">
      <c r="B91" s="48" t="s">
        <v>155</v>
      </c>
      <c r="C91" s="10" t="s">
        <v>216</v>
      </c>
      <c r="D91" s="24">
        <v>5</v>
      </c>
      <c r="F91" s="73"/>
      <c r="G91" s="183">
        <f>SUMPRODUCT(Mapping!$I$17:$I$63,'Cost Allocation Model'!G$22:G$68)</f>
        <v>140.08508738</v>
      </c>
      <c r="H91" s="183">
        <f>SUMPRODUCT(Mapping!$I$17:$I$63,'Cost Allocation Model'!H$22:H$68)</f>
        <v>135.69175676534232</v>
      </c>
      <c r="I91" s="183">
        <f>SUMPRODUCT(Mapping!$I$17:$I$63,'Cost Allocation Model'!I$22:I$68)</f>
        <v>131.23433509443555</v>
      </c>
      <c r="J91" s="183">
        <f>SUMPRODUCT(Mapping!$I$17:$I$63,'Cost Allocation Model'!J$22:J$68)</f>
        <v>135.38538972536071</v>
      </c>
      <c r="K91" s="183">
        <f>SUMPRODUCT(Mapping!$I$17:$I$63,'Cost Allocation Model'!K$22:K$68)</f>
        <v>144.89059920859282</v>
      </c>
      <c r="L91" s="183">
        <f>SUMPRODUCT(Mapping!$I$17:$I$63,'Cost Allocation Model'!L$22:L$68)</f>
        <v>156.57633249622921</v>
      </c>
      <c r="M91" s="183">
        <f>SUMPRODUCT(Mapping!$I$17:$I$63,'Cost Allocation Model'!M$22:M$68)</f>
        <v>151.64031721729162</v>
      </c>
      <c r="N91" s="183">
        <f>SUMPRODUCT(Mapping!$I$17:$I$63,'Cost Allocation Model'!N$22:N$68)</f>
        <v>151.32004669394541</v>
      </c>
      <c r="O91" s="183">
        <f>SUMPRODUCT(Mapping!$I$17:$I$63,'Cost Allocation Model'!O$22:O$68)</f>
        <v>156.38858236077201</v>
      </c>
      <c r="P91" s="183">
        <f>SUMPRODUCT(Mapping!$I$17:$I$63,'Cost Allocation Model'!P$22:P$68)</f>
        <v>161.78956402098871</v>
      </c>
      <c r="Q91" s="183">
        <f>SUMPRODUCT(Mapping!$I$17:$I$63,'Cost Allocation Model'!Q$22:Q$68)</f>
        <v>168.66891088383414</v>
      </c>
      <c r="R91" s="183">
        <f>SUMPRODUCT(Mapping!$I$17:$I$63,'Cost Allocation Model'!R$22:R$68)</f>
        <v>172.59419196268342</v>
      </c>
      <c r="S91" s="183">
        <f>SUMPRODUCT(Mapping!$I$17:$I$63,'Cost Allocation Model'!S$22:S$68)</f>
        <v>177.57162742811758</v>
      </c>
      <c r="T91" s="183">
        <f>SUMPRODUCT(Mapping!$I$17:$I$63,'Cost Allocation Model'!T$22:T$68)</f>
        <v>182.15563099592458</v>
      </c>
      <c r="U91" s="183">
        <f>SUMPRODUCT(Mapping!$I$17:$I$63,'Cost Allocation Model'!U$22:U$68)</f>
        <v>187.37225450319204</v>
      </c>
      <c r="V91" s="183">
        <f>SUMPRODUCT(Mapping!$I$17:$I$63,'Cost Allocation Model'!V$22:V$68)</f>
        <v>192.70299830938893</v>
      </c>
      <c r="W91" s="183">
        <f>SUMPRODUCT(Mapping!$I$17:$I$63,'Cost Allocation Model'!W$22:W$68)</f>
        <v>198.35369824240104</v>
      </c>
      <c r="X91" s="183">
        <f>SUMPRODUCT(Mapping!$I$17:$I$63,'Cost Allocation Model'!X$22:X$68)</f>
        <v>204.15679777052193</v>
      </c>
      <c r="Y91" s="183">
        <f>SUMPRODUCT(Mapping!$I$17:$I$63,'Cost Allocation Model'!Y$22:Y$68)</f>
        <v>210.94919786075747</v>
      </c>
      <c r="Z91" s="183">
        <f>SUMPRODUCT(Mapping!$I$17:$I$63,'Cost Allocation Model'!Z$22:Z$68)</f>
        <v>216.58770765591578</v>
      </c>
      <c r="AA91" s="183">
        <f>SUMPRODUCT(Mapping!$I$17:$I$63,'Cost Allocation Model'!AA$22:AA$68)</f>
        <v>224.88020030813837</v>
      </c>
      <c r="AB91" s="183">
        <f>SUMPRODUCT(Mapping!$I$17:$I$63,'Cost Allocation Model'!AB$22:AB$68)</f>
        <v>228.04803095170425</v>
      </c>
      <c r="AC91" s="183">
        <f>SUMPRODUCT(Mapping!$I$17:$I$63,'Cost Allocation Model'!AC$22:AC$68)</f>
        <v>242.51409299189663</v>
      </c>
      <c r="AD91" s="183">
        <f>SUMPRODUCT(Mapping!$I$17:$I$63,'Cost Allocation Model'!AD$22:AD$68)</f>
        <v>245.67923230340216</v>
      </c>
      <c r="AE91" s="183">
        <f>SUMPRODUCT(Mapping!$I$17:$I$63,'Cost Allocation Model'!AE$22:AE$68)</f>
        <v>252.61875074775983</v>
      </c>
      <c r="AF91" s="183">
        <f>SUMPRODUCT(Mapping!$I$17:$I$63,'Cost Allocation Model'!AF$22:AF$68)</f>
        <v>259.92316579460299</v>
      </c>
      <c r="AG91" s="183">
        <f>SUMPRODUCT(Mapping!$I$17:$I$63,'Cost Allocation Model'!AG$22:AG$68)</f>
        <v>267.70018604545135</v>
      </c>
      <c r="AH91" s="183">
        <f>SUMPRODUCT(Mapping!$I$17:$I$63,'Cost Allocation Model'!AH$22:AH$68)</f>
        <v>275.61630909864567</v>
      </c>
      <c r="AI91" s="183">
        <f>SUMPRODUCT(Mapping!$I$17:$I$63,'Cost Allocation Model'!AI$22:AI$68)</f>
        <v>284.39314733211438</v>
      </c>
      <c r="AJ91" s="183">
        <f>SUMPRODUCT(Mapping!$I$17:$I$63,'Cost Allocation Model'!AJ$22:AJ$68)</f>
        <v>292.4724455154381</v>
      </c>
      <c r="AK91" s="183">
        <f>SUMPRODUCT(Mapping!$I$17:$I$63,'Cost Allocation Model'!AK$22:AK$68)</f>
        <v>301.72787368278398</v>
      </c>
      <c r="AL91" s="183">
        <f>SUMPRODUCT(Mapping!$I$17:$I$63,'Cost Allocation Model'!AL$22:AL$68)</f>
        <v>310.99767139088868</v>
      </c>
      <c r="AM91" s="183">
        <f>SUMPRODUCT(Mapping!$I$17:$I$63,'Cost Allocation Model'!AM$22:AM$68)</f>
        <v>319.9153108657917</v>
      </c>
      <c r="AN91" s="183">
        <f>SUMPRODUCT(Mapping!$I$17:$I$63,'Cost Allocation Model'!AN$22:AN$68)</f>
        <v>329.36211514977475</v>
      </c>
      <c r="AO91" s="183">
        <f>SUMPRODUCT(Mapping!$I$17:$I$63,'Cost Allocation Model'!AO$22:AO$68)</f>
        <v>339.14742753394444</v>
      </c>
      <c r="AP91" s="183">
        <f>SUMPRODUCT(Mapping!$I$17:$I$63,'Cost Allocation Model'!AP$22:AP$68)</f>
        <v>349.35603900332404</v>
      </c>
      <c r="AQ91" s="183">
        <f>SUMPRODUCT(Mapping!$I$17:$I$63,'Cost Allocation Model'!AQ$22:AQ$68)</f>
        <v>359.82980501249716</v>
      </c>
      <c r="AR91" s="183">
        <f>SUMPRODUCT(Mapping!$I$17:$I$63,'Cost Allocation Model'!AR$22:AR$68)</f>
        <v>370.59800083247023</v>
      </c>
      <c r="AS91" s="183">
        <f>SUMPRODUCT(Mapping!$I$17:$I$63,'Cost Allocation Model'!AS$22:AS$68)</f>
        <v>381.82190005086892</v>
      </c>
      <c r="AT91" s="183">
        <f>SUMPRODUCT(Mapping!$I$17:$I$63,'Cost Allocation Model'!AT$22:AT$68)</f>
        <v>393.33908272851528</v>
      </c>
      <c r="AU91" s="183">
        <f>SUMPRODUCT(Mapping!$I$17:$I$63,'Cost Allocation Model'!AU$22:AU$68)</f>
        <v>405.67850431252697</v>
      </c>
      <c r="AV91" s="183">
        <f>SUMPRODUCT(Mapping!$I$17:$I$63,'Cost Allocation Model'!AV$22:AV$68)</f>
        <v>417.83844879207891</v>
      </c>
      <c r="AW91" s="183">
        <f>SUMPRODUCT(Mapping!$I$17:$I$63,'Cost Allocation Model'!AW$22:AW$68)</f>
        <v>429.62006919342582</v>
      </c>
      <c r="AX91" s="183">
        <f>SUMPRODUCT(Mapping!$I$17:$I$63,'Cost Allocation Model'!AX$22:AX$68)</f>
        <v>440.97855819280244</v>
      </c>
      <c r="AY91" s="183">
        <f>SUMPRODUCT(Mapping!$I$17:$I$63,'Cost Allocation Model'!AY$22:AY$68)</f>
        <v>453.29846083404072</v>
      </c>
      <c r="AZ91" s="183">
        <f>SUMPRODUCT(Mapping!$I$17:$I$63,'Cost Allocation Model'!AZ$22:AZ$68)</f>
        <v>465.96248879579724</v>
      </c>
      <c r="BA91" s="183">
        <f>SUMPRODUCT(Mapping!$I$17:$I$63,'Cost Allocation Model'!BA$22:BA$68)</f>
        <v>479.01947904858565</v>
      </c>
      <c r="BB91" s="183">
        <f>SUMPRODUCT(Mapping!$I$17:$I$63,'Cost Allocation Model'!BB$22:BB$68)</f>
        <v>492.50443153596655</v>
      </c>
      <c r="BC91" s="183">
        <f>SUMPRODUCT(Mapping!$I$17:$I$63,'Cost Allocation Model'!BC$22:BC$68)</f>
        <v>506.32284297919205</v>
      </c>
      <c r="BD91" s="183">
        <f>SUMPRODUCT(Mapping!$I$17:$I$63,'Cost Allocation Model'!BD$22:BD$68)</f>
        <v>520.51375219085139</v>
      </c>
    </row>
    <row r="92" spans="1:56" outlineLevel="1" x14ac:dyDescent="0.2">
      <c r="B92" s="48" t="s">
        <v>156</v>
      </c>
      <c r="C92" s="10" t="s">
        <v>216</v>
      </c>
      <c r="D92" s="24">
        <v>6</v>
      </c>
      <c r="F92" s="73"/>
      <c r="G92" s="183">
        <f>SUMPRODUCT(Mapping!$J$17:$J$63,'Cost Allocation Model'!G$22:G$68)</f>
        <v>139.80503217</v>
      </c>
      <c r="H92" s="183">
        <f>SUMPRODUCT(Mapping!$J$17:$J$63,'Cost Allocation Model'!H$22:H$68)</f>
        <v>135.3234859853423</v>
      </c>
      <c r="I92" s="183">
        <f>SUMPRODUCT(Mapping!$J$17:$J$63,'Cost Allocation Model'!I$22:I$68)</f>
        <v>130.93141821443555</v>
      </c>
      <c r="J92" s="183">
        <f>SUMPRODUCT(Mapping!$J$17:$J$63,'Cost Allocation Model'!J$22:J$68)</f>
        <v>135.09129823536074</v>
      </c>
      <c r="K92" s="183">
        <f>SUMPRODUCT(Mapping!$J$17:$J$63,'Cost Allocation Model'!K$22:K$68)</f>
        <v>144.46342084859282</v>
      </c>
      <c r="L92" s="183">
        <f>SUMPRODUCT(Mapping!$J$17:$J$63,'Cost Allocation Model'!L$22:L$68)</f>
        <v>155.91164873622924</v>
      </c>
      <c r="M92" s="183">
        <f>SUMPRODUCT(Mapping!$J$17:$J$63,'Cost Allocation Model'!M$22:M$68)</f>
        <v>151.09674440359225</v>
      </c>
      <c r="N92" s="183">
        <f>SUMPRODUCT(Mapping!$J$17:$J$63,'Cost Allocation Model'!N$22:N$68)</f>
        <v>150.75765657498906</v>
      </c>
      <c r="O92" s="183">
        <f>SUMPRODUCT(Mapping!$J$17:$J$63,'Cost Allocation Model'!O$22:O$68)</f>
        <v>155.8079149435049</v>
      </c>
      <c r="P92" s="183">
        <f>SUMPRODUCT(Mapping!$J$17:$J$63,'Cost Allocation Model'!P$22:P$68)</f>
        <v>161.19454290100845</v>
      </c>
      <c r="Q92" s="183">
        <f>SUMPRODUCT(Mapping!$J$17:$J$63,'Cost Allocation Model'!Q$22:Q$68)</f>
        <v>168.05508929870143</v>
      </c>
      <c r="R92" s="183">
        <f>SUMPRODUCT(Mapping!$J$17:$J$63,'Cost Allocation Model'!R$22:R$68)</f>
        <v>171.96110396576245</v>
      </c>
      <c r="S92" s="183">
        <f>SUMPRODUCT(Mapping!$J$17:$J$63,'Cost Allocation Model'!S$22:S$68)</f>
        <v>176.91858232493882</v>
      </c>
      <c r="T92" s="183">
        <f>SUMPRODUCT(Mapping!$J$17:$J$63,'Cost Allocation Model'!T$22:T$68)</f>
        <v>181.48192835145812</v>
      </c>
      <c r="U92" s="183">
        <f>SUMPRODUCT(Mapping!$J$17:$J$63,'Cost Allocation Model'!U$22:U$68)</f>
        <v>186.67704422673276</v>
      </c>
      <c r="V92" s="183">
        <f>SUMPRODUCT(Mapping!$J$17:$J$63,'Cost Allocation Model'!V$22:V$68)</f>
        <v>191.98558205361846</v>
      </c>
      <c r="W92" s="183">
        <f>SUMPRODUCT(Mapping!$J$17:$J$63,'Cost Allocation Model'!W$22:W$68)</f>
        <v>197.61335025209544</v>
      </c>
      <c r="X92" s="183">
        <f>SUMPRODUCT(Mapping!$J$17:$J$63,'Cost Allocation Model'!X$22:X$68)</f>
        <v>203.39276425957749</v>
      </c>
      <c r="Y92" s="183">
        <f>SUMPRODUCT(Mapping!$J$17:$J$63,'Cost Allocation Model'!Y$22:Y$68)</f>
        <v>210.160710818632</v>
      </c>
      <c r="Z92" s="183">
        <f>SUMPRODUCT(Mapping!$J$17:$J$63,'Cost Allocation Model'!Z$22:Z$68)</f>
        <v>215.77396515998939</v>
      </c>
      <c r="AA92" s="183">
        <f>SUMPRODUCT(Mapping!$J$17:$J$63,'Cost Allocation Model'!AA$22:AA$68)</f>
        <v>224.04037544152476</v>
      </c>
      <c r="AB92" s="183">
        <f>SUMPRODUCT(Mapping!$J$17:$J$63,'Cost Allocation Model'!AB$22:AB$68)</f>
        <v>227.18344412797649</v>
      </c>
      <c r="AC92" s="183">
        <f>SUMPRODUCT(Mapping!$J$17:$J$63,'Cost Allocation Model'!AC$22:AC$68)</f>
        <v>241.62178454395277</v>
      </c>
      <c r="AD92" s="183">
        <f>SUMPRODUCT(Mapping!$J$17:$J$63,'Cost Allocation Model'!AD$22:AD$68)</f>
        <v>244.75829618115233</v>
      </c>
      <c r="AE92" s="183">
        <f>SUMPRODUCT(Mapping!$J$17:$J$63,'Cost Allocation Model'!AE$22:AE$68)</f>
        <v>251.66824867341194</v>
      </c>
      <c r="AF92" s="183">
        <f>SUMPRODUCT(Mapping!$J$17:$J$63,'Cost Allocation Model'!AF$22:AF$68)</f>
        <v>258.94213151593749</v>
      </c>
      <c r="AG92" s="183">
        <f>SUMPRODUCT(Mapping!$J$17:$J$63,'Cost Allocation Model'!AG$22:AG$68)</f>
        <v>266.6876196803413</v>
      </c>
      <c r="AH92" s="183">
        <f>SUMPRODUCT(Mapping!$J$17:$J$63,'Cost Allocation Model'!AH$22:AH$68)</f>
        <v>274.5711711396512</v>
      </c>
      <c r="AI92" s="183">
        <f>SUMPRODUCT(Mapping!$J$17:$J$63,'Cost Allocation Model'!AI$22:AI$68)</f>
        <v>283.31437323487563</v>
      </c>
      <c r="AJ92" s="183">
        <f>SUMPRODUCT(Mapping!$J$17:$J$63,'Cost Allocation Model'!AJ$22:AJ$68)</f>
        <v>291.35893476644048</v>
      </c>
      <c r="AK92" s="183">
        <f>SUMPRODUCT(Mapping!$J$17:$J$63,'Cost Allocation Model'!AK$22:AK$68)</f>
        <v>300.57847848304993</v>
      </c>
      <c r="AL92" s="183">
        <f>SUMPRODUCT(Mapping!$J$17:$J$63,'Cost Allocation Model'!AL$22:AL$68)</f>
        <v>309.81121659648676</v>
      </c>
      <c r="AM92" s="183">
        <f>SUMPRODUCT(Mapping!$J$17:$J$63,'Cost Allocation Model'!AM$22:AM$68)</f>
        <v>318.69057739726804</v>
      </c>
      <c r="AN92" s="183">
        <f>SUMPRODUCT(Mapping!$J$17:$J$63,'Cost Allocation Model'!AN$22:AN$68)</f>
        <v>328.09784979169257</v>
      </c>
      <c r="AO92" s="183">
        <f>SUMPRODUCT(Mapping!$J$17:$J$63,'Cost Allocation Model'!AO$22:AO$68)</f>
        <v>337.84232988332127</v>
      </c>
      <c r="AP92" s="183">
        <f>SUMPRODUCT(Mapping!$J$17:$J$63,'Cost Allocation Model'!AP$22:AP$68)</f>
        <v>348.0087652460511</v>
      </c>
      <c r="AQ92" s="183">
        <f>SUMPRODUCT(Mapping!$J$17:$J$63,'Cost Allocation Model'!AQ$22:AQ$68)</f>
        <v>358.43896645784776</v>
      </c>
      <c r="AR92" s="183">
        <f>SUMPRODUCT(Mapping!$J$17:$J$63,'Cost Allocation Model'!AR$22:AR$68)</f>
        <v>369.16216239771626</v>
      </c>
      <c r="AS92" s="183">
        <f>SUMPRODUCT(Mapping!$J$17:$J$63,'Cost Allocation Model'!AS$22:AS$68)</f>
        <v>380.33957869429588</v>
      </c>
      <c r="AT92" s="183">
        <f>SUMPRODUCT(Mapping!$J$17:$J$63,'Cost Allocation Model'!AT$22:AT$68)</f>
        <v>391.80874582906699</v>
      </c>
      <c r="AU92" s="183">
        <f>SUMPRODUCT(Mapping!$J$17:$J$63,'Cost Allocation Model'!AU$22:AU$68)</f>
        <v>404.09856799425188</v>
      </c>
      <c r="AV92" s="183">
        <f>SUMPRODUCT(Mapping!$J$17:$J$63,'Cost Allocation Model'!AV$22:AV$68)</f>
        <v>416.20727619148391</v>
      </c>
      <c r="AW92" s="183">
        <f>SUMPRODUCT(Mapping!$J$17:$J$63,'Cost Allocation Model'!AW$22:AW$68)</f>
        <v>427.93596866778205</v>
      </c>
      <c r="AX92" s="183">
        <f>SUMPRODUCT(Mapping!$J$17:$J$63,'Cost Allocation Model'!AX$22:AX$68)</f>
        <v>439.23978146737619</v>
      </c>
      <c r="AY92" s="183">
        <f>SUMPRODUCT(Mapping!$J$17:$J$63,'Cost Allocation Model'!AY$22:AY$68)</f>
        <v>451.50320108615637</v>
      </c>
      <c r="AZ92" s="183">
        <f>SUMPRODUCT(Mapping!$J$17:$J$63,'Cost Allocation Model'!AZ$22:AZ$68)</f>
        <v>464.10887867356405</v>
      </c>
      <c r="BA92" s="183">
        <f>SUMPRODUCT(Mapping!$J$17:$J$63,'Cost Allocation Model'!BA$22:BA$68)</f>
        <v>477.10558862204749</v>
      </c>
      <c r="BB92" s="183">
        <f>SUMPRODUCT(Mapping!$J$17:$J$63,'Cost Allocation Model'!BB$22:BB$68)</f>
        <v>490.52826617835524</v>
      </c>
      <c r="BC92" s="183">
        <f>SUMPRODUCT(Mapping!$J$17:$J$63,'Cost Allocation Model'!BC$22:BC$68)</f>
        <v>504.28234117588556</v>
      </c>
      <c r="BD92" s="183">
        <f>SUMPRODUCT(Mapping!$J$17:$J$63,'Cost Allocation Model'!BD$22:BD$68)</f>
        <v>518.40678327355567</v>
      </c>
    </row>
    <row r="93" spans="1:56" outlineLevel="1" x14ac:dyDescent="0.2">
      <c r="B93" s="48" t="s">
        <v>157</v>
      </c>
      <c r="C93" s="10" t="s">
        <v>216</v>
      </c>
      <c r="D93" s="24">
        <v>7</v>
      </c>
      <c r="F93" s="73"/>
      <c r="G93" s="183">
        <f>SUMPRODUCT(Mapping!$K$17:$K$63,'Cost Allocation Model'!G$22:G$68)</f>
        <v>139.80503217</v>
      </c>
      <c r="H93" s="183">
        <f>SUMPRODUCT(Mapping!$K$17:$K$63,'Cost Allocation Model'!H$22:H$68)</f>
        <v>135.3234859853423</v>
      </c>
      <c r="I93" s="183">
        <f>SUMPRODUCT(Mapping!$K$17:$K$63,'Cost Allocation Model'!I$22:I$68)</f>
        <v>130.93141821443555</v>
      </c>
      <c r="J93" s="183">
        <f>SUMPRODUCT(Mapping!$K$17:$K$63,'Cost Allocation Model'!J$22:J$68)</f>
        <v>135.09129823536074</v>
      </c>
      <c r="K93" s="183">
        <f>SUMPRODUCT(Mapping!$K$17:$K$63,'Cost Allocation Model'!K$22:K$68)</f>
        <v>144.46342084859282</v>
      </c>
      <c r="L93" s="183">
        <f>SUMPRODUCT(Mapping!$K$17:$K$63,'Cost Allocation Model'!L$22:L$68)</f>
        <v>155.91164873622924</v>
      </c>
      <c r="M93" s="183">
        <f>SUMPRODUCT(Mapping!$K$17:$K$63,'Cost Allocation Model'!M$22:M$68)</f>
        <v>151.09674440359225</v>
      </c>
      <c r="N93" s="183">
        <f>SUMPRODUCT(Mapping!$K$17:$K$63,'Cost Allocation Model'!N$22:N$68)</f>
        <v>150.75765657498906</v>
      </c>
      <c r="O93" s="183">
        <f>SUMPRODUCT(Mapping!$K$17:$K$63,'Cost Allocation Model'!O$22:O$68)</f>
        <v>155.8079149435049</v>
      </c>
      <c r="P93" s="183">
        <f>SUMPRODUCT(Mapping!$K$17:$K$63,'Cost Allocation Model'!P$22:P$68)</f>
        <v>161.19454290100845</v>
      </c>
      <c r="Q93" s="183">
        <f>SUMPRODUCT(Mapping!$K$17:$K$63,'Cost Allocation Model'!Q$22:Q$68)</f>
        <v>168.05508929870143</v>
      </c>
      <c r="R93" s="183">
        <f>SUMPRODUCT(Mapping!$K$17:$K$63,'Cost Allocation Model'!R$22:R$68)</f>
        <v>171.96110396576245</v>
      </c>
      <c r="S93" s="183">
        <f>SUMPRODUCT(Mapping!$K$17:$K$63,'Cost Allocation Model'!S$22:S$68)</f>
        <v>176.91858232493882</v>
      </c>
      <c r="T93" s="183">
        <f>SUMPRODUCT(Mapping!$K$17:$K$63,'Cost Allocation Model'!T$22:T$68)</f>
        <v>181.48192835145812</v>
      </c>
      <c r="U93" s="183">
        <f>SUMPRODUCT(Mapping!$K$17:$K$63,'Cost Allocation Model'!U$22:U$68)</f>
        <v>186.67704422673276</v>
      </c>
      <c r="V93" s="183">
        <f>SUMPRODUCT(Mapping!$K$17:$K$63,'Cost Allocation Model'!V$22:V$68)</f>
        <v>191.98558205361846</v>
      </c>
      <c r="W93" s="183">
        <f>SUMPRODUCT(Mapping!$K$17:$K$63,'Cost Allocation Model'!W$22:W$68)</f>
        <v>197.61335025209544</v>
      </c>
      <c r="X93" s="183">
        <f>SUMPRODUCT(Mapping!$K$17:$K$63,'Cost Allocation Model'!X$22:X$68)</f>
        <v>203.39276425957749</v>
      </c>
      <c r="Y93" s="183">
        <f>SUMPRODUCT(Mapping!$K$17:$K$63,'Cost Allocation Model'!Y$22:Y$68)</f>
        <v>210.160710818632</v>
      </c>
      <c r="Z93" s="183">
        <f>SUMPRODUCT(Mapping!$K$17:$K$63,'Cost Allocation Model'!Z$22:Z$68)</f>
        <v>215.77396515998939</v>
      </c>
      <c r="AA93" s="183">
        <f>SUMPRODUCT(Mapping!$K$17:$K$63,'Cost Allocation Model'!AA$22:AA$68)</f>
        <v>224.04037544152476</v>
      </c>
      <c r="AB93" s="183">
        <f>SUMPRODUCT(Mapping!$K$17:$K$63,'Cost Allocation Model'!AB$22:AB$68)</f>
        <v>227.18344412797649</v>
      </c>
      <c r="AC93" s="183">
        <f>SUMPRODUCT(Mapping!$K$17:$K$63,'Cost Allocation Model'!AC$22:AC$68)</f>
        <v>241.62178454395277</v>
      </c>
      <c r="AD93" s="183">
        <f>SUMPRODUCT(Mapping!$K$17:$K$63,'Cost Allocation Model'!AD$22:AD$68)</f>
        <v>244.75829618115233</v>
      </c>
      <c r="AE93" s="183">
        <f>SUMPRODUCT(Mapping!$K$17:$K$63,'Cost Allocation Model'!AE$22:AE$68)</f>
        <v>251.66824867341194</v>
      </c>
      <c r="AF93" s="183">
        <f>SUMPRODUCT(Mapping!$K$17:$K$63,'Cost Allocation Model'!AF$22:AF$68)</f>
        <v>258.94213151593749</v>
      </c>
      <c r="AG93" s="183">
        <f>SUMPRODUCT(Mapping!$K$17:$K$63,'Cost Allocation Model'!AG$22:AG$68)</f>
        <v>266.6876196803413</v>
      </c>
      <c r="AH93" s="183">
        <f>SUMPRODUCT(Mapping!$K$17:$K$63,'Cost Allocation Model'!AH$22:AH$68)</f>
        <v>274.5711711396512</v>
      </c>
      <c r="AI93" s="183">
        <f>SUMPRODUCT(Mapping!$K$17:$K$63,'Cost Allocation Model'!AI$22:AI$68)</f>
        <v>283.31437323487563</v>
      </c>
      <c r="AJ93" s="183">
        <f>SUMPRODUCT(Mapping!$K$17:$K$63,'Cost Allocation Model'!AJ$22:AJ$68)</f>
        <v>291.35893476644048</v>
      </c>
      <c r="AK93" s="183">
        <f>SUMPRODUCT(Mapping!$K$17:$K$63,'Cost Allocation Model'!AK$22:AK$68)</f>
        <v>300.57847848304993</v>
      </c>
      <c r="AL93" s="183">
        <f>SUMPRODUCT(Mapping!$K$17:$K$63,'Cost Allocation Model'!AL$22:AL$68)</f>
        <v>309.81121659648676</v>
      </c>
      <c r="AM93" s="183">
        <f>SUMPRODUCT(Mapping!$K$17:$K$63,'Cost Allocation Model'!AM$22:AM$68)</f>
        <v>318.69057739726804</v>
      </c>
      <c r="AN93" s="183">
        <f>SUMPRODUCT(Mapping!$K$17:$K$63,'Cost Allocation Model'!AN$22:AN$68)</f>
        <v>328.09784979169257</v>
      </c>
      <c r="AO93" s="183">
        <f>SUMPRODUCT(Mapping!$K$17:$K$63,'Cost Allocation Model'!AO$22:AO$68)</f>
        <v>337.84232988332127</v>
      </c>
      <c r="AP93" s="183">
        <f>SUMPRODUCT(Mapping!$K$17:$K$63,'Cost Allocation Model'!AP$22:AP$68)</f>
        <v>348.0087652460511</v>
      </c>
      <c r="AQ93" s="183">
        <f>SUMPRODUCT(Mapping!$K$17:$K$63,'Cost Allocation Model'!AQ$22:AQ$68)</f>
        <v>358.43896645784776</v>
      </c>
      <c r="AR93" s="183">
        <f>SUMPRODUCT(Mapping!$K$17:$K$63,'Cost Allocation Model'!AR$22:AR$68)</f>
        <v>369.16216239771626</v>
      </c>
      <c r="AS93" s="183">
        <f>SUMPRODUCT(Mapping!$K$17:$K$63,'Cost Allocation Model'!AS$22:AS$68)</f>
        <v>380.33957869429588</v>
      </c>
      <c r="AT93" s="183">
        <f>SUMPRODUCT(Mapping!$K$17:$K$63,'Cost Allocation Model'!AT$22:AT$68)</f>
        <v>391.80874582906699</v>
      </c>
      <c r="AU93" s="183">
        <f>SUMPRODUCT(Mapping!$K$17:$K$63,'Cost Allocation Model'!AU$22:AU$68)</f>
        <v>404.09856799425188</v>
      </c>
      <c r="AV93" s="183">
        <f>SUMPRODUCT(Mapping!$K$17:$K$63,'Cost Allocation Model'!AV$22:AV$68)</f>
        <v>416.20727619148391</v>
      </c>
      <c r="AW93" s="183">
        <f>SUMPRODUCT(Mapping!$K$17:$K$63,'Cost Allocation Model'!AW$22:AW$68)</f>
        <v>427.93596866778205</v>
      </c>
      <c r="AX93" s="183">
        <f>SUMPRODUCT(Mapping!$K$17:$K$63,'Cost Allocation Model'!AX$22:AX$68)</f>
        <v>439.23978146737619</v>
      </c>
      <c r="AY93" s="183">
        <f>SUMPRODUCT(Mapping!$K$17:$K$63,'Cost Allocation Model'!AY$22:AY$68)</f>
        <v>451.50320108615637</v>
      </c>
      <c r="AZ93" s="183">
        <f>SUMPRODUCT(Mapping!$K$17:$K$63,'Cost Allocation Model'!AZ$22:AZ$68)</f>
        <v>464.10887867356405</v>
      </c>
      <c r="BA93" s="183">
        <f>SUMPRODUCT(Mapping!$K$17:$K$63,'Cost Allocation Model'!BA$22:BA$68)</f>
        <v>477.10558862204749</v>
      </c>
      <c r="BB93" s="183">
        <f>SUMPRODUCT(Mapping!$K$17:$K$63,'Cost Allocation Model'!BB$22:BB$68)</f>
        <v>490.52826617835524</v>
      </c>
      <c r="BC93" s="183">
        <f>SUMPRODUCT(Mapping!$K$17:$K$63,'Cost Allocation Model'!BC$22:BC$68)</f>
        <v>504.28234117588556</v>
      </c>
      <c r="BD93" s="183">
        <f>SUMPRODUCT(Mapping!$K$17:$K$63,'Cost Allocation Model'!BD$22:BD$68)</f>
        <v>518.40678327355567</v>
      </c>
    </row>
    <row r="94" spans="1:56" outlineLevel="1" x14ac:dyDescent="0.2">
      <c r="B94" s="48"/>
    </row>
    <row r="96" spans="1:56" x14ac:dyDescent="0.2">
      <c r="A96" s="68">
        <f>MAX($A$1:A95)+subsection</f>
        <v>9.0799999999999983</v>
      </c>
      <c r="B96" s="6" t="s">
        <v>287</v>
      </c>
      <c r="C96" s="7"/>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row>
    <row r="98" spans="1:56" outlineLevel="1" x14ac:dyDescent="0.2">
      <c r="B98" s="49" t="s">
        <v>288</v>
      </c>
      <c r="C98" s="24"/>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row>
    <row r="99" spans="1:56" outlineLevel="1" x14ac:dyDescent="0.2">
      <c r="C99" s="24"/>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row>
    <row r="100" spans="1:56" outlineLevel="1" x14ac:dyDescent="0.2">
      <c r="B100" s="47" t="s">
        <v>148</v>
      </c>
      <c r="C100" s="24"/>
      <c r="D100" s="53" t="s">
        <v>278</v>
      </c>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row>
    <row r="101" spans="1:56" outlineLevel="1" x14ac:dyDescent="0.2">
      <c r="B101" s="48" t="s">
        <v>150</v>
      </c>
      <c r="C101" s="10" t="s">
        <v>216</v>
      </c>
      <c r="D101" s="24">
        <v>1</v>
      </c>
      <c r="G101" s="183">
        <f t="shared" ref="G101:AL101" si="30">G57+G73+G87</f>
        <v>422.94989317016018</v>
      </c>
      <c r="H101" s="183">
        <f t="shared" si="30"/>
        <v>390.97141816413489</v>
      </c>
      <c r="I101" s="183">
        <f t="shared" si="30"/>
        <v>380.77522758032791</v>
      </c>
      <c r="J101" s="183">
        <f t="shared" si="30"/>
        <v>379.82992981823327</v>
      </c>
      <c r="K101" s="183">
        <f t="shared" si="30"/>
        <v>359.0726300383385</v>
      </c>
      <c r="L101" s="183">
        <f t="shared" si="30"/>
        <v>372.98632639395794</v>
      </c>
      <c r="M101" s="183">
        <f t="shared" si="30"/>
        <v>347.91992637339843</v>
      </c>
      <c r="N101" s="183">
        <f t="shared" si="30"/>
        <v>343.74273682083538</v>
      </c>
      <c r="O101" s="183">
        <f t="shared" si="30"/>
        <v>343.22749868623799</v>
      </c>
      <c r="P101" s="183">
        <f t="shared" si="30"/>
        <v>341.1832473095576</v>
      </c>
      <c r="Q101" s="183">
        <f t="shared" si="30"/>
        <v>336.13223639696344</v>
      </c>
      <c r="R101" s="183">
        <f t="shared" si="30"/>
        <v>321.48036952564894</v>
      </c>
      <c r="S101" s="183">
        <f t="shared" si="30"/>
        <v>303.61524620954339</v>
      </c>
      <c r="T101" s="183">
        <f t="shared" si="30"/>
        <v>282.67533259138656</v>
      </c>
      <c r="U101" s="183">
        <f t="shared" si="30"/>
        <v>259.96017006484465</v>
      </c>
      <c r="V101" s="183">
        <f t="shared" si="30"/>
        <v>235.1302011235307</v>
      </c>
      <c r="W101" s="183">
        <f t="shared" si="30"/>
        <v>207.3163752226599</v>
      </c>
      <c r="X101" s="183">
        <f t="shared" si="30"/>
        <v>176.11760292908468</v>
      </c>
      <c r="Y101" s="183">
        <f t="shared" si="30"/>
        <v>142.75025304276733</v>
      </c>
      <c r="Z101" s="183">
        <f t="shared" si="30"/>
        <v>105.3094804954944</v>
      </c>
      <c r="AA101" s="183">
        <f t="shared" si="30"/>
        <v>66.57536698528844</v>
      </c>
      <c r="AB101" s="183">
        <f t="shared" si="30"/>
        <v>18.972060128507877</v>
      </c>
      <c r="AC101" s="183">
        <f t="shared" si="30"/>
        <v>-21.894011976777392</v>
      </c>
      <c r="AD101" s="183">
        <f t="shared" si="30"/>
        <v>-77.152351753988341</v>
      </c>
      <c r="AE101" s="183">
        <f t="shared" si="30"/>
        <v>-127.12941967861869</v>
      </c>
      <c r="AF101" s="183">
        <f t="shared" si="30"/>
        <v>-178.85643813941476</v>
      </c>
      <c r="AG101" s="183">
        <f t="shared" si="30"/>
        <v>-234.33742441649343</v>
      </c>
      <c r="AH101" s="183">
        <f t="shared" si="30"/>
        <v>-292.41475422000468</v>
      </c>
      <c r="AI101" s="183">
        <f t="shared" si="30"/>
        <v>-352.28331220514792</v>
      </c>
      <c r="AJ101" s="183">
        <f t="shared" si="30"/>
        <v>-415.59251784464817</v>
      </c>
      <c r="AK101" s="183">
        <f t="shared" si="30"/>
        <v>-480.66891024715108</v>
      </c>
      <c r="AL101" s="183">
        <f t="shared" si="30"/>
        <v>-548.59864542132846</v>
      </c>
      <c r="AM101" s="183">
        <f t="shared" ref="AM101:BD101" si="31">AM57+AM73+AM87</f>
        <v>-619.34193386150469</v>
      </c>
      <c r="AN101" s="183">
        <f t="shared" si="31"/>
        <v>-691.58996668272744</v>
      </c>
      <c r="AO101" s="183">
        <f t="shared" si="31"/>
        <v>-765.39713331812504</v>
      </c>
      <c r="AP101" s="183">
        <f t="shared" si="31"/>
        <v>-839.70878062708175</v>
      </c>
      <c r="AQ101" s="183">
        <f t="shared" si="31"/>
        <v>-972.85957439448566</v>
      </c>
      <c r="AR101" s="183">
        <f t="shared" si="31"/>
        <v>-1125.4940996427645</v>
      </c>
      <c r="AS101" s="183">
        <f t="shared" si="31"/>
        <v>-1304.2615190587487</v>
      </c>
      <c r="AT101" s="183">
        <f t="shared" si="31"/>
        <v>-1516.6067047122178</v>
      </c>
      <c r="AU101" s="183">
        <f t="shared" si="31"/>
        <v>-1772.1565511777421</v>
      </c>
      <c r="AV101" s="183">
        <f t="shared" si="31"/>
        <v>-2085.9630251652957</v>
      </c>
      <c r="AW101" s="183">
        <f t="shared" si="31"/>
        <v>-2480.0173016802651</v>
      </c>
      <c r="AX101" s="183">
        <f t="shared" si="31"/>
        <v>-2989.0987256355684</v>
      </c>
      <c r="AY101" s="183">
        <f t="shared" si="31"/>
        <v>-3668.729816588128</v>
      </c>
      <c r="AZ101" s="183">
        <f t="shared" si="31"/>
        <v>-4622.2670930197091</v>
      </c>
      <c r="BA101" s="183">
        <f t="shared" si="31"/>
        <v>-6055.4513378892671</v>
      </c>
      <c r="BB101" s="183">
        <f t="shared" si="31"/>
        <v>-8447.9508779890548</v>
      </c>
      <c r="BC101" s="183">
        <f t="shared" si="31"/>
        <v>-13241.052296014743</v>
      </c>
      <c r="BD101" s="183">
        <f t="shared" si="31"/>
        <v>-27616.527806111837</v>
      </c>
    </row>
    <row r="102" spans="1:56" outlineLevel="1" x14ac:dyDescent="0.2">
      <c r="B102" s="48" t="s">
        <v>152</v>
      </c>
      <c r="C102" s="10" t="s">
        <v>216</v>
      </c>
      <c r="D102" s="24">
        <v>2</v>
      </c>
      <c r="G102" s="183">
        <f t="shared" ref="G102:AL102" si="32">G58+G74+G88</f>
        <v>422.94989317016018</v>
      </c>
      <c r="H102" s="183">
        <f t="shared" si="32"/>
        <v>390.97141816413489</v>
      </c>
      <c r="I102" s="183">
        <f t="shared" si="32"/>
        <v>380.77522758032791</v>
      </c>
      <c r="J102" s="183">
        <f t="shared" si="32"/>
        <v>379.82992981823327</v>
      </c>
      <c r="K102" s="183">
        <f t="shared" si="32"/>
        <v>359.0726300383385</v>
      </c>
      <c r="L102" s="183">
        <f t="shared" si="32"/>
        <v>372.98632639395794</v>
      </c>
      <c r="M102" s="183">
        <f t="shared" si="32"/>
        <v>347.91992637339843</v>
      </c>
      <c r="N102" s="183">
        <f t="shared" si="32"/>
        <v>343.74273682083538</v>
      </c>
      <c r="O102" s="183">
        <f t="shared" si="32"/>
        <v>343.22749868623799</v>
      </c>
      <c r="P102" s="183">
        <f t="shared" si="32"/>
        <v>341.1832473095576</v>
      </c>
      <c r="Q102" s="183">
        <f t="shared" si="32"/>
        <v>336.13223639696344</v>
      </c>
      <c r="R102" s="183">
        <f t="shared" si="32"/>
        <v>321.48036952564894</v>
      </c>
      <c r="S102" s="183">
        <f t="shared" si="32"/>
        <v>303.61524620954339</v>
      </c>
      <c r="T102" s="183">
        <f t="shared" si="32"/>
        <v>282.67533259138656</v>
      </c>
      <c r="U102" s="183">
        <f t="shared" si="32"/>
        <v>259.96017006484465</v>
      </c>
      <c r="V102" s="183">
        <f t="shared" si="32"/>
        <v>235.1302011235307</v>
      </c>
      <c r="W102" s="183">
        <f t="shared" si="32"/>
        <v>207.3163752226599</v>
      </c>
      <c r="X102" s="183">
        <f t="shared" si="32"/>
        <v>176.11760292908468</v>
      </c>
      <c r="Y102" s="183">
        <f t="shared" si="32"/>
        <v>142.75025304276733</v>
      </c>
      <c r="Z102" s="183">
        <f t="shared" si="32"/>
        <v>105.3094804954944</v>
      </c>
      <c r="AA102" s="183">
        <f t="shared" si="32"/>
        <v>66.57536698528844</v>
      </c>
      <c r="AB102" s="183">
        <f t="shared" si="32"/>
        <v>18.972060128507877</v>
      </c>
      <c r="AC102" s="183">
        <f t="shared" si="32"/>
        <v>-21.894011976777392</v>
      </c>
      <c r="AD102" s="183">
        <f t="shared" si="32"/>
        <v>-77.152351753988341</v>
      </c>
      <c r="AE102" s="183">
        <f t="shared" si="32"/>
        <v>-127.12941967861869</v>
      </c>
      <c r="AF102" s="183">
        <f t="shared" si="32"/>
        <v>-178.85643813941476</v>
      </c>
      <c r="AG102" s="183">
        <f t="shared" si="32"/>
        <v>-234.33742441649343</v>
      </c>
      <c r="AH102" s="183">
        <f t="shared" si="32"/>
        <v>-292.41475422000468</v>
      </c>
      <c r="AI102" s="183">
        <f t="shared" si="32"/>
        <v>-352.28331220514792</v>
      </c>
      <c r="AJ102" s="183">
        <f t="shared" si="32"/>
        <v>-415.59251784464817</v>
      </c>
      <c r="AK102" s="183">
        <f t="shared" si="32"/>
        <v>-480.66891024715108</v>
      </c>
      <c r="AL102" s="183">
        <f t="shared" si="32"/>
        <v>-548.59864542132846</v>
      </c>
      <c r="AM102" s="183">
        <f t="shared" ref="AM102:BD102" si="33">AM58+AM74+AM88</f>
        <v>-619.34193386150469</v>
      </c>
      <c r="AN102" s="183">
        <f t="shared" si="33"/>
        <v>-691.58996668272744</v>
      </c>
      <c r="AO102" s="183">
        <f t="shared" si="33"/>
        <v>-765.39713331812504</v>
      </c>
      <c r="AP102" s="183">
        <f t="shared" si="33"/>
        <v>-839.70878062708175</v>
      </c>
      <c r="AQ102" s="183">
        <f t="shared" si="33"/>
        <v>-972.85957439448566</v>
      </c>
      <c r="AR102" s="183">
        <f t="shared" si="33"/>
        <v>-1125.4940996427645</v>
      </c>
      <c r="AS102" s="183">
        <f t="shared" si="33"/>
        <v>-1304.2615190587487</v>
      </c>
      <c r="AT102" s="183">
        <f t="shared" si="33"/>
        <v>-1516.6067047122178</v>
      </c>
      <c r="AU102" s="183">
        <f t="shared" si="33"/>
        <v>-1772.1565511777421</v>
      </c>
      <c r="AV102" s="183">
        <f t="shared" si="33"/>
        <v>-2085.9630251652957</v>
      </c>
      <c r="AW102" s="183">
        <f t="shared" si="33"/>
        <v>-2480.0173016802651</v>
      </c>
      <c r="AX102" s="183">
        <f t="shared" si="33"/>
        <v>-2989.0987256355684</v>
      </c>
      <c r="AY102" s="183">
        <f t="shared" si="33"/>
        <v>-3668.729816588128</v>
      </c>
      <c r="AZ102" s="183">
        <f t="shared" si="33"/>
        <v>-4622.2670930197091</v>
      </c>
      <c r="BA102" s="183">
        <f t="shared" si="33"/>
        <v>-6055.4513378892671</v>
      </c>
      <c r="BB102" s="183">
        <f t="shared" si="33"/>
        <v>-8447.9508779890548</v>
      </c>
      <c r="BC102" s="183">
        <f t="shared" si="33"/>
        <v>-13241.052296014743</v>
      </c>
      <c r="BD102" s="183">
        <f t="shared" si="33"/>
        <v>-27616.527806111837</v>
      </c>
    </row>
    <row r="103" spans="1:56" outlineLevel="1" x14ac:dyDescent="0.2">
      <c r="B103" s="48" t="s">
        <v>153</v>
      </c>
      <c r="C103" s="10" t="s">
        <v>216</v>
      </c>
      <c r="D103" s="24">
        <v>3</v>
      </c>
      <c r="F103" s="73"/>
      <c r="G103" s="183">
        <f t="shared" ref="G103:AL103" si="34">G59+G75+G89</f>
        <v>422.94989317016018</v>
      </c>
      <c r="H103" s="183">
        <f t="shared" si="34"/>
        <v>390.97141816413489</v>
      </c>
      <c r="I103" s="183">
        <f t="shared" si="34"/>
        <v>380.77522758032791</v>
      </c>
      <c r="J103" s="183">
        <f t="shared" si="34"/>
        <v>379.82992981823327</v>
      </c>
      <c r="K103" s="183">
        <f t="shared" si="34"/>
        <v>359.0726300383385</v>
      </c>
      <c r="L103" s="183">
        <f t="shared" si="34"/>
        <v>372.98632639395794</v>
      </c>
      <c r="M103" s="183">
        <f t="shared" si="34"/>
        <v>347.91992637339843</v>
      </c>
      <c r="N103" s="183">
        <f t="shared" si="34"/>
        <v>343.74273682083538</v>
      </c>
      <c r="O103" s="183">
        <f t="shared" si="34"/>
        <v>343.22749868623799</v>
      </c>
      <c r="P103" s="183">
        <f t="shared" si="34"/>
        <v>341.1832473095576</v>
      </c>
      <c r="Q103" s="183">
        <f t="shared" si="34"/>
        <v>336.13223639696344</v>
      </c>
      <c r="R103" s="183">
        <f t="shared" si="34"/>
        <v>321.48036952564894</v>
      </c>
      <c r="S103" s="183">
        <f t="shared" si="34"/>
        <v>303.61524620954339</v>
      </c>
      <c r="T103" s="183">
        <f t="shared" si="34"/>
        <v>282.67533259138656</v>
      </c>
      <c r="U103" s="183">
        <f t="shared" si="34"/>
        <v>259.96017006484465</v>
      </c>
      <c r="V103" s="183">
        <f t="shared" si="34"/>
        <v>235.1302011235307</v>
      </c>
      <c r="W103" s="183">
        <f t="shared" si="34"/>
        <v>207.3163752226599</v>
      </c>
      <c r="X103" s="183">
        <f t="shared" si="34"/>
        <v>176.11760292908468</v>
      </c>
      <c r="Y103" s="183">
        <f t="shared" si="34"/>
        <v>142.75025304276733</v>
      </c>
      <c r="Z103" s="183">
        <f t="shared" si="34"/>
        <v>105.3094804954944</v>
      </c>
      <c r="AA103" s="183">
        <f t="shared" si="34"/>
        <v>66.57536698528844</v>
      </c>
      <c r="AB103" s="183">
        <f t="shared" si="34"/>
        <v>18.972060128507877</v>
      </c>
      <c r="AC103" s="183">
        <f t="shared" si="34"/>
        <v>-21.894011976777392</v>
      </c>
      <c r="AD103" s="183">
        <f t="shared" si="34"/>
        <v>-77.152351753988341</v>
      </c>
      <c r="AE103" s="183">
        <f t="shared" si="34"/>
        <v>-127.12941967861869</v>
      </c>
      <c r="AF103" s="183">
        <f t="shared" si="34"/>
        <v>-178.85643813941476</v>
      </c>
      <c r="AG103" s="183">
        <f t="shared" si="34"/>
        <v>-234.33742441649343</v>
      </c>
      <c r="AH103" s="183">
        <f t="shared" si="34"/>
        <v>-292.41475422000468</v>
      </c>
      <c r="AI103" s="183">
        <f t="shared" si="34"/>
        <v>-352.28331220514792</v>
      </c>
      <c r="AJ103" s="183">
        <f t="shared" si="34"/>
        <v>-415.59251784464817</v>
      </c>
      <c r="AK103" s="183">
        <f t="shared" si="34"/>
        <v>-480.66891024715108</v>
      </c>
      <c r="AL103" s="183">
        <f t="shared" si="34"/>
        <v>-548.59864542132846</v>
      </c>
      <c r="AM103" s="183">
        <f t="shared" ref="AM103:BD103" si="35">AM59+AM75+AM89</f>
        <v>-619.34193386150469</v>
      </c>
      <c r="AN103" s="183">
        <f t="shared" si="35"/>
        <v>-691.58996668272744</v>
      </c>
      <c r="AO103" s="183">
        <f t="shared" si="35"/>
        <v>-765.39713331812504</v>
      </c>
      <c r="AP103" s="183">
        <f t="shared" si="35"/>
        <v>-839.70878062708175</v>
      </c>
      <c r="AQ103" s="183">
        <f t="shared" si="35"/>
        <v>-972.85957439448566</v>
      </c>
      <c r="AR103" s="183">
        <f t="shared" si="35"/>
        <v>-1125.4940996427645</v>
      </c>
      <c r="AS103" s="183">
        <f t="shared" si="35"/>
        <v>-1304.2615190587487</v>
      </c>
      <c r="AT103" s="183">
        <f t="shared" si="35"/>
        <v>-1516.6067047122178</v>
      </c>
      <c r="AU103" s="183">
        <f t="shared" si="35"/>
        <v>-1772.1565511777421</v>
      </c>
      <c r="AV103" s="183">
        <f t="shared" si="35"/>
        <v>-2085.9630251652957</v>
      </c>
      <c r="AW103" s="183">
        <f t="shared" si="35"/>
        <v>-2480.0173016802651</v>
      </c>
      <c r="AX103" s="183">
        <f t="shared" si="35"/>
        <v>-2989.0987256355684</v>
      </c>
      <c r="AY103" s="183">
        <f t="shared" si="35"/>
        <v>-3668.729816588128</v>
      </c>
      <c r="AZ103" s="183">
        <f t="shared" si="35"/>
        <v>-4622.2670930197091</v>
      </c>
      <c r="BA103" s="183">
        <f t="shared" si="35"/>
        <v>-6055.4513378892671</v>
      </c>
      <c r="BB103" s="183">
        <f t="shared" si="35"/>
        <v>-8447.9508779890548</v>
      </c>
      <c r="BC103" s="183">
        <f t="shared" si="35"/>
        <v>-13241.052296014743</v>
      </c>
      <c r="BD103" s="183">
        <f t="shared" si="35"/>
        <v>-27616.527806111837</v>
      </c>
    </row>
    <row r="104" spans="1:56" outlineLevel="1" x14ac:dyDescent="0.2">
      <c r="B104" s="48" t="s">
        <v>154</v>
      </c>
      <c r="C104" s="10" t="s">
        <v>216</v>
      </c>
      <c r="D104" s="24">
        <v>4</v>
      </c>
      <c r="F104" s="73"/>
      <c r="G104" s="183">
        <f t="shared" ref="G104:AL104" si="36">G60+G76+G90</f>
        <v>422.94989317016018</v>
      </c>
      <c r="H104" s="183">
        <f t="shared" si="36"/>
        <v>390.97141816413489</v>
      </c>
      <c r="I104" s="183">
        <f t="shared" si="36"/>
        <v>380.77522758032791</v>
      </c>
      <c r="J104" s="183">
        <f t="shared" si="36"/>
        <v>379.82992981823327</v>
      </c>
      <c r="K104" s="183">
        <f t="shared" si="36"/>
        <v>359.0726300383385</v>
      </c>
      <c r="L104" s="183">
        <f t="shared" si="36"/>
        <v>372.98632639395794</v>
      </c>
      <c r="M104" s="183">
        <f t="shared" si="36"/>
        <v>347.91992637339843</v>
      </c>
      <c r="N104" s="183">
        <f t="shared" si="36"/>
        <v>343.74273682083538</v>
      </c>
      <c r="O104" s="183">
        <f t="shared" si="36"/>
        <v>343.22749868623799</v>
      </c>
      <c r="P104" s="183">
        <f t="shared" si="36"/>
        <v>341.1832473095576</v>
      </c>
      <c r="Q104" s="183">
        <f t="shared" si="36"/>
        <v>336.13223639696344</v>
      </c>
      <c r="R104" s="183">
        <f t="shared" si="36"/>
        <v>321.48036952564894</v>
      </c>
      <c r="S104" s="183">
        <f t="shared" si="36"/>
        <v>303.61524620954339</v>
      </c>
      <c r="T104" s="183">
        <f t="shared" si="36"/>
        <v>282.67533259138656</v>
      </c>
      <c r="U104" s="183">
        <f t="shared" si="36"/>
        <v>259.96017006484465</v>
      </c>
      <c r="V104" s="183">
        <f t="shared" si="36"/>
        <v>235.1302011235307</v>
      </c>
      <c r="W104" s="183">
        <f t="shared" si="36"/>
        <v>207.3163752226599</v>
      </c>
      <c r="X104" s="183">
        <f t="shared" si="36"/>
        <v>176.11760292908468</v>
      </c>
      <c r="Y104" s="183">
        <f t="shared" si="36"/>
        <v>142.75025304276733</v>
      </c>
      <c r="Z104" s="183">
        <f t="shared" si="36"/>
        <v>105.3094804954944</v>
      </c>
      <c r="AA104" s="183">
        <f t="shared" si="36"/>
        <v>66.57536698528844</v>
      </c>
      <c r="AB104" s="183">
        <f t="shared" si="36"/>
        <v>18.972060128507877</v>
      </c>
      <c r="AC104" s="183">
        <f t="shared" si="36"/>
        <v>-21.894011976777392</v>
      </c>
      <c r="AD104" s="183">
        <f t="shared" si="36"/>
        <v>-77.152351753988341</v>
      </c>
      <c r="AE104" s="183">
        <f t="shared" si="36"/>
        <v>-127.12941967861869</v>
      </c>
      <c r="AF104" s="183">
        <f t="shared" si="36"/>
        <v>-178.85643813941476</v>
      </c>
      <c r="AG104" s="183">
        <f t="shared" si="36"/>
        <v>-234.33742441649343</v>
      </c>
      <c r="AH104" s="183">
        <f t="shared" si="36"/>
        <v>-292.41475422000468</v>
      </c>
      <c r="AI104" s="183">
        <f t="shared" si="36"/>
        <v>-352.28331220514792</v>
      </c>
      <c r="AJ104" s="183">
        <f t="shared" si="36"/>
        <v>-415.59251784464817</v>
      </c>
      <c r="AK104" s="183">
        <f t="shared" si="36"/>
        <v>-480.66891024715108</v>
      </c>
      <c r="AL104" s="183">
        <f t="shared" si="36"/>
        <v>-548.59864542132846</v>
      </c>
      <c r="AM104" s="183">
        <f t="shared" ref="AM104:BD104" si="37">AM60+AM76+AM90</f>
        <v>-619.34193386150469</v>
      </c>
      <c r="AN104" s="183">
        <f t="shared" si="37"/>
        <v>-691.58996668272744</v>
      </c>
      <c r="AO104" s="183">
        <f t="shared" si="37"/>
        <v>-765.39713331812504</v>
      </c>
      <c r="AP104" s="183">
        <f t="shared" si="37"/>
        <v>-839.70878062708175</v>
      </c>
      <c r="AQ104" s="183">
        <f t="shared" si="37"/>
        <v>-972.85957439448566</v>
      </c>
      <c r="AR104" s="183">
        <f t="shared" si="37"/>
        <v>-1125.4940996427645</v>
      </c>
      <c r="AS104" s="183">
        <f t="shared" si="37"/>
        <v>-1304.2615190587487</v>
      </c>
      <c r="AT104" s="183">
        <f t="shared" si="37"/>
        <v>-1516.6067047122178</v>
      </c>
      <c r="AU104" s="183">
        <f t="shared" si="37"/>
        <v>-1772.1565511777421</v>
      </c>
      <c r="AV104" s="183">
        <f t="shared" si="37"/>
        <v>-2085.9630251652957</v>
      </c>
      <c r="AW104" s="183">
        <f t="shared" si="37"/>
        <v>-2480.0173016802651</v>
      </c>
      <c r="AX104" s="183">
        <f t="shared" si="37"/>
        <v>-2989.0987256355684</v>
      </c>
      <c r="AY104" s="183">
        <f t="shared" si="37"/>
        <v>-3668.729816588128</v>
      </c>
      <c r="AZ104" s="183">
        <f t="shared" si="37"/>
        <v>-4622.2670930197091</v>
      </c>
      <c r="BA104" s="183">
        <f t="shared" si="37"/>
        <v>-6055.4513378892671</v>
      </c>
      <c r="BB104" s="183">
        <f t="shared" si="37"/>
        <v>-8447.9508779890548</v>
      </c>
      <c r="BC104" s="183">
        <f t="shared" si="37"/>
        <v>-13241.052296014743</v>
      </c>
      <c r="BD104" s="183">
        <f t="shared" si="37"/>
        <v>-27616.527806111837</v>
      </c>
    </row>
    <row r="105" spans="1:56" outlineLevel="1" x14ac:dyDescent="0.2">
      <c r="B105" s="48" t="s">
        <v>155</v>
      </c>
      <c r="C105" s="10" t="s">
        <v>216</v>
      </c>
      <c r="D105" s="24">
        <v>5</v>
      </c>
      <c r="F105" s="73"/>
      <c r="G105" s="183">
        <f t="shared" ref="G105:AL105" si="38">G61+G77+G91</f>
        <v>422.94989317016018</v>
      </c>
      <c r="H105" s="183">
        <f t="shared" si="38"/>
        <v>390.97141816413489</v>
      </c>
      <c r="I105" s="183">
        <f t="shared" si="38"/>
        <v>380.77522758032791</v>
      </c>
      <c r="J105" s="183">
        <f t="shared" si="38"/>
        <v>379.82992981823327</v>
      </c>
      <c r="K105" s="183">
        <f t="shared" si="38"/>
        <v>359.0726300383385</v>
      </c>
      <c r="L105" s="183">
        <f t="shared" si="38"/>
        <v>372.98632639395794</v>
      </c>
      <c r="M105" s="183">
        <f t="shared" si="38"/>
        <v>347.91992637339843</v>
      </c>
      <c r="N105" s="183">
        <f t="shared" si="38"/>
        <v>343.74273682083538</v>
      </c>
      <c r="O105" s="183">
        <f t="shared" si="38"/>
        <v>343.22749868623799</v>
      </c>
      <c r="P105" s="183">
        <f t="shared" si="38"/>
        <v>341.1832473095576</v>
      </c>
      <c r="Q105" s="183">
        <f t="shared" si="38"/>
        <v>336.13223639696344</v>
      </c>
      <c r="R105" s="183">
        <f t="shared" si="38"/>
        <v>321.48036952564894</v>
      </c>
      <c r="S105" s="183">
        <f t="shared" si="38"/>
        <v>303.61524620954339</v>
      </c>
      <c r="T105" s="183">
        <f t="shared" si="38"/>
        <v>282.67533259138656</v>
      </c>
      <c r="U105" s="183">
        <f t="shared" si="38"/>
        <v>259.96017006484465</v>
      </c>
      <c r="V105" s="183">
        <f t="shared" si="38"/>
        <v>235.1302011235307</v>
      </c>
      <c r="W105" s="183">
        <f t="shared" si="38"/>
        <v>207.3163752226599</v>
      </c>
      <c r="X105" s="183">
        <f t="shared" si="38"/>
        <v>176.11760292908468</v>
      </c>
      <c r="Y105" s="183">
        <f t="shared" si="38"/>
        <v>142.75025304276733</v>
      </c>
      <c r="Z105" s="183">
        <f t="shared" si="38"/>
        <v>105.3094804954944</v>
      </c>
      <c r="AA105" s="183">
        <f t="shared" si="38"/>
        <v>66.57536698528844</v>
      </c>
      <c r="AB105" s="183">
        <f t="shared" si="38"/>
        <v>18.972060128507877</v>
      </c>
      <c r="AC105" s="183">
        <f t="shared" si="38"/>
        <v>-21.894011976777392</v>
      </c>
      <c r="AD105" s="183">
        <f t="shared" si="38"/>
        <v>-77.152351753988341</v>
      </c>
      <c r="AE105" s="183">
        <f t="shared" si="38"/>
        <v>-127.12941967861869</v>
      </c>
      <c r="AF105" s="183">
        <f t="shared" si="38"/>
        <v>-178.85643813941476</v>
      </c>
      <c r="AG105" s="183">
        <f t="shared" si="38"/>
        <v>-234.33742441649343</v>
      </c>
      <c r="AH105" s="183">
        <f t="shared" si="38"/>
        <v>-292.41475422000468</v>
      </c>
      <c r="AI105" s="183">
        <f t="shared" si="38"/>
        <v>-352.28331220514792</v>
      </c>
      <c r="AJ105" s="183">
        <f t="shared" si="38"/>
        <v>-415.59251784464817</v>
      </c>
      <c r="AK105" s="183">
        <f t="shared" si="38"/>
        <v>-480.66891024715108</v>
      </c>
      <c r="AL105" s="183">
        <f t="shared" si="38"/>
        <v>-548.59864542132846</v>
      </c>
      <c r="AM105" s="183">
        <f t="shared" ref="AM105:BD105" si="39">AM61+AM77+AM91</f>
        <v>-619.34193386150469</v>
      </c>
      <c r="AN105" s="183">
        <f t="shared" si="39"/>
        <v>-691.58996668272744</v>
      </c>
      <c r="AO105" s="183">
        <f t="shared" si="39"/>
        <v>-765.39713331812504</v>
      </c>
      <c r="AP105" s="183">
        <f t="shared" si="39"/>
        <v>-839.70878062708175</v>
      </c>
      <c r="AQ105" s="183">
        <f t="shared" si="39"/>
        <v>-972.85957439448566</v>
      </c>
      <c r="AR105" s="183">
        <f t="shared" si="39"/>
        <v>-1125.4940996427645</v>
      </c>
      <c r="AS105" s="183">
        <f t="shared" si="39"/>
        <v>-1304.2615190587487</v>
      </c>
      <c r="AT105" s="183">
        <f t="shared" si="39"/>
        <v>-1516.6067047122178</v>
      </c>
      <c r="AU105" s="183">
        <f t="shared" si="39"/>
        <v>-1772.1565511777421</v>
      </c>
      <c r="AV105" s="183">
        <f t="shared" si="39"/>
        <v>-2085.9630251652957</v>
      </c>
      <c r="AW105" s="183">
        <f t="shared" si="39"/>
        <v>-2480.0173016802651</v>
      </c>
      <c r="AX105" s="183">
        <f t="shared" si="39"/>
        <v>-2989.0987256355684</v>
      </c>
      <c r="AY105" s="183">
        <f t="shared" si="39"/>
        <v>-3668.729816588128</v>
      </c>
      <c r="AZ105" s="183">
        <f t="shared" si="39"/>
        <v>-4622.2670930197091</v>
      </c>
      <c r="BA105" s="183">
        <f t="shared" si="39"/>
        <v>-6055.4513378892671</v>
      </c>
      <c r="BB105" s="183">
        <f t="shared" si="39"/>
        <v>-8447.9508779890548</v>
      </c>
      <c r="BC105" s="183">
        <f t="shared" si="39"/>
        <v>-13241.052296014743</v>
      </c>
      <c r="BD105" s="183">
        <f t="shared" si="39"/>
        <v>-27616.527806111837</v>
      </c>
    </row>
    <row r="106" spans="1:56" outlineLevel="1" x14ac:dyDescent="0.2">
      <c r="B106" s="48" t="s">
        <v>156</v>
      </c>
      <c r="C106" s="10" t="s">
        <v>216</v>
      </c>
      <c r="D106" s="24">
        <v>6</v>
      </c>
      <c r="F106" s="73"/>
      <c r="G106" s="183">
        <f t="shared" ref="G106:AL106" si="40">G62+G78+G92</f>
        <v>493.65042620198687</v>
      </c>
      <c r="H106" s="183">
        <f t="shared" si="40"/>
        <v>482.66964367117697</v>
      </c>
      <c r="I106" s="183">
        <f t="shared" si="40"/>
        <v>489.7023565400583</v>
      </c>
      <c r="J106" s="183">
        <f t="shared" si="40"/>
        <v>491.83479999443534</v>
      </c>
      <c r="K106" s="183">
        <f t="shared" si="40"/>
        <v>465.88996114993046</v>
      </c>
      <c r="L106" s="183">
        <f t="shared" si="40"/>
        <v>489.15260190424669</v>
      </c>
      <c r="M106" s="183">
        <f t="shared" si="40"/>
        <v>466.28474879821135</v>
      </c>
      <c r="N106" s="183">
        <f t="shared" si="40"/>
        <v>473.68676627392722</v>
      </c>
      <c r="O106" s="183">
        <f t="shared" si="40"/>
        <v>486.65497854298678</v>
      </c>
      <c r="P106" s="183">
        <f t="shared" si="40"/>
        <v>499.85897617986944</v>
      </c>
      <c r="Q106" s="183">
        <f t="shared" si="40"/>
        <v>514.70108186605944</v>
      </c>
      <c r="R106" s="183">
        <f t="shared" si="40"/>
        <v>526.62265037651662</v>
      </c>
      <c r="S106" s="183">
        <f t="shared" si="40"/>
        <v>539.77562746444983</v>
      </c>
      <c r="T106" s="183">
        <f t="shared" si="40"/>
        <v>552.66004998170536</v>
      </c>
      <c r="U106" s="183">
        <f t="shared" si="40"/>
        <v>566.41543540606722</v>
      </c>
      <c r="V106" s="183">
        <f t="shared" si="40"/>
        <v>580.8975743683734</v>
      </c>
      <c r="W106" s="183">
        <f t="shared" si="40"/>
        <v>595.81290067370583</v>
      </c>
      <c r="X106" s="183">
        <f t="shared" si="40"/>
        <v>610.70582839398844</v>
      </c>
      <c r="Y106" s="183">
        <f t="shared" si="40"/>
        <v>626.80309780986738</v>
      </c>
      <c r="Z106" s="183">
        <f t="shared" si="40"/>
        <v>641.93299569626913</v>
      </c>
      <c r="AA106" s="183">
        <f t="shared" si="40"/>
        <v>659.80927509754315</v>
      </c>
      <c r="AB106" s="183">
        <f t="shared" si="40"/>
        <v>673.04217433952908</v>
      </c>
      <c r="AC106" s="183">
        <f t="shared" si="40"/>
        <v>697.55550098550725</v>
      </c>
      <c r="AD106" s="183">
        <f t="shared" si="40"/>
        <v>710.95967502485973</v>
      </c>
      <c r="AE106" s="183">
        <f t="shared" si="40"/>
        <v>728.37594652335747</v>
      </c>
      <c r="AF106" s="183">
        <f t="shared" si="40"/>
        <v>747.56189881242619</v>
      </c>
      <c r="AG106" s="183">
        <f t="shared" si="40"/>
        <v>766.2300377843826</v>
      </c>
      <c r="AH106" s="183">
        <f t="shared" si="40"/>
        <v>785.25529040428603</v>
      </c>
      <c r="AI106" s="183">
        <f t="shared" si="40"/>
        <v>805.38814476730977</v>
      </c>
      <c r="AJ106" s="183">
        <f t="shared" si="40"/>
        <v>825.09196806374712</v>
      </c>
      <c r="AK106" s="183">
        <f t="shared" si="40"/>
        <v>846.1840131974858</v>
      </c>
      <c r="AL106" s="183">
        <f t="shared" si="40"/>
        <v>867.55515228866716</v>
      </c>
      <c r="AM106" s="183">
        <f t="shared" ref="AM106:BD106" si="41">AM62+AM78+AM92</f>
        <v>888.90099874131806</v>
      </c>
      <c r="AN106" s="183">
        <f t="shared" si="41"/>
        <v>911.0616522661162</v>
      </c>
      <c r="AO106" s="183">
        <f t="shared" si="41"/>
        <v>932.08764500291682</v>
      </c>
      <c r="AP106" s="183">
        <f t="shared" si="41"/>
        <v>953.62956821878299</v>
      </c>
      <c r="AQ106" s="183">
        <f t="shared" si="41"/>
        <v>1004.1022103080761</v>
      </c>
      <c r="AR106" s="183">
        <f t="shared" si="41"/>
        <v>1060.705458262433</v>
      </c>
      <c r="AS106" s="183">
        <f t="shared" si="41"/>
        <v>1125.0683377384098</v>
      </c>
      <c r="AT106" s="183">
        <f t="shared" si="41"/>
        <v>1199.0156029447769</v>
      </c>
      <c r="AU106" s="183">
        <f t="shared" si="41"/>
        <v>1285.6939463595231</v>
      </c>
      <c r="AV106" s="183">
        <f t="shared" si="41"/>
        <v>1388.2355282555227</v>
      </c>
      <c r="AW106" s="183">
        <f t="shared" si="41"/>
        <v>1512.4725871706473</v>
      </c>
      <c r="AX106" s="183">
        <f t="shared" si="41"/>
        <v>1667.8151573098987</v>
      </c>
      <c r="AY106" s="183">
        <f t="shared" si="41"/>
        <v>1871.4270330966781</v>
      </c>
      <c r="AZ106" s="183">
        <f t="shared" si="41"/>
        <v>2151.070261174832</v>
      </c>
      <c r="BA106" s="183">
        <f t="shared" si="41"/>
        <v>2563.5945998636435</v>
      </c>
      <c r="BB106" s="183">
        <f t="shared" si="41"/>
        <v>3241.484667656418</v>
      </c>
      <c r="BC106" s="183">
        <f t="shared" si="41"/>
        <v>4581.1345174004118</v>
      </c>
      <c r="BD106" s="183">
        <f t="shared" si="41"/>
        <v>8576.0849884696254</v>
      </c>
    </row>
    <row r="107" spans="1:56" outlineLevel="1" x14ac:dyDescent="0.2">
      <c r="B107" s="48" t="s">
        <v>157</v>
      </c>
      <c r="C107" s="10" t="s">
        <v>216</v>
      </c>
      <c r="D107" s="24">
        <v>7</v>
      </c>
      <c r="F107" s="73"/>
      <c r="G107" s="183">
        <f t="shared" ref="G107:AL107" si="42">G63+G79+G93</f>
        <v>418.81679799950132</v>
      </c>
      <c r="H107" s="183">
        <f t="shared" si="42"/>
        <v>410.54740762080326</v>
      </c>
      <c r="I107" s="183">
        <f t="shared" si="42"/>
        <v>416.56190744721147</v>
      </c>
      <c r="J107" s="183">
        <f t="shared" si="42"/>
        <v>420.41417276551192</v>
      </c>
      <c r="K107" s="183">
        <f t="shared" si="42"/>
        <v>402.58381784787434</v>
      </c>
      <c r="L107" s="183">
        <f t="shared" si="42"/>
        <v>424.61694106827065</v>
      </c>
      <c r="M107" s="183">
        <f t="shared" si="42"/>
        <v>406.22496785405889</v>
      </c>
      <c r="N107" s="183">
        <f t="shared" si="42"/>
        <v>413.11593275803796</v>
      </c>
      <c r="O107" s="183">
        <f t="shared" si="42"/>
        <v>425.54735918471846</v>
      </c>
      <c r="P107" s="183">
        <f t="shared" si="42"/>
        <v>438.19536596935677</v>
      </c>
      <c r="Q107" s="183">
        <f t="shared" si="42"/>
        <v>452.46416166863406</v>
      </c>
      <c r="R107" s="183">
        <f t="shared" si="42"/>
        <v>463.81335421323837</v>
      </c>
      <c r="S107" s="183">
        <f t="shared" si="42"/>
        <v>476.40195607491881</v>
      </c>
      <c r="T107" s="183">
        <f t="shared" si="42"/>
        <v>488.73028941965316</v>
      </c>
      <c r="U107" s="183">
        <f t="shared" si="42"/>
        <v>501.93843086134336</v>
      </c>
      <c r="V107" s="183">
        <f t="shared" si="42"/>
        <v>515.88378747057175</v>
      </c>
      <c r="W107" s="183">
        <f t="shared" si="42"/>
        <v>530.27361177873536</v>
      </c>
      <c r="X107" s="183">
        <f t="shared" si="42"/>
        <v>544.65315933161537</v>
      </c>
      <c r="Y107" s="183">
        <f t="shared" si="42"/>
        <v>560.25004307790994</v>
      </c>
      <c r="Z107" s="183">
        <f t="shared" si="42"/>
        <v>574.89345670993077</v>
      </c>
      <c r="AA107" s="183">
        <f t="shared" si="42"/>
        <v>592.29810411593485</v>
      </c>
      <c r="AB107" s="183">
        <f t="shared" si="42"/>
        <v>605.07520841260884</v>
      </c>
      <c r="AC107" s="183">
        <f t="shared" si="42"/>
        <v>629.14959627818746</v>
      </c>
      <c r="AD107" s="183">
        <f t="shared" si="42"/>
        <v>642.13275378742719</v>
      </c>
      <c r="AE107" s="183">
        <f t="shared" si="42"/>
        <v>659.14703267448726</v>
      </c>
      <c r="AF107" s="183">
        <f t="shared" si="42"/>
        <v>677.95115404921569</v>
      </c>
      <c r="AG107" s="183">
        <f t="shared" si="42"/>
        <v>696.25882227679324</v>
      </c>
      <c r="AH107" s="183">
        <f t="shared" si="42"/>
        <v>714.94618828660998</v>
      </c>
      <c r="AI107" s="183">
        <f t="shared" si="42"/>
        <v>734.76502637276508</v>
      </c>
      <c r="AJ107" s="183">
        <f t="shared" si="42"/>
        <v>754.18002879277742</v>
      </c>
      <c r="AK107" s="183">
        <f t="shared" si="42"/>
        <v>775.00982488884961</v>
      </c>
      <c r="AL107" s="183">
        <f t="shared" si="42"/>
        <v>796.14671577779052</v>
      </c>
      <c r="AM107" s="183">
        <f t="shared" ref="AM107:BD107" si="43">AM63+AM79+AM93</f>
        <v>817.28779697747757</v>
      </c>
      <c r="AN107" s="183">
        <f t="shared" si="43"/>
        <v>839.27470429525408</v>
      </c>
      <c r="AO107" s="183">
        <f t="shared" si="43"/>
        <v>860.6700199430843</v>
      </c>
      <c r="AP107" s="183">
        <f t="shared" si="43"/>
        <v>882.67131181099944</v>
      </c>
      <c r="AQ107" s="183">
        <f t="shared" si="43"/>
        <v>930.43499716865574</v>
      </c>
      <c r="AR107" s="183">
        <f t="shared" si="43"/>
        <v>983.97115908868773</v>
      </c>
      <c r="AS107" s="183">
        <f t="shared" si="43"/>
        <v>1044.8198000227587</v>
      </c>
      <c r="AT107" s="183">
        <f t="shared" si="43"/>
        <v>1114.6843280809528</v>
      </c>
      <c r="AU107" s="183">
        <f t="shared" si="43"/>
        <v>1196.5416105568804</v>
      </c>
      <c r="AV107" s="183">
        <f t="shared" si="43"/>
        <v>1293.2785766374534</v>
      </c>
      <c r="AW107" s="183">
        <f t="shared" si="43"/>
        <v>1410.3597061296382</v>
      </c>
      <c r="AX107" s="183">
        <f t="shared" si="43"/>
        <v>1556.6172352552787</v>
      </c>
      <c r="AY107" s="183">
        <f t="shared" si="43"/>
        <v>1748.2520982121753</v>
      </c>
      <c r="AZ107" s="183">
        <f t="shared" si="43"/>
        <v>2011.2933688533649</v>
      </c>
      <c r="BA107" s="183">
        <f t="shared" si="43"/>
        <v>2399.1250946372238</v>
      </c>
      <c r="BB107" s="183">
        <f t="shared" si="43"/>
        <v>3036.1455689902778</v>
      </c>
      <c r="BC107" s="183">
        <f t="shared" si="43"/>
        <v>4294.4904014761178</v>
      </c>
      <c r="BD107" s="183">
        <f t="shared" si="43"/>
        <v>8045.6840718460808</v>
      </c>
    </row>
    <row r="108" spans="1:56" outlineLevel="1" x14ac:dyDescent="0.2">
      <c r="B108" s="48"/>
    </row>
    <row r="109" spans="1:56" x14ac:dyDescent="0.2">
      <c r="A109" s="30" t="s">
        <v>23</v>
      </c>
      <c r="B109" s="31"/>
      <c r="C109" s="32"/>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row>
  </sheetData>
  <sheetProtection formatCells="0" formatColumns="0" formatRows="0" insertColumns="0" insertRows="0" insertHyperlinks="0" deleteColumns="0" deleteRows="0" sort="0" autoFilter="0" pivotTables="0"/>
  <dataConsolidate/>
  <conditionalFormatting sqref="F9:BD14">
    <cfRule type="expression" dxfId="137" priority="543">
      <formula>F$14&lt;&gt;1</formula>
    </cfRule>
  </conditionalFormatting>
  <conditionalFormatting sqref="E13:E14">
    <cfRule type="expression" dxfId="136" priority="549">
      <formula>E$14=0</formula>
    </cfRule>
  </conditionalFormatting>
  <conditionalFormatting sqref="E12">
    <cfRule type="expression" dxfId="135" priority="548">
      <formula>E$14=0</formula>
    </cfRule>
  </conditionalFormatting>
  <conditionalFormatting sqref="F8:BD8">
    <cfRule type="expression" dxfId="134" priority="546">
      <formula>AND(E$14=1,F$14=1)</formula>
    </cfRule>
    <cfRule type="expression" dxfId="133" priority="547">
      <formula>F$14=1</formula>
    </cfRule>
  </conditionalFormatting>
  <conditionalFormatting sqref="F8:BD8">
    <cfRule type="expression" dxfId="132" priority="544">
      <formula>AND(F$13=0,F$14=1,E$13=1)</formula>
    </cfRule>
    <cfRule type="expression" dxfId="131" priority="545">
      <formula>AND(F$14=1,F$13=0)</formula>
    </cfRule>
  </conditionalFormatting>
  <conditionalFormatting sqref="B3">
    <cfRule type="expression" dxfId="130" priority="508">
      <formula>$B$3="The model contains one or more errors"</formula>
    </cfRule>
  </conditionalFormatting>
  <conditionalFormatting sqref="F89:F93">
    <cfRule type="expression" dxfId="129" priority="126">
      <formula>F$14=0</formula>
    </cfRule>
  </conditionalFormatting>
  <conditionalFormatting sqref="H87:BD93">
    <cfRule type="expression" dxfId="128" priority="119">
      <formula>H$14=0</formula>
    </cfRule>
  </conditionalFormatting>
  <conditionalFormatting sqref="H87:BD93">
    <cfRule type="expression" dxfId="127" priority="115">
      <formula>AND(H$9&gt;Display_Year_End,G$14=1)</formula>
    </cfRule>
    <cfRule type="expression" dxfId="126" priority="116">
      <formula>AND(H$14=0,I$14=1)</formula>
    </cfRule>
    <cfRule type="expression" dxfId="125" priority="118">
      <formula>H$14=0</formula>
    </cfRule>
  </conditionalFormatting>
  <conditionalFormatting sqref="H87:BD93">
    <cfRule type="expression" dxfId="124" priority="117">
      <formula>H$14=0</formula>
    </cfRule>
  </conditionalFormatting>
  <conditionalFormatting sqref="G87:BD93">
    <cfRule type="expression" dxfId="123" priority="114">
      <formula>G$14=0</formula>
    </cfRule>
  </conditionalFormatting>
  <conditionalFormatting sqref="G87:BD93">
    <cfRule type="expression" dxfId="122" priority="110">
      <formula>AND(G$9&gt;Display_Year_End,F$14=1)</formula>
    </cfRule>
    <cfRule type="expression" dxfId="121" priority="111">
      <formula>AND(G$14=0,H$14=1)</formula>
    </cfRule>
    <cfRule type="expression" dxfId="120" priority="113">
      <formula>G$14=0</formula>
    </cfRule>
  </conditionalFormatting>
  <conditionalFormatting sqref="G87:BD93">
    <cfRule type="expression" dxfId="119" priority="112">
      <formula>G$14=0</formula>
    </cfRule>
  </conditionalFormatting>
  <conditionalFormatting sqref="F103:F107">
    <cfRule type="expression" dxfId="118" priority="99">
      <formula>F$14=0</formula>
    </cfRule>
  </conditionalFormatting>
  <conditionalFormatting sqref="H101:BD107">
    <cfRule type="expression" dxfId="117" priority="92">
      <formula>H$14=0</formula>
    </cfRule>
  </conditionalFormatting>
  <conditionalFormatting sqref="H101:BD107">
    <cfRule type="expression" dxfId="116" priority="88">
      <formula>AND(H$9&gt;Display_Year_End,G$14=1)</formula>
    </cfRule>
    <cfRule type="expression" dxfId="115" priority="89">
      <formula>AND(H$14=0,I$14=1)</formula>
    </cfRule>
    <cfRule type="expression" dxfId="114" priority="91">
      <formula>H$14=0</formula>
    </cfRule>
  </conditionalFormatting>
  <conditionalFormatting sqref="H101:BD107">
    <cfRule type="expression" dxfId="113" priority="90">
      <formula>H$14=0</formula>
    </cfRule>
  </conditionalFormatting>
  <conditionalFormatting sqref="G101:BD107">
    <cfRule type="expression" dxfId="112" priority="87">
      <formula>G$14=0</formula>
    </cfRule>
  </conditionalFormatting>
  <conditionalFormatting sqref="G101:BD107">
    <cfRule type="expression" dxfId="111" priority="83">
      <formula>AND(G$9&gt;Display_Year_End,F$14=1)</formula>
    </cfRule>
    <cfRule type="expression" dxfId="110" priority="84">
      <formula>AND(G$14=0,H$14=1)</formula>
    </cfRule>
    <cfRule type="expression" dxfId="109" priority="86">
      <formula>G$14=0</formula>
    </cfRule>
  </conditionalFormatting>
  <conditionalFormatting sqref="G101:BD107">
    <cfRule type="expression" dxfId="108" priority="85">
      <formula>G$14=0</formula>
    </cfRule>
  </conditionalFormatting>
  <hyperlinks>
    <hyperlink ref="B5" location="Contents!A1" display="[To Contents]" xr:uid="{00000000-0004-0000-0900-000000000000}"/>
  </hyperlinks>
  <pageMargins left="0.39370078740157483" right="0.39370078740157483" top="0.39370078740157483" bottom="0.39370078740157483" header="0.39370078740157483" footer="0.39370078740157483"/>
  <pageSetup paperSize="8" scale="10"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82" id="{FE8E8457-1B0A-44CD-8A7A-B86B91CEC019}">
            <xm:f>'Avoidable Costs'!F$14=0</xm:f>
            <x14:dxf>
              <font>
                <color theme="0"/>
              </font>
            </x14:dxf>
          </x14:cfRule>
          <xm:sqref>F75:F79 G73:BD79 F43:F47 G41:BD47 F59:F63 G57:BD63 F29:F33 G27:BD33</xm:sqref>
        </x14:conditionalFormatting>
        <x14:conditionalFormatting xmlns:xm="http://schemas.microsoft.com/office/excel/2006/main">
          <x14:cfRule type="expression" priority="78" id="{0087DDC0-D007-47C4-AF9F-DDD83AE5A7CE}">
            <xm:f>AND('Avoidable Costs'!G$9&gt;Display_Year_End,'Avoidable Costs'!F$14=1)</xm:f>
            <x14:dxf>
              <font>
                <color theme="0"/>
              </font>
              <border>
                <left style="dotted">
                  <color theme="0" tint="-0.24994659260841701"/>
                </left>
              </border>
            </x14:dxf>
          </x14:cfRule>
          <x14:cfRule type="expression" priority="79" id="{0B701BDE-6CA2-41B7-B5AB-13B06F0F933D}">
            <xm:f>AND('Avoidable Costs'!G$14=0,'Avoidable Costs'!H$14=1)</xm:f>
            <x14:dxf>
              <font>
                <color theme="0"/>
              </font>
              <fill>
                <patternFill patternType="none">
                  <bgColor auto="1"/>
                </patternFill>
              </fill>
              <border>
                <right style="dotted">
                  <color theme="0" tint="-0.24994659260841701"/>
                </right>
                <vertical/>
                <horizontal/>
              </border>
            </x14:dxf>
          </x14:cfRule>
          <x14:cfRule type="expression" priority="81" id="{E3F1A549-2005-4F38-A4A2-DC31CF06450A}">
            <xm:f>'Avoidable Costs'!G$14=0</xm:f>
            <x14:dxf>
              <font>
                <color theme="0"/>
              </font>
              <fill>
                <patternFill patternType="none">
                  <bgColor auto="1"/>
                </patternFill>
              </fill>
              <border>
                <left/>
                <right/>
                <top/>
                <bottom/>
                <vertical/>
                <horizontal/>
              </border>
            </x14:dxf>
          </x14:cfRule>
          <xm:sqref>G73:BD79 G41:BD47 G57:BD63 G20:BD20 G27:BD33</xm:sqref>
        </x14:conditionalFormatting>
        <x14:conditionalFormatting xmlns:xm="http://schemas.microsoft.com/office/excel/2006/main">
          <x14:cfRule type="expression" priority="80" id="{60683E14-03BE-455D-BC05-E2DCBBAC4328}">
            <xm:f>'Avoidable Costs'!G$14=0</xm:f>
            <x14:dxf>
              <font>
                <color theme="0"/>
              </font>
              <fill>
                <patternFill patternType="none">
                  <bgColor auto="1"/>
                </patternFill>
              </fill>
              <border>
                <left/>
                <right/>
                <top/>
                <bottom/>
                <vertical/>
                <horizontal/>
              </border>
            </x14:dxf>
          </x14:cfRule>
          <xm:sqref>G73:BD79 G41:BD47 G57:BD63 G20:BD20 G27:BD33</xm:sqref>
        </x14:conditionalFormatting>
        <x14:conditionalFormatting xmlns:xm="http://schemas.microsoft.com/office/excel/2006/main">
          <x14:cfRule type="expression" priority="32" id="{368CC027-D506-48EB-959E-7EACA8312B4D}">
            <xm:f>AND('Regulatory Model'!H$9&gt;Display_Year_End,'Regulatory Model'!G$14=1)</xm:f>
            <x14:dxf>
              <font>
                <color theme="0"/>
              </font>
              <border>
                <left style="dotted">
                  <color theme="0" tint="-0.24994659260841701"/>
                </left>
              </border>
            </x14:dxf>
          </x14:cfRule>
          <x14:cfRule type="expression" priority="33" id="{25374E2C-D65D-414A-84F5-5749770AC88A}">
            <xm:f>AND('Regulatory Model'!H$14=0,'Regulatory Model'!I$14=1)</xm:f>
            <x14:dxf>
              <font>
                <color theme="0"/>
              </font>
              <fill>
                <patternFill patternType="none">
                  <bgColor auto="1"/>
                </patternFill>
              </fill>
              <border>
                <right style="dotted">
                  <color theme="0" tint="-0.24994659260841701"/>
                </right>
                <vertical/>
                <horizontal/>
              </border>
            </x14:dxf>
          </x14:cfRule>
          <x14:cfRule type="expression" priority="35" id="{C8D9EB49-749A-40C6-B753-E3499E7014ED}">
            <xm:f>'Regulatory Model'!H$14=0</xm:f>
            <x14:dxf>
              <font>
                <color theme="0"/>
              </font>
              <fill>
                <patternFill patternType="none">
                  <bgColor auto="1"/>
                </patternFill>
              </fill>
              <border>
                <left/>
                <right/>
                <top/>
                <bottom/>
                <vertical/>
                <horizontal/>
              </border>
            </x14:dxf>
          </x14:cfRule>
          <xm:sqref>H18:BD19</xm:sqref>
        </x14:conditionalFormatting>
        <x14:conditionalFormatting xmlns:xm="http://schemas.microsoft.com/office/excel/2006/main">
          <x14:cfRule type="expression" priority="34" id="{7455F030-2E3F-41DF-ABB8-BED9B67948B1}">
            <xm:f>'Regulatory Model'!H$14=0</xm:f>
            <x14:dxf>
              <font>
                <color theme="0"/>
              </font>
              <fill>
                <patternFill patternType="none">
                  <bgColor auto="1"/>
                </patternFill>
              </fill>
              <border>
                <left/>
                <right/>
                <top/>
                <bottom/>
                <vertical/>
                <horizontal/>
              </border>
            </x14:dxf>
          </x14:cfRule>
          <xm:sqref>H18:BD19</xm:sqref>
        </x14:conditionalFormatting>
        <x14:conditionalFormatting xmlns:xm="http://schemas.microsoft.com/office/excel/2006/main">
          <x14:cfRule type="expression" priority="28" id="{CB48B213-3325-4E99-A4ED-2ADBCF70615C}">
            <xm:f>AND('Capital Base'!G$9&gt;Display_Year_End,'Capital Base'!F$14=1)</xm:f>
            <x14:dxf>
              <font>
                <color theme="0"/>
              </font>
              <border>
                <left style="dotted">
                  <color theme="0" tint="-0.24994659260841701"/>
                </left>
              </border>
            </x14:dxf>
          </x14:cfRule>
          <x14:cfRule type="expression" priority="29" id="{973A41EF-9F6B-46FA-A6C0-A38E20BD560C}">
            <xm:f>AND('Capital Base'!G$14=0,'Capital Base'!H$14=1)</xm:f>
            <x14:dxf>
              <font>
                <color theme="0"/>
              </font>
              <fill>
                <patternFill patternType="none">
                  <bgColor auto="1"/>
                </patternFill>
              </fill>
              <border>
                <right style="dotted">
                  <color theme="0" tint="-0.24994659260841701"/>
                </right>
                <vertical/>
                <horizontal/>
              </border>
            </x14:dxf>
          </x14:cfRule>
          <x14:cfRule type="expression" priority="31" id="{7F452AB7-A8CD-46A6-88F0-66D058A83E15}">
            <xm:f>'Capital Base'!G$14=0</xm:f>
            <x14:dxf>
              <font>
                <color theme="0"/>
              </font>
              <fill>
                <patternFill patternType="none">
                  <bgColor auto="1"/>
                </patternFill>
              </fill>
              <border>
                <left/>
                <right/>
                <top/>
                <bottom/>
                <vertical/>
                <horizontal/>
              </border>
            </x14:dxf>
          </x14:cfRule>
          <xm:sqref>G18:BD19</xm:sqref>
        </x14:conditionalFormatting>
        <x14:conditionalFormatting xmlns:xm="http://schemas.microsoft.com/office/excel/2006/main">
          <x14:cfRule type="expression" priority="30" id="{9F4ABEDD-199B-4F90-A4EF-547E24E830DF}">
            <xm:f>'Capital Base'!G$14=0</xm:f>
            <x14:dxf>
              <font>
                <color theme="0"/>
              </font>
              <fill>
                <patternFill patternType="none">
                  <bgColor auto="1"/>
                </patternFill>
              </fill>
              <border>
                <left/>
                <right/>
                <top/>
                <bottom/>
                <vertical/>
                <horizontal/>
              </border>
            </x14:dxf>
          </x14:cfRule>
          <xm:sqref>G18:BD19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4F81BD"/>
    <pageSetUpPr fitToPage="1"/>
  </sheetPr>
  <dimension ref="A1:BE79"/>
  <sheetViews>
    <sheetView showGridLines="0" zoomScaleNormal="100" zoomScaleSheetLayoutView="100" zoomScalePageLayoutView="90" workbookViewId="0">
      <pane xSplit="3" ySplit="15" topLeftCell="D16" activePane="bottomRight" state="frozen"/>
      <selection activeCell="F29" sqref="F29"/>
      <selection pane="topRight" activeCell="F29" sqref="F29"/>
      <selection pane="bottomLeft" activeCell="F29" sqref="F29"/>
      <selection pane="bottomRight" activeCell="F29" sqref="F29"/>
    </sheetView>
  </sheetViews>
  <sheetFormatPr defaultColWidth="0" defaultRowHeight="12.75" outlineLevelRow="1" x14ac:dyDescent="0.2"/>
  <cols>
    <col min="1" max="1" width="5.7109375" style="1" customWidth="1"/>
    <col min="2" max="2" width="67.7109375" style="1" customWidth="1"/>
    <col min="3" max="3" width="13.7109375" style="10" customWidth="1"/>
    <col min="4" max="4" width="12.7109375" style="1" customWidth="1"/>
    <col min="5" max="56" width="9" style="1" customWidth="1"/>
    <col min="57" max="57" width="2.42578125" style="1" customWidth="1"/>
    <col min="58" max="16384" width="9.140625" style="1" hidden="1"/>
  </cols>
  <sheetData>
    <row r="1" spans="1:57" s="2" customFormat="1" ht="18.75" x14ac:dyDescent="0.3">
      <c r="A1" s="96" t="str">
        <f>Model_Name</f>
        <v>Efficient Cost Bounds Model</v>
      </c>
      <c r="B1" s="97"/>
      <c r="C1" s="98"/>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row>
    <row r="2" spans="1:57" s="3" customFormat="1" x14ac:dyDescent="0.2">
      <c r="A2" s="100">
        <f>MATCH(B2,Contents!$D$8:$D$21,0)</f>
        <v>10</v>
      </c>
      <c r="B2" s="101" t="str">
        <f>PROPER(MID(CELL("filename", A1), FIND("]", CELL("filename", A1))+1, 100))</f>
        <v>Avoidable Costs</v>
      </c>
      <c r="C2" s="95"/>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row>
    <row r="3" spans="1:57" s="3" customFormat="1" x14ac:dyDescent="0.2">
      <c r="A3" s="125">
        <f>SUM(A7:A15,A17:A21,A23:A35,A37:A51,A53:A65,A67:A78)</f>
        <v>0</v>
      </c>
      <c r="B3" s="126" t="str">
        <f>Error_Message</f>
        <v>No errors identified</v>
      </c>
      <c r="C3" s="95"/>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row>
    <row r="4" spans="1:57" s="3" customFormat="1" x14ac:dyDescent="0.2">
      <c r="A4" s="103"/>
      <c r="B4" s="104"/>
      <c r="C4" s="95"/>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row>
    <row r="5" spans="1:57" x14ac:dyDescent="0.2">
      <c r="A5" s="4"/>
      <c r="B5" s="44" t="s">
        <v>24</v>
      </c>
      <c r="C5" s="5"/>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row>
    <row r="6" spans="1:57" x14ac:dyDescent="0.2">
      <c r="A6" s="68">
        <f>MAX($A$1:A5)+subsection</f>
        <v>10.01</v>
      </c>
      <c r="B6" s="6" t="s">
        <v>208</v>
      </c>
      <c r="C6" s="7"/>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row>
    <row r="7" spans="1:57" x14ac:dyDescent="0.2">
      <c r="A7" s="9"/>
      <c r="C7" s="13"/>
      <c r="D7" s="45"/>
    </row>
    <row r="8" spans="1:57" ht="15.75" customHeight="1" x14ac:dyDescent="0.2">
      <c r="A8" s="9"/>
      <c r="C8" s="13"/>
      <c r="D8" s="45"/>
      <c r="E8" s="75"/>
      <c r="F8" s="90" t="str">
        <f t="shared" ref="F8:BD8" si="0">IF(F13=1,"Actual","Forecast")</f>
        <v>Actual</v>
      </c>
      <c r="G8" s="90" t="str">
        <f t="shared" si="0"/>
        <v>Actual</v>
      </c>
      <c r="H8" s="90" t="str">
        <f t="shared" si="0"/>
        <v>Actual</v>
      </c>
      <c r="I8" s="90" t="str">
        <f t="shared" si="0"/>
        <v>Actual</v>
      </c>
      <c r="J8" s="90" t="str">
        <f t="shared" si="0"/>
        <v>Actual</v>
      </c>
      <c r="K8" s="90" t="str">
        <f t="shared" si="0"/>
        <v>Forecast</v>
      </c>
      <c r="L8" s="90" t="str">
        <f t="shared" si="0"/>
        <v>Forecast</v>
      </c>
      <c r="M8" s="90" t="str">
        <f t="shared" si="0"/>
        <v>Forecast</v>
      </c>
      <c r="N8" s="90" t="str">
        <f t="shared" si="0"/>
        <v>Forecast</v>
      </c>
      <c r="O8" s="90" t="str">
        <f t="shared" si="0"/>
        <v>Forecast</v>
      </c>
      <c r="P8" s="90" t="str">
        <f t="shared" si="0"/>
        <v>Forecast</v>
      </c>
      <c r="Q8" s="90" t="str">
        <f t="shared" si="0"/>
        <v>Forecast</v>
      </c>
      <c r="R8" s="90" t="str">
        <f t="shared" si="0"/>
        <v>Forecast</v>
      </c>
      <c r="S8" s="90" t="str">
        <f t="shared" si="0"/>
        <v>Forecast</v>
      </c>
      <c r="T8" s="90" t="str">
        <f t="shared" si="0"/>
        <v>Forecast</v>
      </c>
      <c r="U8" s="90" t="str">
        <f t="shared" si="0"/>
        <v>Forecast</v>
      </c>
      <c r="V8" s="90" t="str">
        <f t="shared" si="0"/>
        <v>Forecast</v>
      </c>
      <c r="W8" s="90" t="str">
        <f t="shared" si="0"/>
        <v>Forecast</v>
      </c>
      <c r="X8" s="90" t="str">
        <f t="shared" si="0"/>
        <v>Forecast</v>
      </c>
      <c r="Y8" s="90" t="str">
        <f t="shared" si="0"/>
        <v>Forecast</v>
      </c>
      <c r="Z8" s="90" t="str">
        <f t="shared" si="0"/>
        <v>Forecast</v>
      </c>
      <c r="AA8" s="90" t="str">
        <f t="shared" si="0"/>
        <v>Forecast</v>
      </c>
      <c r="AB8" s="90" t="str">
        <f t="shared" si="0"/>
        <v>Forecast</v>
      </c>
      <c r="AC8" s="90" t="str">
        <f t="shared" si="0"/>
        <v>Forecast</v>
      </c>
      <c r="AD8" s="90" t="str">
        <f t="shared" si="0"/>
        <v>Forecast</v>
      </c>
      <c r="AE8" s="90" t="str">
        <f t="shared" si="0"/>
        <v>Forecast</v>
      </c>
      <c r="AF8" s="90" t="str">
        <f t="shared" si="0"/>
        <v>Forecast</v>
      </c>
      <c r="AG8" s="90" t="str">
        <f t="shared" si="0"/>
        <v>Forecast</v>
      </c>
      <c r="AH8" s="90" t="str">
        <f t="shared" si="0"/>
        <v>Forecast</v>
      </c>
      <c r="AI8" s="90" t="str">
        <f t="shared" si="0"/>
        <v>Forecast</v>
      </c>
      <c r="AJ8" s="90" t="str">
        <f t="shared" si="0"/>
        <v>Forecast</v>
      </c>
      <c r="AK8" s="90" t="str">
        <f t="shared" si="0"/>
        <v>Forecast</v>
      </c>
      <c r="AL8" s="90" t="str">
        <f t="shared" si="0"/>
        <v>Forecast</v>
      </c>
      <c r="AM8" s="90" t="str">
        <f t="shared" si="0"/>
        <v>Forecast</v>
      </c>
      <c r="AN8" s="90" t="str">
        <f t="shared" si="0"/>
        <v>Forecast</v>
      </c>
      <c r="AO8" s="90" t="str">
        <f t="shared" si="0"/>
        <v>Forecast</v>
      </c>
      <c r="AP8" s="90" t="str">
        <f t="shared" si="0"/>
        <v>Forecast</v>
      </c>
      <c r="AQ8" s="90" t="str">
        <f t="shared" si="0"/>
        <v>Forecast</v>
      </c>
      <c r="AR8" s="90" t="str">
        <f t="shared" si="0"/>
        <v>Forecast</v>
      </c>
      <c r="AS8" s="90" t="str">
        <f t="shared" si="0"/>
        <v>Forecast</v>
      </c>
      <c r="AT8" s="90" t="str">
        <f t="shared" si="0"/>
        <v>Forecast</v>
      </c>
      <c r="AU8" s="90" t="str">
        <f t="shared" si="0"/>
        <v>Forecast</v>
      </c>
      <c r="AV8" s="90" t="str">
        <f t="shared" si="0"/>
        <v>Forecast</v>
      </c>
      <c r="AW8" s="90" t="str">
        <f t="shared" si="0"/>
        <v>Forecast</v>
      </c>
      <c r="AX8" s="90" t="str">
        <f t="shared" si="0"/>
        <v>Forecast</v>
      </c>
      <c r="AY8" s="90" t="str">
        <f t="shared" si="0"/>
        <v>Forecast</v>
      </c>
      <c r="AZ8" s="90" t="str">
        <f t="shared" si="0"/>
        <v>Forecast</v>
      </c>
      <c r="BA8" s="90" t="str">
        <f t="shared" si="0"/>
        <v>Forecast</v>
      </c>
      <c r="BB8" s="90" t="str">
        <f t="shared" si="0"/>
        <v>Forecast</v>
      </c>
      <c r="BC8" s="90" t="str">
        <f t="shared" si="0"/>
        <v>Forecast</v>
      </c>
      <c r="BD8" s="90" t="str">
        <f t="shared" si="0"/>
        <v>Forecast</v>
      </c>
    </row>
    <row r="9" spans="1:57" s="18" customFormat="1" ht="28.5" customHeight="1" x14ac:dyDescent="0.2">
      <c r="A9" s="15"/>
      <c r="B9" s="54" t="s">
        <v>209</v>
      </c>
      <c r="C9" s="16"/>
      <c r="D9" s="17"/>
      <c r="E9" s="55">
        <f>Base_Year</f>
        <v>2015</v>
      </c>
      <c r="F9" s="56">
        <f>E9+1</f>
        <v>2016</v>
      </c>
      <c r="G9" s="56">
        <f>F9+1</f>
        <v>2017</v>
      </c>
      <c r="H9" s="56">
        <f>G9+1</f>
        <v>2018</v>
      </c>
      <c r="I9" s="56">
        <f>H9+1</f>
        <v>2019</v>
      </c>
      <c r="J9" s="56">
        <f t="shared" ref="J9:AN9" si="1">I9+1</f>
        <v>2020</v>
      </c>
      <c r="K9" s="56">
        <f t="shared" si="1"/>
        <v>2021</v>
      </c>
      <c r="L9" s="56">
        <f t="shared" si="1"/>
        <v>2022</v>
      </c>
      <c r="M9" s="56">
        <f t="shared" si="1"/>
        <v>2023</v>
      </c>
      <c r="N9" s="56">
        <f t="shared" si="1"/>
        <v>2024</v>
      </c>
      <c r="O9" s="56">
        <f t="shared" si="1"/>
        <v>2025</v>
      </c>
      <c r="P9" s="56">
        <f t="shared" si="1"/>
        <v>2026</v>
      </c>
      <c r="Q9" s="56">
        <f t="shared" si="1"/>
        <v>2027</v>
      </c>
      <c r="R9" s="56">
        <f t="shared" si="1"/>
        <v>2028</v>
      </c>
      <c r="S9" s="56">
        <f t="shared" si="1"/>
        <v>2029</v>
      </c>
      <c r="T9" s="56">
        <f t="shared" si="1"/>
        <v>2030</v>
      </c>
      <c r="U9" s="56">
        <f t="shared" si="1"/>
        <v>2031</v>
      </c>
      <c r="V9" s="56">
        <f t="shared" si="1"/>
        <v>2032</v>
      </c>
      <c r="W9" s="56">
        <f t="shared" si="1"/>
        <v>2033</v>
      </c>
      <c r="X9" s="56">
        <f t="shared" si="1"/>
        <v>2034</v>
      </c>
      <c r="Y9" s="56">
        <f t="shared" si="1"/>
        <v>2035</v>
      </c>
      <c r="Z9" s="56">
        <f t="shared" si="1"/>
        <v>2036</v>
      </c>
      <c r="AA9" s="56">
        <f t="shared" si="1"/>
        <v>2037</v>
      </c>
      <c r="AB9" s="56">
        <f t="shared" si="1"/>
        <v>2038</v>
      </c>
      <c r="AC9" s="56">
        <f t="shared" si="1"/>
        <v>2039</v>
      </c>
      <c r="AD9" s="56">
        <f t="shared" si="1"/>
        <v>2040</v>
      </c>
      <c r="AE9" s="56">
        <f t="shared" si="1"/>
        <v>2041</v>
      </c>
      <c r="AF9" s="56">
        <f t="shared" si="1"/>
        <v>2042</v>
      </c>
      <c r="AG9" s="56">
        <f t="shared" si="1"/>
        <v>2043</v>
      </c>
      <c r="AH9" s="56">
        <f t="shared" si="1"/>
        <v>2044</v>
      </c>
      <c r="AI9" s="56">
        <f t="shared" si="1"/>
        <v>2045</v>
      </c>
      <c r="AJ9" s="56">
        <f t="shared" si="1"/>
        <v>2046</v>
      </c>
      <c r="AK9" s="56">
        <f t="shared" si="1"/>
        <v>2047</v>
      </c>
      <c r="AL9" s="56">
        <f t="shared" si="1"/>
        <v>2048</v>
      </c>
      <c r="AM9" s="56">
        <f t="shared" si="1"/>
        <v>2049</v>
      </c>
      <c r="AN9" s="56">
        <f t="shared" si="1"/>
        <v>2050</v>
      </c>
      <c r="AO9" s="56">
        <f>AN9+1</f>
        <v>2051</v>
      </c>
      <c r="AP9" s="56">
        <f>AO9+1</f>
        <v>2052</v>
      </c>
      <c r="AQ9" s="56">
        <f>AP9+1</f>
        <v>2053</v>
      </c>
      <c r="AR9" s="56">
        <f t="shared" ref="AR9:BC9" si="2">AQ9+1</f>
        <v>2054</v>
      </c>
      <c r="AS9" s="56">
        <f t="shared" si="2"/>
        <v>2055</v>
      </c>
      <c r="AT9" s="56">
        <f t="shared" si="2"/>
        <v>2056</v>
      </c>
      <c r="AU9" s="56">
        <f t="shared" si="2"/>
        <v>2057</v>
      </c>
      <c r="AV9" s="56">
        <f t="shared" si="2"/>
        <v>2058</v>
      </c>
      <c r="AW9" s="56">
        <f t="shared" si="2"/>
        <v>2059</v>
      </c>
      <c r="AX9" s="56">
        <f t="shared" si="2"/>
        <v>2060</v>
      </c>
      <c r="AY9" s="56">
        <f t="shared" si="2"/>
        <v>2061</v>
      </c>
      <c r="AZ9" s="56">
        <f t="shared" si="2"/>
        <v>2062</v>
      </c>
      <c r="BA9" s="56">
        <f t="shared" si="2"/>
        <v>2063</v>
      </c>
      <c r="BB9" s="56">
        <f t="shared" si="2"/>
        <v>2064</v>
      </c>
      <c r="BC9" s="56">
        <f t="shared" si="2"/>
        <v>2065</v>
      </c>
      <c r="BD9" s="56">
        <f>BC9+1</f>
        <v>2066</v>
      </c>
      <c r="BE9" s="14"/>
    </row>
    <row r="10" spans="1:57" s="18" customFormat="1" ht="14.25" customHeight="1" outlineLevel="1" x14ac:dyDescent="0.2">
      <c r="A10" s="15"/>
      <c r="B10" s="54" t="s">
        <v>56</v>
      </c>
      <c r="C10" s="19"/>
      <c r="D10" s="20"/>
      <c r="E10" s="57">
        <f>Base_Year_Start_Date</f>
        <v>41821</v>
      </c>
      <c r="F10" s="58">
        <f>E11+1</f>
        <v>42186</v>
      </c>
      <c r="G10" s="58">
        <f>F11+1</f>
        <v>42552</v>
      </c>
      <c r="H10" s="58">
        <f>G11+1</f>
        <v>42917</v>
      </c>
      <c r="I10" s="58">
        <f>H11+1</f>
        <v>43282</v>
      </c>
      <c r="J10" s="58">
        <f t="shared" ref="J10:BD10" si="3">I11+1</f>
        <v>43647</v>
      </c>
      <c r="K10" s="58">
        <f t="shared" si="3"/>
        <v>44013</v>
      </c>
      <c r="L10" s="58">
        <f t="shared" si="3"/>
        <v>44378</v>
      </c>
      <c r="M10" s="58">
        <f t="shared" si="3"/>
        <v>44743</v>
      </c>
      <c r="N10" s="58">
        <f t="shared" si="3"/>
        <v>45108</v>
      </c>
      <c r="O10" s="58">
        <f t="shared" si="3"/>
        <v>45474</v>
      </c>
      <c r="P10" s="58">
        <f t="shared" si="3"/>
        <v>45839</v>
      </c>
      <c r="Q10" s="58">
        <f t="shared" si="3"/>
        <v>46204</v>
      </c>
      <c r="R10" s="58">
        <f t="shared" si="3"/>
        <v>46569</v>
      </c>
      <c r="S10" s="58">
        <f t="shared" si="3"/>
        <v>46935</v>
      </c>
      <c r="T10" s="58">
        <f t="shared" si="3"/>
        <v>47300</v>
      </c>
      <c r="U10" s="58">
        <f t="shared" si="3"/>
        <v>47665</v>
      </c>
      <c r="V10" s="58">
        <f t="shared" si="3"/>
        <v>48030</v>
      </c>
      <c r="W10" s="58">
        <f t="shared" si="3"/>
        <v>48396</v>
      </c>
      <c r="X10" s="58">
        <f t="shared" si="3"/>
        <v>48761</v>
      </c>
      <c r="Y10" s="58">
        <f t="shared" si="3"/>
        <v>49126</v>
      </c>
      <c r="Z10" s="58">
        <f t="shared" si="3"/>
        <v>49491</v>
      </c>
      <c r="AA10" s="58">
        <f t="shared" si="3"/>
        <v>49857</v>
      </c>
      <c r="AB10" s="58">
        <f t="shared" si="3"/>
        <v>50222</v>
      </c>
      <c r="AC10" s="58">
        <f t="shared" si="3"/>
        <v>50587</v>
      </c>
      <c r="AD10" s="58">
        <f t="shared" si="3"/>
        <v>50952</v>
      </c>
      <c r="AE10" s="58">
        <f t="shared" si="3"/>
        <v>51318</v>
      </c>
      <c r="AF10" s="58">
        <f t="shared" si="3"/>
        <v>51683</v>
      </c>
      <c r="AG10" s="58">
        <f t="shared" si="3"/>
        <v>52048</v>
      </c>
      <c r="AH10" s="58">
        <f t="shared" si="3"/>
        <v>52413</v>
      </c>
      <c r="AI10" s="58">
        <f t="shared" si="3"/>
        <v>52779</v>
      </c>
      <c r="AJ10" s="58">
        <f t="shared" si="3"/>
        <v>53144</v>
      </c>
      <c r="AK10" s="58">
        <f t="shared" si="3"/>
        <v>53509</v>
      </c>
      <c r="AL10" s="58">
        <f t="shared" si="3"/>
        <v>53874</v>
      </c>
      <c r="AM10" s="58">
        <f t="shared" si="3"/>
        <v>54240</v>
      </c>
      <c r="AN10" s="58">
        <f t="shared" si="3"/>
        <v>54605</v>
      </c>
      <c r="AO10" s="58">
        <f t="shared" si="3"/>
        <v>54970</v>
      </c>
      <c r="AP10" s="58">
        <f t="shared" si="3"/>
        <v>55335</v>
      </c>
      <c r="AQ10" s="58">
        <f t="shared" si="3"/>
        <v>55701</v>
      </c>
      <c r="AR10" s="58">
        <f t="shared" si="3"/>
        <v>56066</v>
      </c>
      <c r="AS10" s="58">
        <f t="shared" si="3"/>
        <v>56431</v>
      </c>
      <c r="AT10" s="58">
        <f t="shared" si="3"/>
        <v>56796</v>
      </c>
      <c r="AU10" s="58">
        <f t="shared" si="3"/>
        <v>57162</v>
      </c>
      <c r="AV10" s="58">
        <f t="shared" si="3"/>
        <v>57527</v>
      </c>
      <c r="AW10" s="58">
        <f t="shared" si="3"/>
        <v>57892</v>
      </c>
      <c r="AX10" s="58">
        <f t="shared" si="3"/>
        <v>58257</v>
      </c>
      <c r="AY10" s="58">
        <f t="shared" si="3"/>
        <v>58623</v>
      </c>
      <c r="AZ10" s="58">
        <f t="shared" si="3"/>
        <v>58988</v>
      </c>
      <c r="BA10" s="58">
        <f t="shared" si="3"/>
        <v>59353</v>
      </c>
      <c r="BB10" s="58">
        <f t="shared" si="3"/>
        <v>59718</v>
      </c>
      <c r="BC10" s="58">
        <f t="shared" si="3"/>
        <v>60084</v>
      </c>
      <c r="BD10" s="58">
        <f t="shared" si="3"/>
        <v>60449</v>
      </c>
    </row>
    <row r="11" spans="1:57" outlineLevel="1" x14ac:dyDescent="0.2">
      <c r="A11" s="21"/>
      <c r="B11" s="54" t="s">
        <v>58</v>
      </c>
      <c r="E11" s="57">
        <f>Base_Year_End_Date</f>
        <v>42185</v>
      </c>
      <c r="F11" s="58">
        <f>EOMONTH(E11,12)</f>
        <v>42551</v>
      </c>
      <c r="G11" s="58">
        <f>EOMONTH(F11,12)</f>
        <v>42916</v>
      </c>
      <c r="H11" s="58">
        <f>EOMONTH(G11,12)</f>
        <v>43281</v>
      </c>
      <c r="I11" s="58">
        <f>EOMONTH(H11,12)</f>
        <v>43646</v>
      </c>
      <c r="J11" s="58">
        <f t="shared" ref="J11:AN11" si="4">EOMONTH(I11,12)</f>
        <v>44012</v>
      </c>
      <c r="K11" s="58">
        <f t="shared" si="4"/>
        <v>44377</v>
      </c>
      <c r="L11" s="58">
        <f t="shared" si="4"/>
        <v>44742</v>
      </c>
      <c r="M11" s="58">
        <f t="shared" si="4"/>
        <v>45107</v>
      </c>
      <c r="N11" s="58">
        <f t="shared" si="4"/>
        <v>45473</v>
      </c>
      <c r="O11" s="58">
        <f t="shared" si="4"/>
        <v>45838</v>
      </c>
      <c r="P11" s="58">
        <f t="shared" si="4"/>
        <v>46203</v>
      </c>
      <c r="Q11" s="58">
        <f t="shared" si="4"/>
        <v>46568</v>
      </c>
      <c r="R11" s="58">
        <f t="shared" si="4"/>
        <v>46934</v>
      </c>
      <c r="S11" s="58">
        <f t="shared" si="4"/>
        <v>47299</v>
      </c>
      <c r="T11" s="58">
        <f t="shared" si="4"/>
        <v>47664</v>
      </c>
      <c r="U11" s="58">
        <f t="shared" si="4"/>
        <v>48029</v>
      </c>
      <c r="V11" s="58">
        <f t="shared" si="4"/>
        <v>48395</v>
      </c>
      <c r="W11" s="58">
        <f t="shared" si="4"/>
        <v>48760</v>
      </c>
      <c r="X11" s="58">
        <f t="shared" si="4"/>
        <v>49125</v>
      </c>
      <c r="Y11" s="58">
        <f t="shared" si="4"/>
        <v>49490</v>
      </c>
      <c r="Z11" s="58">
        <f t="shared" si="4"/>
        <v>49856</v>
      </c>
      <c r="AA11" s="58">
        <f t="shared" si="4"/>
        <v>50221</v>
      </c>
      <c r="AB11" s="58">
        <f t="shared" si="4"/>
        <v>50586</v>
      </c>
      <c r="AC11" s="58">
        <f t="shared" si="4"/>
        <v>50951</v>
      </c>
      <c r="AD11" s="58">
        <f t="shared" si="4"/>
        <v>51317</v>
      </c>
      <c r="AE11" s="58">
        <f t="shared" si="4"/>
        <v>51682</v>
      </c>
      <c r="AF11" s="58">
        <f t="shared" si="4"/>
        <v>52047</v>
      </c>
      <c r="AG11" s="58">
        <f t="shared" si="4"/>
        <v>52412</v>
      </c>
      <c r="AH11" s="58">
        <f t="shared" si="4"/>
        <v>52778</v>
      </c>
      <c r="AI11" s="58">
        <f t="shared" si="4"/>
        <v>53143</v>
      </c>
      <c r="AJ11" s="58">
        <f t="shared" si="4"/>
        <v>53508</v>
      </c>
      <c r="AK11" s="58">
        <f t="shared" si="4"/>
        <v>53873</v>
      </c>
      <c r="AL11" s="58">
        <f t="shared" si="4"/>
        <v>54239</v>
      </c>
      <c r="AM11" s="58">
        <f t="shared" si="4"/>
        <v>54604</v>
      </c>
      <c r="AN11" s="58">
        <f t="shared" si="4"/>
        <v>54969</v>
      </c>
      <c r="AO11" s="58">
        <f>EOMONTH(AN11,12)</f>
        <v>55334</v>
      </c>
      <c r="AP11" s="58">
        <f>EOMONTH(AO11,12)</f>
        <v>55700</v>
      </c>
      <c r="AQ11" s="58">
        <f>EOMONTH(AP11,12)</f>
        <v>56065</v>
      </c>
      <c r="AR11" s="58">
        <f t="shared" ref="AR11:BC11" si="5">EOMONTH(AQ11,12)</f>
        <v>56430</v>
      </c>
      <c r="AS11" s="58">
        <f t="shared" si="5"/>
        <v>56795</v>
      </c>
      <c r="AT11" s="58">
        <f t="shared" si="5"/>
        <v>57161</v>
      </c>
      <c r="AU11" s="58">
        <f t="shared" si="5"/>
        <v>57526</v>
      </c>
      <c r="AV11" s="58">
        <f t="shared" si="5"/>
        <v>57891</v>
      </c>
      <c r="AW11" s="58">
        <f t="shared" si="5"/>
        <v>58256</v>
      </c>
      <c r="AX11" s="58">
        <f t="shared" si="5"/>
        <v>58622</v>
      </c>
      <c r="AY11" s="58">
        <f t="shared" si="5"/>
        <v>58987</v>
      </c>
      <c r="AZ11" s="58">
        <f t="shared" si="5"/>
        <v>59352</v>
      </c>
      <c r="BA11" s="58">
        <f t="shared" si="5"/>
        <v>59717</v>
      </c>
      <c r="BB11" s="58">
        <f t="shared" si="5"/>
        <v>60083</v>
      </c>
      <c r="BC11" s="58">
        <f t="shared" si="5"/>
        <v>60448</v>
      </c>
      <c r="BD11" s="58">
        <f>EOMONTH(BC11,12)</f>
        <v>60813</v>
      </c>
      <c r="BE11" s="18"/>
    </row>
    <row r="12" spans="1:57" outlineLevel="1" x14ac:dyDescent="0.2">
      <c r="B12" s="54" t="s">
        <v>210</v>
      </c>
      <c r="E12" s="59">
        <v>0</v>
      </c>
      <c r="F12" s="59">
        <v>0</v>
      </c>
      <c r="G12" s="60">
        <f>F12+1</f>
        <v>1</v>
      </c>
      <c r="H12" s="60">
        <f>G12+1</f>
        <v>2</v>
      </c>
      <c r="I12" s="60">
        <f>H12+1</f>
        <v>3</v>
      </c>
      <c r="J12" s="60">
        <f t="shared" ref="J12:AN12" si="6">I12+1</f>
        <v>4</v>
      </c>
      <c r="K12" s="60">
        <f t="shared" si="6"/>
        <v>5</v>
      </c>
      <c r="L12" s="60">
        <f t="shared" si="6"/>
        <v>6</v>
      </c>
      <c r="M12" s="60">
        <f t="shared" si="6"/>
        <v>7</v>
      </c>
      <c r="N12" s="60">
        <f t="shared" si="6"/>
        <v>8</v>
      </c>
      <c r="O12" s="60">
        <f t="shared" si="6"/>
        <v>9</v>
      </c>
      <c r="P12" s="60">
        <f t="shared" si="6"/>
        <v>10</v>
      </c>
      <c r="Q12" s="60">
        <f t="shared" si="6"/>
        <v>11</v>
      </c>
      <c r="R12" s="60">
        <f t="shared" si="6"/>
        <v>12</v>
      </c>
      <c r="S12" s="60">
        <f t="shared" si="6"/>
        <v>13</v>
      </c>
      <c r="T12" s="60">
        <f t="shared" si="6"/>
        <v>14</v>
      </c>
      <c r="U12" s="60">
        <f t="shared" si="6"/>
        <v>15</v>
      </c>
      <c r="V12" s="60">
        <f t="shared" si="6"/>
        <v>16</v>
      </c>
      <c r="W12" s="60">
        <f t="shared" si="6"/>
        <v>17</v>
      </c>
      <c r="X12" s="60">
        <f t="shared" si="6"/>
        <v>18</v>
      </c>
      <c r="Y12" s="60">
        <f t="shared" si="6"/>
        <v>19</v>
      </c>
      <c r="Z12" s="60">
        <f t="shared" si="6"/>
        <v>20</v>
      </c>
      <c r="AA12" s="60">
        <f t="shared" si="6"/>
        <v>21</v>
      </c>
      <c r="AB12" s="60">
        <f t="shared" si="6"/>
        <v>22</v>
      </c>
      <c r="AC12" s="60">
        <f t="shared" si="6"/>
        <v>23</v>
      </c>
      <c r="AD12" s="60">
        <f t="shared" si="6"/>
        <v>24</v>
      </c>
      <c r="AE12" s="60">
        <f t="shared" si="6"/>
        <v>25</v>
      </c>
      <c r="AF12" s="60">
        <f t="shared" si="6"/>
        <v>26</v>
      </c>
      <c r="AG12" s="60">
        <f t="shared" si="6"/>
        <v>27</v>
      </c>
      <c r="AH12" s="60">
        <f t="shared" si="6"/>
        <v>28</v>
      </c>
      <c r="AI12" s="60">
        <f t="shared" si="6"/>
        <v>29</v>
      </c>
      <c r="AJ12" s="60">
        <f t="shared" si="6"/>
        <v>30</v>
      </c>
      <c r="AK12" s="60">
        <f t="shared" si="6"/>
        <v>31</v>
      </c>
      <c r="AL12" s="60">
        <f t="shared" si="6"/>
        <v>32</v>
      </c>
      <c r="AM12" s="60">
        <f t="shared" si="6"/>
        <v>33</v>
      </c>
      <c r="AN12" s="60">
        <f t="shared" si="6"/>
        <v>34</v>
      </c>
      <c r="AO12" s="60">
        <f>AN12+1</f>
        <v>35</v>
      </c>
      <c r="AP12" s="60">
        <f>AO12+1</f>
        <v>36</v>
      </c>
      <c r="AQ12" s="60">
        <f>AP12+1</f>
        <v>37</v>
      </c>
      <c r="AR12" s="60">
        <f t="shared" ref="AR12:BC12" si="7">AQ12+1</f>
        <v>38</v>
      </c>
      <c r="AS12" s="60">
        <f t="shared" si="7"/>
        <v>39</v>
      </c>
      <c r="AT12" s="60">
        <f t="shared" si="7"/>
        <v>40</v>
      </c>
      <c r="AU12" s="60">
        <f t="shared" si="7"/>
        <v>41</v>
      </c>
      <c r="AV12" s="60">
        <f t="shared" si="7"/>
        <v>42</v>
      </c>
      <c r="AW12" s="60">
        <f t="shared" si="7"/>
        <v>43</v>
      </c>
      <c r="AX12" s="60">
        <f t="shared" si="7"/>
        <v>44</v>
      </c>
      <c r="AY12" s="60">
        <f t="shared" si="7"/>
        <v>45</v>
      </c>
      <c r="AZ12" s="60">
        <f t="shared" si="7"/>
        <v>46</v>
      </c>
      <c r="BA12" s="60">
        <f t="shared" si="7"/>
        <v>47</v>
      </c>
      <c r="BB12" s="60">
        <f t="shared" si="7"/>
        <v>48</v>
      </c>
      <c r="BC12" s="60">
        <f t="shared" si="7"/>
        <v>49</v>
      </c>
      <c r="BD12" s="60">
        <f>BC12+1</f>
        <v>50</v>
      </c>
    </row>
    <row r="13" spans="1:57" outlineLevel="1" x14ac:dyDescent="0.2">
      <c r="B13" s="54" t="s">
        <v>211</v>
      </c>
      <c r="E13" s="59">
        <f t="shared" ref="E13:BD13" si="8">IF(E9&gt;Actual_End_Year,0,1)</f>
        <v>1</v>
      </c>
      <c r="F13" s="59">
        <f t="shared" si="8"/>
        <v>1</v>
      </c>
      <c r="G13" s="59">
        <f t="shared" si="8"/>
        <v>1</v>
      </c>
      <c r="H13" s="59">
        <f t="shared" si="8"/>
        <v>1</v>
      </c>
      <c r="I13" s="59">
        <f t="shared" si="8"/>
        <v>1</v>
      </c>
      <c r="J13" s="59">
        <f t="shared" si="8"/>
        <v>1</v>
      </c>
      <c r="K13" s="59">
        <f t="shared" si="8"/>
        <v>0</v>
      </c>
      <c r="L13" s="59">
        <f t="shared" si="8"/>
        <v>0</v>
      </c>
      <c r="M13" s="59">
        <f t="shared" si="8"/>
        <v>0</v>
      </c>
      <c r="N13" s="59">
        <f t="shared" si="8"/>
        <v>0</v>
      </c>
      <c r="O13" s="59">
        <f t="shared" si="8"/>
        <v>0</v>
      </c>
      <c r="P13" s="59">
        <f t="shared" si="8"/>
        <v>0</v>
      </c>
      <c r="Q13" s="59">
        <f t="shared" si="8"/>
        <v>0</v>
      </c>
      <c r="R13" s="59">
        <f t="shared" si="8"/>
        <v>0</v>
      </c>
      <c r="S13" s="59">
        <f t="shared" si="8"/>
        <v>0</v>
      </c>
      <c r="T13" s="59">
        <f t="shared" si="8"/>
        <v>0</v>
      </c>
      <c r="U13" s="59">
        <f t="shared" si="8"/>
        <v>0</v>
      </c>
      <c r="V13" s="59">
        <f t="shared" si="8"/>
        <v>0</v>
      </c>
      <c r="W13" s="59">
        <f t="shared" si="8"/>
        <v>0</v>
      </c>
      <c r="X13" s="59">
        <f t="shared" si="8"/>
        <v>0</v>
      </c>
      <c r="Y13" s="59">
        <f t="shared" si="8"/>
        <v>0</v>
      </c>
      <c r="Z13" s="59">
        <f t="shared" si="8"/>
        <v>0</v>
      </c>
      <c r="AA13" s="59">
        <f t="shared" si="8"/>
        <v>0</v>
      </c>
      <c r="AB13" s="59">
        <f t="shared" si="8"/>
        <v>0</v>
      </c>
      <c r="AC13" s="59">
        <f t="shared" si="8"/>
        <v>0</v>
      </c>
      <c r="AD13" s="59">
        <f t="shared" si="8"/>
        <v>0</v>
      </c>
      <c r="AE13" s="59">
        <f t="shared" si="8"/>
        <v>0</v>
      </c>
      <c r="AF13" s="59">
        <f t="shared" si="8"/>
        <v>0</v>
      </c>
      <c r="AG13" s="59">
        <f t="shared" si="8"/>
        <v>0</v>
      </c>
      <c r="AH13" s="59">
        <f t="shared" si="8"/>
        <v>0</v>
      </c>
      <c r="AI13" s="59">
        <f t="shared" si="8"/>
        <v>0</v>
      </c>
      <c r="AJ13" s="59">
        <f t="shared" si="8"/>
        <v>0</v>
      </c>
      <c r="AK13" s="59">
        <f t="shared" si="8"/>
        <v>0</v>
      </c>
      <c r="AL13" s="59">
        <f t="shared" si="8"/>
        <v>0</v>
      </c>
      <c r="AM13" s="59">
        <f t="shared" si="8"/>
        <v>0</v>
      </c>
      <c r="AN13" s="59">
        <f t="shared" si="8"/>
        <v>0</v>
      </c>
      <c r="AO13" s="59">
        <f t="shared" si="8"/>
        <v>0</v>
      </c>
      <c r="AP13" s="59">
        <f t="shared" si="8"/>
        <v>0</v>
      </c>
      <c r="AQ13" s="59">
        <f t="shared" si="8"/>
        <v>0</v>
      </c>
      <c r="AR13" s="59">
        <f t="shared" si="8"/>
        <v>0</v>
      </c>
      <c r="AS13" s="59">
        <f t="shared" si="8"/>
        <v>0</v>
      </c>
      <c r="AT13" s="59">
        <f t="shared" si="8"/>
        <v>0</v>
      </c>
      <c r="AU13" s="59">
        <f t="shared" si="8"/>
        <v>0</v>
      </c>
      <c r="AV13" s="59">
        <f t="shared" si="8"/>
        <v>0</v>
      </c>
      <c r="AW13" s="59">
        <f t="shared" si="8"/>
        <v>0</v>
      </c>
      <c r="AX13" s="59">
        <f t="shared" si="8"/>
        <v>0</v>
      </c>
      <c r="AY13" s="59">
        <f t="shared" si="8"/>
        <v>0</v>
      </c>
      <c r="AZ13" s="59">
        <f t="shared" si="8"/>
        <v>0</v>
      </c>
      <c r="BA13" s="59">
        <f t="shared" si="8"/>
        <v>0</v>
      </c>
      <c r="BB13" s="59">
        <f t="shared" si="8"/>
        <v>0</v>
      </c>
      <c r="BC13" s="59">
        <f t="shared" si="8"/>
        <v>0</v>
      </c>
      <c r="BD13" s="59">
        <f t="shared" si="8"/>
        <v>0</v>
      </c>
    </row>
    <row r="14" spans="1:57" outlineLevel="1" x14ac:dyDescent="0.2">
      <c r="B14" s="54" t="s">
        <v>212</v>
      </c>
      <c r="E14" s="59">
        <f t="shared" ref="E14:BD14" si="9">IF(AND(E9&gt;=Actual_Start_Year,E9&lt;=Display_Year_End),1,0)</f>
        <v>0</v>
      </c>
      <c r="F14" s="59">
        <f t="shared" si="9"/>
        <v>1</v>
      </c>
      <c r="G14" s="60">
        <f t="shared" si="9"/>
        <v>1</v>
      </c>
      <c r="H14" s="60">
        <f t="shared" si="9"/>
        <v>1</v>
      </c>
      <c r="I14" s="60">
        <f t="shared" si="9"/>
        <v>1</v>
      </c>
      <c r="J14" s="60">
        <f t="shared" si="9"/>
        <v>1</v>
      </c>
      <c r="K14" s="60">
        <f t="shared" si="9"/>
        <v>1</v>
      </c>
      <c r="L14" s="60">
        <f t="shared" si="9"/>
        <v>1</v>
      </c>
      <c r="M14" s="60">
        <f t="shared" si="9"/>
        <v>1</v>
      </c>
      <c r="N14" s="60">
        <f t="shared" si="9"/>
        <v>1</v>
      </c>
      <c r="O14" s="60">
        <f t="shared" si="9"/>
        <v>1</v>
      </c>
      <c r="P14" s="60">
        <f t="shared" si="9"/>
        <v>1</v>
      </c>
      <c r="Q14" s="60">
        <f t="shared" si="9"/>
        <v>1</v>
      </c>
      <c r="R14" s="60">
        <f t="shared" si="9"/>
        <v>1</v>
      </c>
      <c r="S14" s="60">
        <f t="shared" si="9"/>
        <v>1</v>
      </c>
      <c r="T14" s="60">
        <f t="shared" si="9"/>
        <v>1</v>
      </c>
      <c r="U14" s="60">
        <f t="shared" si="9"/>
        <v>1</v>
      </c>
      <c r="V14" s="60">
        <f t="shared" si="9"/>
        <v>1</v>
      </c>
      <c r="W14" s="60">
        <f t="shared" si="9"/>
        <v>1</v>
      </c>
      <c r="X14" s="60">
        <f t="shared" si="9"/>
        <v>1</v>
      </c>
      <c r="Y14" s="60">
        <f t="shared" si="9"/>
        <v>1</v>
      </c>
      <c r="Z14" s="60">
        <f t="shared" si="9"/>
        <v>1</v>
      </c>
      <c r="AA14" s="60">
        <f t="shared" si="9"/>
        <v>1</v>
      </c>
      <c r="AB14" s="60">
        <f t="shared" si="9"/>
        <v>1</v>
      </c>
      <c r="AC14" s="60">
        <f t="shared" si="9"/>
        <v>1</v>
      </c>
      <c r="AD14" s="60">
        <f t="shared" si="9"/>
        <v>1</v>
      </c>
      <c r="AE14" s="60">
        <f t="shared" si="9"/>
        <v>1</v>
      </c>
      <c r="AF14" s="60">
        <f t="shared" si="9"/>
        <v>1</v>
      </c>
      <c r="AG14" s="60">
        <f t="shared" si="9"/>
        <v>1</v>
      </c>
      <c r="AH14" s="60">
        <f t="shared" si="9"/>
        <v>1</v>
      </c>
      <c r="AI14" s="60">
        <f t="shared" si="9"/>
        <v>1</v>
      </c>
      <c r="AJ14" s="60">
        <f t="shared" si="9"/>
        <v>1</v>
      </c>
      <c r="AK14" s="60">
        <f t="shared" si="9"/>
        <v>1</v>
      </c>
      <c r="AL14" s="60">
        <f t="shared" si="9"/>
        <v>1</v>
      </c>
      <c r="AM14" s="60">
        <f t="shared" si="9"/>
        <v>1</v>
      </c>
      <c r="AN14" s="60">
        <f t="shared" si="9"/>
        <v>1</v>
      </c>
      <c r="AO14" s="60">
        <f t="shared" si="9"/>
        <v>1</v>
      </c>
      <c r="AP14" s="60">
        <f t="shared" si="9"/>
        <v>1</v>
      </c>
      <c r="AQ14" s="60">
        <f t="shared" si="9"/>
        <v>1</v>
      </c>
      <c r="AR14" s="60">
        <f t="shared" si="9"/>
        <v>1</v>
      </c>
      <c r="AS14" s="60">
        <f t="shared" si="9"/>
        <v>1</v>
      </c>
      <c r="AT14" s="60">
        <f t="shared" si="9"/>
        <v>1</v>
      </c>
      <c r="AU14" s="60">
        <f t="shared" si="9"/>
        <v>1</v>
      </c>
      <c r="AV14" s="60">
        <f t="shared" si="9"/>
        <v>1</v>
      </c>
      <c r="AW14" s="60">
        <f t="shared" si="9"/>
        <v>1</v>
      </c>
      <c r="AX14" s="60">
        <f t="shared" si="9"/>
        <v>1</v>
      </c>
      <c r="AY14" s="60">
        <f t="shared" si="9"/>
        <v>1</v>
      </c>
      <c r="AZ14" s="60">
        <f t="shared" si="9"/>
        <v>1</v>
      </c>
      <c r="BA14" s="60">
        <f t="shared" si="9"/>
        <v>1</v>
      </c>
      <c r="BB14" s="60">
        <f t="shared" si="9"/>
        <v>1</v>
      </c>
      <c r="BC14" s="60">
        <f t="shared" si="9"/>
        <v>1</v>
      </c>
      <c r="BD14" s="60">
        <f t="shared" si="9"/>
        <v>1</v>
      </c>
    </row>
    <row r="15" spans="1:57" x14ac:dyDescent="0.2">
      <c r="A15" s="9"/>
      <c r="C15" s="13"/>
      <c r="D15" s="45"/>
    </row>
    <row r="16" spans="1:57" x14ac:dyDescent="0.2">
      <c r="A16" s="6">
        <f>MAX($A$1:A9)+subsection</f>
        <v>10.02</v>
      </c>
      <c r="B16" s="6" t="s">
        <v>265</v>
      </c>
      <c r="C16" s="7"/>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row>
    <row r="17" spans="1:56" x14ac:dyDescent="0.2">
      <c r="C17" s="24"/>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row>
    <row r="18" spans="1:56" outlineLevel="1" x14ac:dyDescent="0.2">
      <c r="B18" s="48" t="s">
        <v>221</v>
      </c>
      <c r="C18" s="10" t="s">
        <v>222</v>
      </c>
      <c r="G18" s="180">
        <f>'Regulatory Model'!G21</f>
        <v>1.3108614232209881E-2</v>
      </c>
      <c r="H18" s="180">
        <f>'Regulatory Model'!H21</f>
        <v>2.1256931608133023E-2</v>
      </c>
      <c r="I18" s="180">
        <f>'Regulatory Model'!I21</f>
        <v>1.9004524886877761E-2</v>
      </c>
      <c r="J18" s="180">
        <f>'Regulatory Model'!J21</f>
        <v>1.3321492007104752E-2</v>
      </c>
      <c r="K18" s="180">
        <f>'Regulatory Model'!K21</f>
        <v>2.1910604732690686E-2</v>
      </c>
      <c r="L18" s="180">
        <f>'Regulatory Model'!L21</f>
        <v>1.1149228130360234E-2</v>
      </c>
      <c r="M18" s="180">
        <f>'Regulatory Model'!M21</f>
        <v>2.5000000000000001E-2</v>
      </c>
      <c r="N18" s="180">
        <f>'Regulatory Model'!N21</f>
        <v>2.5000000000000001E-2</v>
      </c>
      <c r="O18" s="180">
        <f>'Regulatory Model'!O21</f>
        <v>2.5000000000000001E-2</v>
      </c>
      <c r="P18" s="180">
        <f>'Regulatory Model'!P21</f>
        <v>2.5000000000000001E-2</v>
      </c>
      <c r="Q18" s="180">
        <f>'Regulatory Model'!Q21</f>
        <v>2.5000000000000001E-2</v>
      </c>
      <c r="R18" s="180">
        <f>'Regulatory Model'!R21</f>
        <v>2.5000000000000001E-2</v>
      </c>
      <c r="S18" s="180">
        <f>'Regulatory Model'!S21</f>
        <v>2.5000000000000001E-2</v>
      </c>
      <c r="T18" s="180">
        <f>'Regulatory Model'!T21</f>
        <v>2.5000000000000001E-2</v>
      </c>
      <c r="U18" s="180">
        <f>'Regulatory Model'!U21</f>
        <v>2.5000000000000001E-2</v>
      </c>
      <c r="V18" s="180">
        <f>'Regulatory Model'!V21</f>
        <v>2.5000000000000001E-2</v>
      </c>
      <c r="W18" s="180">
        <f>'Regulatory Model'!W21</f>
        <v>2.5000000000000001E-2</v>
      </c>
      <c r="X18" s="180">
        <f>'Regulatory Model'!X21</f>
        <v>2.5000000000000001E-2</v>
      </c>
      <c r="Y18" s="180">
        <f>'Regulatory Model'!Y21</f>
        <v>2.5000000000000001E-2</v>
      </c>
      <c r="Z18" s="180">
        <f>'Regulatory Model'!Z21</f>
        <v>2.5000000000000001E-2</v>
      </c>
      <c r="AA18" s="180">
        <f>'Regulatory Model'!AA21</f>
        <v>2.5000000000000001E-2</v>
      </c>
      <c r="AB18" s="180">
        <f>'Regulatory Model'!AB21</f>
        <v>2.5000000000000001E-2</v>
      </c>
      <c r="AC18" s="180">
        <f>'Regulatory Model'!AC21</f>
        <v>2.5000000000000001E-2</v>
      </c>
      <c r="AD18" s="180">
        <f>'Regulatory Model'!AD21</f>
        <v>2.5000000000000001E-2</v>
      </c>
      <c r="AE18" s="180">
        <f>'Regulatory Model'!AE21</f>
        <v>2.5000000000000001E-2</v>
      </c>
      <c r="AF18" s="180">
        <f>'Regulatory Model'!AF21</f>
        <v>2.5000000000000001E-2</v>
      </c>
      <c r="AG18" s="180">
        <f>'Regulatory Model'!AG21</f>
        <v>2.5000000000000001E-2</v>
      </c>
      <c r="AH18" s="180">
        <f>'Regulatory Model'!AH21</f>
        <v>2.5000000000000001E-2</v>
      </c>
      <c r="AI18" s="180">
        <f>'Regulatory Model'!AI21</f>
        <v>2.5000000000000001E-2</v>
      </c>
      <c r="AJ18" s="180">
        <f>'Regulatory Model'!AJ21</f>
        <v>2.5000000000000001E-2</v>
      </c>
      <c r="AK18" s="180">
        <f>'Regulatory Model'!AK21</f>
        <v>2.5000000000000001E-2</v>
      </c>
      <c r="AL18" s="180">
        <f>'Regulatory Model'!AL21</f>
        <v>2.5000000000000001E-2</v>
      </c>
      <c r="AM18" s="180">
        <f>'Regulatory Model'!AM21</f>
        <v>2.5000000000000001E-2</v>
      </c>
      <c r="AN18" s="180">
        <f>'Regulatory Model'!AN21</f>
        <v>2.5000000000000001E-2</v>
      </c>
      <c r="AO18" s="180">
        <f>'Regulatory Model'!AO21</f>
        <v>2.5000000000000001E-2</v>
      </c>
      <c r="AP18" s="180">
        <f>'Regulatory Model'!AP21</f>
        <v>2.5000000000000001E-2</v>
      </c>
      <c r="AQ18" s="180">
        <f>'Regulatory Model'!AQ21</f>
        <v>2.5000000000000001E-2</v>
      </c>
      <c r="AR18" s="180">
        <f>'Regulatory Model'!AR21</f>
        <v>2.5000000000000001E-2</v>
      </c>
      <c r="AS18" s="180">
        <f>'Regulatory Model'!AS21</f>
        <v>2.5000000000000001E-2</v>
      </c>
      <c r="AT18" s="180">
        <f>'Regulatory Model'!AT21</f>
        <v>2.5000000000000001E-2</v>
      </c>
      <c r="AU18" s="180">
        <f>'Regulatory Model'!AU21</f>
        <v>2.5000000000000001E-2</v>
      </c>
      <c r="AV18" s="180">
        <f>'Regulatory Model'!AV21</f>
        <v>2.5000000000000001E-2</v>
      </c>
      <c r="AW18" s="180">
        <f>'Regulatory Model'!AW21</f>
        <v>2.5000000000000001E-2</v>
      </c>
      <c r="AX18" s="180">
        <f>'Regulatory Model'!AX21</f>
        <v>2.5000000000000001E-2</v>
      </c>
      <c r="AY18" s="180">
        <f>'Regulatory Model'!AY21</f>
        <v>2.5000000000000001E-2</v>
      </c>
      <c r="AZ18" s="180">
        <f>'Regulatory Model'!AZ21</f>
        <v>2.5000000000000001E-2</v>
      </c>
      <c r="BA18" s="180">
        <f>'Regulatory Model'!BA21</f>
        <v>2.5000000000000001E-2</v>
      </c>
      <c r="BB18" s="180">
        <f>'Regulatory Model'!BB21</f>
        <v>2.5000000000000001E-2</v>
      </c>
      <c r="BC18" s="180">
        <f>'Regulatory Model'!BC21</f>
        <v>2.5000000000000001E-2</v>
      </c>
      <c r="BD18" s="180">
        <f>'Regulatory Model'!BD21</f>
        <v>2.5000000000000001E-2</v>
      </c>
    </row>
    <row r="19" spans="1:56" outlineLevel="1" x14ac:dyDescent="0.2">
      <c r="B19" s="48" t="s">
        <v>223</v>
      </c>
      <c r="C19" s="10" t="s">
        <v>222</v>
      </c>
      <c r="G19" s="180">
        <f>'Regulatory Model'!G22</f>
        <v>0.11536600724810855</v>
      </c>
      <c r="H19" s="180">
        <f>'Regulatory Model'!H22</f>
        <v>0.11536600724810855</v>
      </c>
      <c r="I19" s="180">
        <f>'Regulatory Model'!I22</f>
        <v>0.11519598212611215</v>
      </c>
      <c r="J19" s="180">
        <f>'Regulatory Model'!J22</f>
        <v>0.1046</v>
      </c>
      <c r="K19" s="180">
        <f>'Regulatory Model'!K22</f>
        <v>8.9300000000000004E-2</v>
      </c>
      <c r="L19" s="180">
        <f>'Regulatory Model'!L22</f>
        <v>8.2299999999999998E-2</v>
      </c>
      <c r="M19" s="180">
        <f>'Regulatory Model'!M22</f>
        <v>8.2299999999999998E-2</v>
      </c>
      <c r="N19" s="180">
        <f>'Regulatory Model'!N22</f>
        <v>8.2299999999999998E-2</v>
      </c>
      <c r="O19" s="180">
        <f>'Regulatory Model'!O22</f>
        <v>8.2299999999999998E-2</v>
      </c>
      <c r="P19" s="180">
        <f>'Regulatory Model'!P22</f>
        <v>8.2299999999999998E-2</v>
      </c>
      <c r="Q19" s="180">
        <f>'Regulatory Model'!Q22</f>
        <v>8.2299999999999998E-2</v>
      </c>
      <c r="R19" s="180">
        <f>'Regulatory Model'!R22</f>
        <v>8.2299999999999998E-2</v>
      </c>
      <c r="S19" s="180">
        <f>'Regulatory Model'!S22</f>
        <v>8.2299999999999998E-2</v>
      </c>
      <c r="T19" s="180">
        <f>'Regulatory Model'!T22</f>
        <v>8.2299999999999998E-2</v>
      </c>
      <c r="U19" s="180">
        <f>'Regulatory Model'!U22</f>
        <v>8.2299999999999998E-2</v>
      </c>
      <c r="V19" s="180">
        <f>'Regulatory Model'!V22</f>
        <v>8.2299999999999998E-2</v>
      </c>
      <c r="W19" s="180">
        <f>'Regulatory Model'!W22</f>
        <v>8.2299999999999998E-2</v>
      </c>
      <c r="X19" s="180">
        <f>'Regulatory Model'!X22</f>
        <v>8.2299999999999998E-2</v>
      </c>
      <c r="Y19" s="180">
        <f>'Regulatory Model'!Y22</f>
        <v>8.2299999999999998E-2</v>
      </c>
      <c r="Z19" s="180">
        <f>'Regulatory Model'!Z22</f>
        <v>8.2299999999999998E-2</v>
      </c>
      <c r="AA19" s="180">
        <f>'Regulatory Model'!AA22</f>
        <v>8.2299999999999998E-2</v>
      </c>
      <c r="AB19" s="180">
        <f>'Regulatory Model'!AB22</f>
        <v>8.2299999999999998E-2</v>
      </c>
      <c r="AC19" s="180">
        <f>'Regulatory Model'!AC22</f>
        <v>8.2299999999999998E-2</v>
      </c>
      <c r="AD19" s="180">
        <f>'Regulatory Model'!AD22</f>
        <v>8.2299999999999998E-2</v>
      </c>
      <c r="AE19" s="180">
        <f>'Regulatory Model'!AE22</f>
        <v>8.2299999999999998E-2</v>
      </c>
      <c r="AF19" s="180">
        <f>'Regulatory Model'!AF22</f>
        <v>8.2299999999999998E-2</v>
      </c>
      <c r="AG19" s="180">
        <f>'Regulatory Model'!AG22</f>
        <v>8.2299999999999998E-2</v>
      </c>
      <c r="AH19" s="180">
        <f>'Regulatory Model'!AH22</f>
        <v>8.2299999999999998E-2</v>
      </c>
      <c r="AI19" s="180">
        <f>'Regulatory Model'!AI22</f>
        <v>8.2299999999999998E-2</v>
      </c>
      <c r="AJ19" s="180">
        <f>'Regulatory Model'!AJ22</f>
        <v>8.2299999999999998E-2</v>
      </c>
      <c r="AK19" s="180">
        <f>'Regulatory Model'!AK22</f>
        <v>8.2299999999999998E-2</v>
      </c>
      <c r="AL19" s="180">
        <f>'Regulatory Model'!AL22</f>
        <v>8.2299999999999998E-2</v>
      </c>
      <c r="AM19" s="180">
        <f>'Regulatory Model'!AM22</f>
        <v>8.2299999999999998E-2</v>
      </c>
      <c r="AN19" s="180">
        <f>'Regulatory Model'!AN22</f>
        <v>8.2299999999999998E-2</v>
      </c>
      <c r="AO19" s="180">
        <f>'Regulatory Model'!AO22</f>
        <v>8.2299999999999998E-2</v>
      </c>
      <c r="AP19" s="180">
        <f>'Regulatory Model'!AP22</f>
        <v>8.2299999999999998E-2</v>
      </c>
      <c r="AQ19" s="180">
        <f>'Regulatory Model'!AQ22</f>
        <v>8.2299999999999998E-2</v>
      </c>
      <c r="AR19" s="180">
        <f>'Regulatory Model'!AR22</f>
        <v>8.2299999999999998E-2</v>
      </c>
      <c r="AS19" s="180">
        <f>'Regulatory Model'!AS22</f>
        <v>8.2299999999999998E-2</v>
      </c>
      <c r="AT19" s="180">
        <f>'Regulatory Model'!AT22</f>
        <v>8.2299999999999998E-2</v>
      </c>
      <c r="AU19" s="180">
        <f>'Regulatory Model'!AU22</f>
        <v>8.2299999999999998E-2</v>
      </c>
      <c r="AV19" s="180">
        <f>'Regulatory Model'!AV22</f>
        <v>8.2299999999999998E-2</v>
      </c>
      <c r="AW19" s="180">
        <f>'Regulatory Model'!AW22</f>
        <v>8.2299999999999998E-2</v>
      </c>
      <c r="AX19" s="180">
        <f>'Regulatory Model'!AX22</f>
        <v>8.2299999999999998E-2</v>
      </c>
      <c r="AY19" s="180">
        <f>'Regulatory Model'!AY22</f>
        <v>8.2299999999999998E-2</v>
      </c>
      <c r="AZ19" s="180">
        <f>'Regulatory Model'!AZ22</f>
        <v>8.2299999999999998E-2</v>
      </c>
      <c r="BA19" s="180">
        <f>'Regulatory Model'!BA22</f>
        <v>8.2299999999999998E-2</v>
      </c>
      <c r="BB19" s="180">
        <f>'Regulatory Model'!BB22</f>
        <v>8.2299999999999998E-2</v>
      </c>
      <c r="BC19" s="180">
        <f>'Regulatory Model'!BC22</f>
        <v>8.2299999999999998E-2</v>
      </c>
      <c r="BD19" s="180">
        <f>'Regulatory Model'!BD22</f>
        <v>8.2299999999999998E-2</v>
      </c>
    </row>
    <row r="20" spans="1:56" outlineLevel="1" x14ac:dyDescent="0.2">
      <c r="B20" s="48" t="s">
        <v>275</v>
      </c>
      <c r="C20" s="10" t="s">
        <v>71</v>
      </c>
      <c r="F20" s="43">
        <v>1</v>
      </c>
      <c r="G20" s="203">
        <f t="shared" ref="G20:AL20" si="10">F20*(1+G19)</f>
        <v>1.1153660072481086</v>
      </c>
      <c r="H20" s="203">
        <f t="shared" si="10"/>
        <v>1.2440413301245878</v>
      </c>
      <c r="I20" s="203">
        <f t="shared" si="10"/>
        <v>1.3873498929537647</v>
      </c>
      <c r="J20" s="203">
        <f t="shared" si="10"/>
        <v>1.5324666917567284</v>
      </c>
      <c r="K20" s="203">
        <f t="shared" si="10"/>
        <v>1.6693159673306042</v>
      </c>
      <c r="L20" s="203">
        <f t="shared" si="10"/>
        <v>1.8067006714419129</v>
      </c>
      <c r="M20" s="203">
        <f t="shared" si="10"/>
        <v>1.9553921367015825</v>
      </c>
      <c r="N20" s="203">
        <f t="shared" si="10"/>
        <v>2.1163209095521229</v>
      </c>
      <c r="O20" s="203">
        <f t="shared" si="10"/>
        <v>2.2904941204082627</v>
      </c>
      <c r="P20" s="203">
        <f t="shared" si="10"/>
        <v>2.4790017865178626</v>
      </c>
      <c r="Q20" s="203">
        <f t="shared" si="10"/>
        <v>2.6830236335482827</v>
      </c>
      <c r="R20" s="203">
        <f t="shared" si="10"/>
        <v>2.9038364785893065</v>
      </c>
      <c r="S20" s="203">
        <f t="shared" si="10"/>
        <v>3.1428222207772065</v>
      </c>
      <c r="T20" s="203">
        <f t="shared" si="10"/>
        <v>3.4014764895471705</v>
      </c>
      <c r="U20" s="203">
        <f t="shared" si="10"/>
        <v>3.6814180046369027</v>
      </c>
      <c r="V20" s="203">
        <f t="shared" si="10"/>
        <v>3.9843987064185198</v>
      </c>
      <c r="W20" s="203">
        <f t="shared" si="10"/>
        <v>4.3123147199567642</v>
      </c>
      <c r="X20" s="203">
        <f t="shared" si="10"/>
        <v>4.6672182214092057</v>
      </c>
      <c r="Y20" s="203">
        <f t="shared" si="10"/>
        <v>5.0513302810311833</v>
      </c>
      <c r="Z20" s="203">
        <f t="shared" si="10"/>
        <v>5.4670547631600499</v>
      </c>
      <c r="AA20" s="203">
        <f t="shared" si="10"/>
        <v>5.9169933701681225</v>
      </c>
      <c r="AB20" s="203">
        <f t="shared" si="10"/>
        <v>6.4039619245329593</v>
      </c>
      <c r="AC20" s="203">
        <f t="shared" si="10"/>
        <v>6.9310079909220219</v>
      </c>
      <c r="AD20" s="203">
        <f t="shared" si="10"/>
        <v>7.5014299485749047</v>
      </c>
      <c r="AE20" s="203">
        <f t="shared" si="10"/>
        <v>8.1187976333426199</v>
      </c>
      <c r="AF20" s="203">
        <f t="shared" si="10"/>
        <v>8.7869746785667182</v>
      </c>
      <c r="AG20" s="203">
        <f t="shared" si="10"/>
        <v>9.5101426946127603</v>
      </c>
      <c r="AH20" s="203">
        <f t="shared" si="10"/>
        <v>10.292827438379391</v>
      </c>
      <c r="AI20" s="203">
        <f t="shared" si="10"/>
        <v>11.139927136558015</v>
      </c>
      <c r="AJ20" s="203">
        <f t="shared" si="10"/>
        <v>12.05674313989674</v>
      </c>
      <c r="AK20" s="203">
        <f t="shared" si="10"/>
        <v>13.049013100310242</v>
      </c>
      <c r="AL20" s="203">
        <f t="shared" si="10"/>
        <v>14.122946878465775</v>
      </c>
      <c r="AM20" s="203">
        <f t="shared" ref="AM20:BD20" si="11">AL20*(1+AM19)</f>
        <v>15.285265406563509</v>
      </c>
      <c r="AN20" s="203">
        <f t="shared" si="11"/>
        <v>16.543242749523685</v>
      </c>
      <c r="AO20" s="203">
        <f t="shared" si="11"/>
        <v>17.904751627809485</v>
      </c>
      <c r="AP20" s="203">
        <f t="shared" si="11"/>
        <v>19.378312686778205</v>
      </c>
      <c r="AQ20" s="203">
        <f t="shared" si="11"/>
        <v>20.973147820900053</v>
      </c>
      <c r="AR20" s="203">
        <f t="shared" si="11"/>
        <v>22.699237886560127</v>
      </c>
      <c r="AS20" s="203">
        <f t="shared" si="11"/>
        <v>24.567385164624024</v>
      </c>
      <c r="AT20" s="203">
        <f t="shared" si="11"/>
        <v>26.589280963672582</v>
      </c>
      <c r="AU20" s="203">
        <f t="shared" si="11"/>
        <v>28.777578786982836</v>
      </c>
      <c r="AV20" s="203">
        <f t="shared" si="11"/>
        <v>31.145973521151525</v>
      </c>
      <c r="AW20" s="203">
        <f t="shared" si="11"/>
        <v>33.709287141942298</v>
      </c>
      <c r="AX20" s="203">
        <f t="shared" si="11"/>
        <v>36.483561473724151</v>
      </c>
      <c r="AY20" s="203">
        <f t="shared" si="11"/>
        <v>39.486158583011651</v>
      </c>
      <c r="AZ20" s="203">
        <f t="shared" si="11"/>
        <v>42.735869434393514</v>
      </c>
      <c r="BA20" s="203">
        <f t="shared" si="11"/>
        <v>46.253031488844101</v>
      </c>
      <c r="BB20" s="203">
        <f t="shared" si="11"/>
        <v>50.059655980375972</v>
      </c>
      <c r="BC20" s="203">
        <f t="shared" si="11"/>
        <v>54.179565667560915</v>
      </c>
      <c r="BD20" s="203">
        <f t="shared" si="11"/>
        <v>58.638543922001183</v>
      </c>
    </row>
    <row r="21" spans="1:56" outlineLevel="1" x14ac:dyDescent="0.2">
      <c r="C21" s="24"/>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row>
    <row r="22" spans="1:56" x14ac:dyDescent="0.2">
      <c r="A22" s="68">
        <f>MAX($A$1:A19)+subsection</f>
        <v>10.029999999999999</v>
      </c>
      <c r="B22" s="6" t="s">
        <v>276</v>
      </c>
      <c r="C22" s="7"/>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row>
    <row r="24" spans="1:56" outlineLevel="1" x14ac:dyDescent="0.2">
      <c r="B24" s="49" t="s">
        <v>277</v>
      </c>
      <c r="C24" s="24"/>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row>
    <row r="25" spans="1:56" outlineLevel="1" x14ac:dyDescent="0.2">
      <c r="C25" s="24"/>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row>
    <row r="26" spans="1:56" outlineLevel="1" x14ac:dyDescent="0.2">
      <c r="B26" s="47" t="s">
        <v>148</v>
      </c>
      <c r="C26" s="24"/>
      <c r="D26" s="53" t="s">
        <v>278</v>
      </c>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row>
    <row r="27" spans="1:56" outlineLevel="1" x14ac:dyDescent="0.2">
      <c r="B27" s="48" t="s">
        <v>150</v>
      </c>
      <c r="C27" s="10" t="s">
        <v>216</v>
      </c>
      <c r="D27" s="24">
        <v>1</v>
      </c>
      <c r="G27" s="183">
        <f>SUMPRODUCT(Mapping!$E$156:$E$175,'Regulatory Model'!G$58:G$77)</f>
        <v>44.651762426455669</v>
      </c>
      <c r="H27" s="183">
        <f>SUMPRODUCT(Mapping!$E$156:$E$175,'Regulatory Model'!H$58:H$77)</f>
        <v>28.05722106166564</v>
      </c>
      <c r="I27" s="183">
        <f>SUMPRODUCT(Mapping!$E$156:$E$175,'Regulatory Model'!I$58:I$77)</f>
        <v>34.422030070039739</v>
      </c>
      <c r="J27" s="183">
        <f>SUMPRODUCT(Mapping!$E$156:$E$175,'Regulatory Model'!J$58:J$77)</f>
        <v>30.267724762615956</v>
      </c>
      <c r="K27" s="183">
        <f>SUMPRODUCT(Mapping!$E$156:$E$175,'Regulatory Model'!K$58:K$77)</f>
        <v>27.163694617680203</v>
      </c>
      <c r="L27" s="183">
        <f>SUMPRODUCT(Mapping!$E$156:$E$175,'Regulatory Model'!L$58:L$77)</f>
        <v>67.476609162618956</v>
      </c>
      <c r="M27" s="183">
        <f>SUMPRODUCT(Mapping!$E$156:$E$175,'Regulatory Model'!M$58:M$77)</f>
        <v>114.37239665381492</v>
      </c>
      <c r="N27" s="183">
        <f>SUMPRODUCT(Mapping!$E$156:$E$175,'Regulatory Model'!N$58:N$77)</f>
        <v>158.65610909322052</v>
      </c>
      <c r="O27" s="183">
        <f>SUMPRODUCT(Mapping!$E$156:$E$175,'Regulatory Model'!O$58:O$77)</f>
        <v>126.89973034428036</v>
      </c>
      <c r="P27" s="183">
        <f>SUMPRODUCT(Mapping!$E$156:$E$175,'Regulatory Model'!P$58:P$77)</f>
        <v>337.49408626255564</v>
      </c>
      <c r="Q27" s="183">
        <f>SUMPRODUCT(Mapping!$E$156:$E$175,'Regulatory Model'!Q$58:Q$77)</f>
        <v>294.78812076353796</v>
      </c>
      <c r="R27" s="183">
        <f>SUMPRODUCT(Mapping!$E$156:$E$175,'Regulatory Model'!R$58:R$77)</f>
        <v>23.723027889903737</v>
      </c>
      <c r="S27" s="183">
        <f>SUMPRODUCT(Mapping!$E$156:$E$175,'Regulatory Model'!S$58:S$77)</f>
        <v>18.238243798447655</v>
      </c>
      <c r="T27" s="183">
        <f>SUMPRODUCT(Mapping!$E$156:$E$175,'Regulatory Model'!T$58:T$77)</f>
        <v>18.019112297743771</v>
      </c>
      <c r="U27" s="183">
        <f>SUMPRODUCT(Mapping!$E$156:$E$175,'Regulatory Model'!U$58:U$77)</f>
        <v>53.728611608811988</v>
      </c>
      <c r="V27" s="183">
        <f>SUMPRODUCT(Mapping!$E$156:$E$175,'Regulatory Model'!V$58:V$77)</f>
        <v>67.009023830722981</v>
      </c>
      <c r="W27" s="183">
        <f>SUMPRODUCT(Mapping!$E$156:$E$175,'Regulatory Model'!W$58:W$77)</f>
        <v>20.441923756421193</v>
      </c>
      <c r="X27" s="183">
        <f>SUMPRODUCT(Mapping!$E$156:$E$175,'Regulatory Model'!X$58:X$77)</f>
        <v>18.483977594559484</v>
      </c>
      <c r="Y27" s="183">
        <f>SUMPRODUCT(Mapping!$E$156:$E$175,'Regulatory Model'!Y$58:Y$77)</f>
        <v>21.720590680817732</v>
      </c>
      <c r="Z27" s="183">
        <f>SUMPRODUCT(Mapping!$E$156:$E$175,'Regulatory Model'!Z$58:Z$77)</f>
        <v>35.448771398907041</v>
      </c>
      <c r="AA27" s="183">
        <f>SUMPRODUCT(Mapping!$E$156:$E$175,'Regulatory Model'!AA$58:AA$77)</f>
        <v>17.524766471960366</v>
      </c>
      <c r="AB27" s="183">
        <f>SUMPRODUCT(Mapping!$E$156:$E$175,'Regulatory Model'!AB$58:AB$77)</f>
        <v>32.997176257993218</v>
      </c>
      <c r="AC27" s="183">
        <f>SUMPRODUCT(Mapping!$E$156:$E$175,'Regulatory Model'!AC$58:AC$77)</f>
        <v>44.222722104105387</v>
      </c>
      <c r="AD27" s="183">
        <f>SUMPRODUCT(Mapping!$E$156:$E$175,'Regulatory Model'!AD$58:AD$77)</f>
        <v>53.257497884482476</v>
      </c>
      <c r="AE27" s="183">
        <f>SUMPRODUCT(Mapping!$E$156:$E$175,'Regulatory Model'!AE$58:AE$77)</f>
        <v>50.830161255144795</v>
      </c>
      <c r="AF27" s="183">
        <f>SUMPRODUCT(Mapping!$E$156:$E$175,'Regulatory Model'!AF$58:AF$77)</f>
        <v>21.384197140661158</v>
      </c>
      <c r="AG27" s="183">
        <f>SUMPRODUCT(Mapping!$E$156:$E$175,'Regulatory Model'!AG$58:AG$77)</f>
        <v>0.63851523776114016</v>
      </c>
      <c r="AH27" s="183">
        <f>SUMPRODUCT(Mapping!$E$156:$E$175,'Regulatory Model'!AH$58:AH$77)</f>
        <v>0.79383775177285298</v>
      </c>
      <c r="AI27" s="183">
        <f>SUMPRODUCT(Mapping!$E$156:$E$175,'Regulatory Model'!AI$58:AI$77)</f>
        <v>0.71817829399967525</v>
      </c>
      <c r="AJ27" s="183">
        <f>SUMPRODUCT(Mapping!$E$156:$E$175,'Regulatory Model'!AJ$58:AJ$77)</f>
        <v>10.478437533123168</v>
      </c>
      <c r="AK27" s="183">
        <f>SUMPRODUCT(Mapping!$E$156:$E$175,'Regulatory Model'!AK$58:AK$77)</f>
        <v>9.5969806642501485</v>
      </c>
      <c r="AL27" s="183">
        <f>SUMPRODUCT(Mapping!$E$156:$E$175,'Regulatory Model'!AL$58:AL$77)</f>
        <v>1.9551585848978854</v>
      </c>
      <c r="AM27" s="183">
        <f>SUMPRODUCT(Mapping!$E$156:$E$175,'Regulatory Model'!AM$58:AM$77)</f>
        <v>2.1357623655026581</v>
      </c>
      <c r="AN27" s="183">
        <f>SUMPRODUCT(Mapping!$E$156:$E$175,'Regulatory Model'!AN$58:AN$77)</f>
        <v>1.6730642798992137</v>
      </c>
      <c r="AO27" s="183">
        <f>SUMPRODUCT(Mapping!$E$156:$E$175,'Regulatory Model'!AO$58:AO$77)</f>
        <v>0.68580264691031045</v>
      </c>
      <c r="AP27" s="183">
        <f>SUMPRODUCT(Mapping!$E$156:$E$175,'Regulatory Model'!AP$58:AP$77)</f>
        <v>7.2787636921727197</v>
      </c>
      <c r="AQ27" s="183">
        <f>SUMPRODUCT(Mapping!$E$156:$E$175,'Regulatory Model'!AQ$58:AQ$77)</f>
        <v>2.7278064760408829</v>
      </c>
      <c r="AR27" s="183">
        <f>SUMPRODUCT(Mapping!$E$156:$E$175,'Regulatory Model'!AR$58:AR$77)</f>
        <v>1.8781930528845505</v>
      </c>
      <c r="AS27" s="183">
        <f>SUMPRODUCT(Mapping!$E$156:$E$175,'Regulatory Model'!AS$58:AS$77)</f>
        <v>1.9479605727334408</v>
      </c>
      <c r="AT27" s="183">
        <f>SUMPRODUCT(Mapping!$E$156:$E$175,'Regulatory Model'!AT$58:AT$77)</f>
        <v>25.108658329150153</v>
      </c>
      <c r="AU27" s="183">
        <f>SUMPRODUCT(Mapping!$E$156:$E$175,'Regulatory Model'!AU$58:AU$77)</f>
        <v>0.19744951706649747</v>
      </c>
      <c r="AV27" s="183">
        <f>SUMPRODUCT(Mapping!$E$156:$E$175,'Regulatory Model'!AV$58:AV$77)</f>
        <v>0</v>
      </c>
      <c r="AW27" s="183">
        <f>SUMPRODUCT(Mapping!$E$156:$E$175,'Regulatory Model'!AW$58:AW$77)</f>
        <v>0</v>
      </c>
      <c r="AX27" s="183">
        <f>SUMPRODUCT(Mapping!$E$156:$E$175,'Regulatory Model'!AX$58:AX$77)</f>
        <v>0</v>
      </c>
      <c r="AY27" s="183">
        <f>SUMPRODUCT(Mapping!$E$156:$E$175,'Regulatory Model'!AY$58:AY$77)</f>
        <v>0</v>
      </c>
      <c r="AZ27" s="183">
        <f>SUMPRODUCT(Mapping!$E$156:$E$175,'Regulatory Model'!AZ$58:AZ$77)</f>
        <v>0</v>
      </c>
      <c r="BA27" s="183">
        <f>SUMPRODUCT(Mapping!$E$156:$E$175,'Regulatory Model'!BA$58:BA$77)</f>
        <v>0</v>
      </c>
      <c r="BB27" s="183">
        <f>SUMPRODUCT(Mapping!$E$156:$E$175,'Regulatory Model'!BB$58:BB$77)</f>
        <v>0</v>
      </c>
      <c r="BC27" s="183">
        <f>SUMPRODUCT(Mapping!$E$156:$E$175,'Regulatory Model'!BC$58:BC$77)</f>
        <v>0</v>
      </c>
      <c r="BD27" s="183">
        <f>SUMPRODUCT(Mapping!$E$156:$E$175,'Regulatory Model'!BD$58:BD$77)</f>
        <v>0</v>
      </c>
    </row>
    <row r="28" spans="1:56" outlineLevel="1" x14ac:dyDescent="0.2">
      <c r="B28" s="48" t="s">
        <v>152</v>
      </c>
      <c r="C28" s="10" t="s">
        <v>216</v>
      </c>
      <c r="D28" s="24">
        <v>2</v>
      </c>
      <c r="G28" s="183">
        <f>SUMPRODUCT(Mapping!$F$156:$F$175,'Regulatory Model'!G$58:G$77)</f>
        <v>2.6297512114461261</v>
      </c>
      <c r="H28" s="183">
        <f>SUMPRODUCT(Mapping!$F$156:$F$175,'Regulatory Model'!H$58:H$77)</f>
        <v>1.6524210258946255</v>
      </c>
      <c r="I28" s="183">
        <f>SUMPRODUCT(Mapping!$F$156:$F$175,'Regulatory Model'!I$58:I$77)</f>
        <v>2.0272744088481733</v>
      </c>
      <c r="J28" s="183">
        <f>SUMPRODUCT(Mapping!$F$156:$F$175,'Regulatory Model'!J$58:J$77)</f>
        <v>1.7826079316198982</v>
      </c>
      <c r="K28" s="183">
        <f>SUMPRODUCT(Mapping!$F$156:$F$175,'Regulatory Model'!K$58:K$77)</f>
        <v>1.599797072867015</v>
      </c>
      <c r="L28" s="183">
        <f>SUMPRODUCT(Mapping!$F$156:$F$175,'Regulatory Model'!L$58:L$77)</f>
        <v>3.9740132314360528</v>
      </c>
      <c r="M28" s="183">
        <f>SUMPRODUCT(Mapping!$F$156:$F$175,'Regulatory Model'!M$58:M$77)</f>
        <v>6.7359255785649168</v>
      </c>
      <c r="N28" s="183">
        <f>SUMPRODUCT(Mapping!$F$156:$F$175,'Regulatory Model'!N$58:N$77)</f>
        <v>9.3440006041961663</v>
      </c>
      <c r="O28" s="183">
        <f>SUMPRODUCT(Mapping!$F$156:$F$175,'Regulatory Model'!O$58:O$77)</f>
        <v>7.4737188740244607</v>
      </c>
      <c r="P28" s="183">
        <f>SUMPRODUCT(Mapping!$F$156:$F$175,'Regulatory Model'!P$58:P$77)</f>
        <v>19.876605848798707</v>
      </c>
      <c r="Q28" s="183">
        <f>SUMPRODUCT(Mapping!$F$156:$F$175,'Regulatory Model'!Q$58:Q$77)</f>
        <v>17.361451722643139</v>
      </c>
      <c r="R28" s="183">
        <f>SUMPRODUCT(Mapping!$F$156:$F$175,'Regulatory Model'!R$58:R$77)</f>
        <v>1.3971601106540372</v>
      </c>
      <c r="S28" s="183">
        <f>SUMPRODUCT(Mapping!$F$156:$F$175,'Regulatory Model'!S$58:S$77)</f>
        <v>1.0741355126264969</v>
      </c>
      <c r="T28" s="183">
        <f>SUMPRODUCT(Mapping!$F$156:$F$175,'Regulatory Model'!T$58:T$77)</f>
        <v>1.0612298332506565</v>
      </c>
      <c r="U28" s="183">
        <f>SUMPRODUCT(Mapping!$F$156:$F$175,'Regulatory Model'!U$58:U$77)</f>
        <v>3.1643293296722654</v>
      </c>
      <c r="V28" s="183">
        <f>SUMPRODUCT(Mapping!$F$156:$F$175,'Regulatory Model'!V$58:V$77)</f>
        <v>3.9464749434449984</v>
      </c>
      <c r="W28" s="183">
        <f>SUMPRODUCT(Mapping!$F$156:$F$175,'Regulatory Model'!W$58:W$77)</f>
        <v>1.2039205362000995</v>
      </c>
      <c r="X28" s="183">
        <f>SUMPRODUCT(Mapping!$F$156:$F$175,'Regulatory Model'!X$58:X$77)</f>
        <v>1.0886079256489996</v>
      </c>
      <c r="Y28" s="183">
        <f>SUMPRODUCT(Mapping!$F$156:$F$175,'Regulatory Model'!Y$58:Y$77)</f>
        <v>1.2792272141617207</v>
      </c>
      <c r="Z28" s="183">
        <f>SUMPRODUCT(Mapping!$F$156:$F$175,'Regulatory Model'!Z$58:Z$77)</f>
        <v>2.0877440097486488</v>
      </c>
      <c r="AA28" s="183">
        <f>SUMPRODUCT(Mapping!$F$156:$F$175,'Regulatory Model'!AA$58:AA$77)</f>
        <v>1.0321154945642845</v>
      </c>
      <c r="AB28" s="183">
        <f>SUMPRODUCT(Mapping!$F$156:$F$175,'Regulatory Model'!AB$58:AB$77)</f>
        <v>1.9433581010756742</v>
      </c>
      <c r="AC28" s="183">
        <f>SUMPRODUCT(Mapping!$F$156:$F$175,'Regulatory Model'!AC$58:AC$77)</f>
        <v>2.6044830194163442</v>
      </c>
      <c r="AD28" s="183">
        <f>SUMPRODUCT(Mapping!$F$156:$F$175,'Regulatory Model'!AD$58:AD$77)</f>
        <v>3.1365832381417245</v>
      </c>
      <c r="AE28" s="183">
        <f>SUMPRODUCT(Mapping!$F$156:$F$175,'Regulatory Model'!AE$58:AE$77)</f>
        <v>2.9936260267191734</v>
      </c>
      <c r="AF28" s="183">
        <f>SUMPRODUCT(Mapping!$F$156:$F$175,'Regulatory Model'!AF$58:AF$77)</f>
        <v>1.2594154246224734</v>
      </c>
      <c r="AG28" s="183">
        <f>SUMPRODUCT(Mapping!$F$156:$F$175,'Regulatory Model'!AG$58:AG$77)</f>
        <v>3.7605149915298758E-2</v>
      </c>
      <c r="AH28" s="183">
        <f>SUMPRODUCT(Mapping!$F$156:$F$175,'Regulatory Model'!AH$58:AH$77)</f>
        <v>4.6752819507510687E-2</v>
      </c>
      <c r="AI28" s="183">
        <f>SUMPRODUCT(Mapping!$F$156:$F$175,'Regulatory Model'!AI$58:AI$77)</f>
        <v>4.2296880034481371E-2</v>
      </c>
      <c r="AJ28" s="183">
        <f>SUMPRODUCT(Mapping!$F$156:$F$175,'Regulatory Model'!AJ$58:AJ$77)</f>
        <v>0.61712421412658003</v>
      </c>
      <c r="AK28" s="183">
        <f>SUMPRODUCT(Mapping!$F$156:$F$175,'Regulatory Model'!AK$58:AK$77)</f>
        <v>0.56521109484995014</v>
      </c>
      <c r="AL28" s="183">
        <f>SUMPRODUCT(Mapping!$F$156:$F$175,'Regulatory Model'!AL$58:AL$77)</f>
        <v>0.11514843710084283</v>
      </c>
      <c r="AM28" s="183">
        <f>SUMPRODUCT(Mapping!$F$156:$F$175,'Regulatory Model'!AM$58:AM$77)</f>
        <v>0.12578503877181638</v>
      </c>
      <c r="AN28" s="183">
        <f>SUMPRODUCT(Mapping!$F$156:$F$175,'Regulatory Model'!AN$58:AN$77)</f>
        <v>9.8534583581977489E-2</v>
      </c>
      <c r="AO28" s="183">
        <f>SUMPRODUCT(Mapping!$F$156:$F$175,'Regulatory Model'!AO$58:AO$77)</f>
        <v>4.039012669423326E-2</v>
      </c>
      <c r="AP28" s="183">
        <f>SUMPRODUCT(Mapping!$F$156:$F$175,'Regulatory Model'!AP$58:AP$77)</f>
        <v>0.42868045060591514</v>
      </c>
      <c r="AQ28" s="183">
        <f>SUMPRODUCT(Mapping!$F$156:$F$175,'Regulatory Model'!AQ$58:AQ$77)</f>
        <v>0.16065328657013792</v>
      </c>
      <c r="AR28" s="183">
        <f>SUMPRODUCT(Mapping!$F$156:$F$175,'Regulatory Model'!AR$58:AR$77)</f>
        <v>0.11061557680479003</v>
      </c>
      <c r="AS28" s="183">
        <f>SUMPRODUCT(Mapping!$F$156:$F$175,'Regulatory Model'!AS$58:AS$77)</f>
        <v>0.114724512485535</v>
      </c>
      <c r="AT28" s="183">
        <f>SUMPRODUCT(Mapping!$F$156:$F$175,'Regulatory Model'!AT$58:AT$77)</f>
        <v>1.4787663704792025</v>
      </c>
      <c r="AU28" s="183">
        <f>SUMPRODUCT(Mapping!$F$156:$F$175,'Regulatory Model'!AU$58:AU$77)</f>
        <v>1.1628725911105999E-2</v>
      </c>
      <c r="AV28" s="183">
        <f>SUMPRODUCT(Mapping!$F$156:$F$175,'Regulatory Model'!AV$58:AV$77)</f>
        <v>0</v>
      </c>
      <c r="AW28" s="183">
        <f>SUMPRODUCT(Mapping!$F$156:$F$175,'Regulatory Model'!AW$58:AW$77)</f>
        <v>0</v>
      </c>
      <c r="AX28" s="183">
        <f>SUMPRODUCT(Mapping!$F$156:$F$175,'Regulatory Model'!AX$58:AX$77)</f>
        <v>0</v>
      </c>
      <c r="AY28" s="183">
        <f>SUMPRODUCT(Mapping!$F$156:$F$175,'Regulatory Model'!AY$58:AY$77)</f>
        <v>0</v>
      </c>
      <c r="AZ28" s="183">
        <f>SUMPRODUCT(Mapping!$F$156:$F$175,'Regulatory Model'!AZ$58:AZ$77)</f>
        <v>0</v>
      </c>
      <c r="BA28" s="183">
        <f>SUMPRODUCT(Mapping!$F$156:$F$175,'Regulatory Model'!BA$58:BA$77)</f>
        <v>0</v>
      </c>
      <c r="BB28" s="183">
        <f>SUMPRODUCT(Mapping!$F$156:$F$175,'Regulatory Model'!BB$58:BB$77)</f>
        <v>0</v>
      </c>
      <c r="BC28" s="183">
        <f>SUMPRODUCT(Mapping!$F$156:$F$175,'Regulatory Model'!BC$58:BC$77)</f>
        <v>0</v>
      </c>
      <c r="BD28" s="183">
        <f>SUMPRODUCT(Mapping!$F$156:$F$175,'Regulatory Model'!BD$58:BD$77)</f>
        <v>0</v>
      </c>
    </row>
    <row r="29" spans="1:56" outlineLevel="1" x14ac:dyDescent="0.2">
      <c r="B29" s="48" t="s">
        <v>153</v>
      </c>
      <c r="C29" s="10" t="s">
        <v>216</v>
      </c>
      <c r="D29" s="24">
        <v>3</v>
      </c>
      <c r="F29" s="73"/>
      <c r="G29" s="183">
        <f>SUMPRODUCT(Mapping!$G$156:$G$175,'Regulatory Model'!G$58:G$77)</f>
        <v>5.4514449597211572</v>
      </c>
      <c r="H29" s="183">
        <f>SUMPRODUCT(Mapping!$G$156:$G$175,'Regulatory Model'!H$58:H$77)</f>
        <v>3.4254503748272405</v>
      </c>
      <c r="I29" s="183">
        <f>SUMPRODUCT(Mapping!$G$156:$G$175,'Regulatory Model'!I$58:I$77)</f>
        <v>4.202517260942602</v>
      </c>
      <c r="J29" s="183">
        <f>SUMPRODUCT(Mapping!$G$156:$G$175,'Regulatory Model'!J$58:J$77)</f>
        <v>3.695326379807748</v>
      </c>
      <c r="K29" s="183">
        <f>SUMPRODUCT(Mapping!$G$156:$G$175,'Regulatory Model'!K$58:K$77)</f>
        <v>3.3163615065554706</v>
      </c>
      <c r="L29" s="183">
        <f>SUMPRODUCT(Mapping!$G$156:$G$175,'Regulatory Model'!L$58:L$77)</f>
        <v>8.2380851489232505</v>
      </c>
      <c r="M29" s="183">
        <f>SUMPRODUCT(Mapping!$G$156:$G$175,'Regulatory Model'!M$58:M$77)</f>
        <v>13.963498670329184</v>
      </c>
      <c r="N29" s="183">
        <f>SUMPRODUCT(Mapping!$G$156:$G$175,'Regulatory Model'!N$58:N$77)</f>
        <v>19.370009138379736</v>
      </c>
      <c r="O29" s="183">
        <f>SUMPRODUCT(Mapping!$G$156:$G$175,'Regulatory Model'!O$58:O$77)</f>
        <v>15.492935951066183</v>
      </c>
      <c r="P29" s="183">
        <f>SUMPRODUCT(Mapping!$G$156:$G$175,'Regulatory Model'!P$58:P$77)</f>
        <v>41.203982452473753</v>
      </c>
      <c r="Q29" s="183">
        <f>SUMPRODUCT(Mapping!$G$156:$G$175,'Regulatory Model'!Q$58:Q$77)</f>
        <v>35.990095973679168</v>
      </c>
      <c r="R29" s="183">
        <f>SUMPRODUCT(Mapping!$G$156:$G$175,'Regulatory Model'!R$58:R$77)</f>
        <v>2.8962973417397895</v>
      </c>
      <c r="S29" s="183">
        <f>SUMPRODUCT(Mapping!$G$156:$G$175,'Regulatory Model'!S$58:S$77)</f>
        <v>2.2266709492816137</v>
      </c>
      <c r="T29" s="183">
        <f>SUMPRODUCT(Mapping!$G$156:$G$175,'Regulatory Model'!T$58:T$77)</f>
        <v>2.1999176197350843</v>
      </c>
      <c r="U29" s="183">
        <f>SUMPRODUCT(Mapping!$G$156:$G$175,'Regulatory Model'!U$58:U$77)</f>
        <v>6.5596194423478043</v>
      </c>
      <c r="V29" s="183">
        <f>SUMPRODUCT(Mapping!$G$156:$G$175,'Regulatory Model'!V$58:V$77)</f>
        <v>8.1809985847590188</v>
      </c>
      <c r="W29" s="183">
        <f>SUMPRODUCT(Mapping!$G$156:$G$175,'Regulatory Model'!W$58:W$77)</f>
        <v>2.4957138570396209</v>
      </c>
      <c r="X29" s="183">
        <f>SUMPRODUCT(Mapping!$G$156:$G$175,'Regulatory Model'!X$58:X$77)</f>
        <v>2.2566721002205803</v>
      </c>
      <c r="Y29" s="183">
        <f>SUMPRODUCT(Mapping!$G$156:$G$175,'Regulatory Model'!Y$58:Y$77)</f>
        <v>2.651823761360748</v>
      </c>
      <c r="Z29" s="183">
        <f>SUMPRODUCT(Mapping!$G$156:$G$175,'Regulatory Model'!Z$58:Z$77)</f>
        <v>4.3278700698358694</v>
      </c>
      <c r="AA29" s="183">
        <f>SUMPRODUCT(Mapping!$G$156:$G$175,'Regulatory Model'!AA$58:AA$77)</f>
        <v>2.1395639200403673</v>
      </c>
      <c r="AB29" s="183">
        <f>SUMPRODUCT(Mapping!$G$156:$G$175,'Regulatory Model'!AB$58:AB$77)</f>
        <v>4.0285596899550278</v>
      </c>
      <c r="AC29" s="183">
        <f>SUMPRODUCT(Mapping!$G$156:$G$175,'Regulatory Model'!AC$58:AC$77)</f>
        <v>5.3990642791904415</v>
      </c>
      <c r="AD29" s="183">
        <f>SUMPRODUCT(Mapping!$G$156:$G$175,'Regulatory Model'!AD$58:AD$77)</f>
        <v>6.5021021037616382</v>
      </c>
      <c r="AE29" s="183">
        <f>SUMPRODUCT(Mapping!$G$156:$G$175,'Regulatory Model'!AE$58:AE$77)</f>
        <v>6.2057533973618781</v>
      </c>
      <c r="AF29" s="183">
        <f>SUMPRODUCT(Mapping!$G$156:$G$175,'Regulatory Model'!AF$58:AF$77)</f>
        <v>2.610754142395769</v>
      </c>
      <c r="AG29" s="183">
        <f>SUMPRODUCT(Mapping!$G$156:$G$175,'Regulatory Model'!AG$58:AG$77)</f>
        <v>7.7955056764697175E-2</v>
      </c>
      <c r="AH29" s="183">
        <f>SUMPRODUCT(Mapping!$G$156:$G$175,'Regulatory Model'!AH$58:AH$77)</f>
        <v>9.691807390282231E-2</v>
      </c>
      <c r="AI29" s="183">
        <f>SUMPRODUCT(Mapping!$G$156:$G$175,'Regulatory Model'!AI$58:AI$77)</f>
        <v>8.7680961024866749E-2</v>
      </c>
      <c r="AJ29" s="183">
        <f>SUMPRODUCT(Mapping!$G$156:$G$175,'Regulatory Model'!AJ$58:AJ$77)</f>
        <v>1.2792916196708237</v>
      </c>
      <c r="AK29" s="183">
        <f>SUMPRODUCT(Mapping!$G$156:$G$175,'Regulatory Model'!AK$58:AK$77)</f>
        <v>1.1716763018444798</v>
      </c>
      <c r="AL29" s="183">
        <f>SUMPRODUCT(Mapping!$G$156:$G$175,'Regulatory Model'!AL$58:AL$77)</f>
        <v>0.23870142708593564</v>
      </c>
      <c r="AM29" s="183">
        <f>SUMPRODUCT(Mapping!$G$156:$G$175,'Regulatory Model'!AM$58:AM$77)</f>
        <v>0.26075098383313222</v>
      </c>
      <c r="AN29" s="183">
        <f>SUMPRODUCT(Mapping!$G$156:$G$175,'Regulatory Model'!AN$58:AN$77)</f>
        <v>0.20426109385868749</v>
      </c>
      <c r="AO29" s="183">
        <f>SUMPRODUCT(Mapping!$G$156:$G$175,'Regulatory Model'!AO$58:AO$77)</f>
        <v>8.3728282596244236E-2</v>
      </c>
      <c r="AP29" s="183">
        <f>SUMPRODUCT(Mapping!$G$156:$G$175,'Regulatory Model'!AP$58:AP$77)</f>
        <v>0.88864979759872842</v>
      </c>
      <c r="AQ29" s="183">
        <f>SUMPRODUCT(Mapping!$G$156:$G$175,'Regulatory Model'!AQ$58:AQ$77)</f>
        <v>0.33303247300485511</v>
      </c>
      <c r="AR29" s="183">
        <f>SUMPRODUCT(Mapping!$G$156:$G$175,'Regulatory Model'!AR$58:AR$77)</f>
        <v>0.22930485819893109</v>
      </c>
      <c r="AS29" s="183">
        <f>SUMPRODUCT(Mapping!$G$156:$G$175,'Regulatory Model'!AS$58:AS$77)</f>
        <v>0.23782263608191867</v>
      </c>
      <c r="AT29" s="183">
        <f>SUMPRODUCT(Mapping!$G$156:$G$175,'Regulatory Model'!AT$58:AT$77)</f>
        <v>3.0654662090719023</v>
      </c>
      <c r="AU29" s="183">
        <f>SUMPRODUCT(Mapping!$G$156:$G$175,'Regulatory Model'!AU$58:AU$77)</f>
        <v>2.4106219242396313E-2</v>
      </c>
      <c r="AV29" s="183">
        <f>SUMPRODUCT(Mapping!$G$156:$G$175,'Regulatory Model'!AV$58:AV$77)</f>
        <v>0</v>
      </c>
      <c r="AW29" s="183">
        <f>SUMPRODUCT(Mapping!$G$156:$G$175,'Regulatory Model'!AW$58:AW$77)</f>
        <v>0</v>
      </c>
      <c r="AX29" s="183">
        <f>SUMPRODUCT(Mapping!$G$156:$G$175,'Regulatory Model'!AX$58:AX$77)</f>
        <v>0</v>
      </c>
      <c r="AY29" s="183">
        <f>SUMPRODUCT(Mapping!$G$156:$G$175,'Regulatory Model'!AY$58:AY$77)</f>
        <v>0</v>
      </c>
      <c r="AZ29" s="183">
        <f>SUMPRODUCT(Mapping!$G$156:$G$175,'Regulatory Model'!AZ$58:AZ$77)</f>
        <v>0</v>
      </c>
      <c r="BA29" s="183">
        <f>SUMPRODUCT(Mapping!$G$156:$G$175,'Regulatory Model'!BA$58:BA$77)</f>
        <v>0</v>
      </c>
      <c r="BB29" s="183">
        <f>SUMPRODUCT(Mapping!$G$156:$G$175,'Regulatory Model'!BB$58:BB$77)</f>
        <v>0</v>
      </c>
      <c r="BC29" s="183">
        <f>SUMPRODUCT(Mapping!$G$156:$G$175,'Regulatory Model'!BC$58:BC$77)</f>
        <v>0</v>
      </c>
      <c r="BD29" s="183">
        <f>SUMPRODUCT(Mapping!$G$156:$G$175,'Regulatory Model'!BD$58:BD$77)</f>
        <v>0</v>
      </c>
    </row>
    <row r="30" spans="1:56" outlineLevel="1" x14ac:dyDescent="0.2">
      <c r="B30" s="48" t="s">
        <v>154</v>
      </c>
      <c r="C30" s="10" t="s">
        <v>216</v>
      </c>
      <c r="D30" s="24">
        <v>4</v>
      </c>
      <c r="F30" s="73"/>
      <c r="G30" s="183">
        <f>SUMPRODUCT(Mapping!$H$156:$H$175,'Regulatory Model'!G$58:G$77)</f>
        <v>3.3175250314320492</v>
      </c>
      <c r="H30" s="183">
        <f>SUMPRODUCT(Mapping!$H$156:$H$175,'Regulatory Model'!H$58:H$77)</f>
        <v>2.0845881131300898</v>
      </c>
      <c r="I30" s="183">
        <f>SUMPRODUCT(Mapping!$H$156:$H$175,'Regulatory Model'!I$58:I$77)</f>
        <v>2.5574790374322092</v>
      </c>
      <c r="J30" s="183">
        <f>SUMPRODUCT(Mapping!$H$156:$H$175,'Regulatory Model'!J$58:J$77)</f>
        <v>2.2488235421807228</v>
      </c>
      <c r="K30" s="183">
        <f>SUMPRODUCT(Mapping!$H$156:$H$175,'Regulatory Model'!K$58:K$77)</f>
        <v>2.0182011177891885</v>
      </c>
      <c r="L30" s="183">
        <f>SUMPRODUCT(Mapping!$H$156:$H$175,'Regulatory Model'!L$58:L$77)</f>
        <v>5.0133595577968455</v>
      </c>
      <c r="M30" s="183">
        <f>SUMPRODUCT(Mapping!$H$156:$H$175,'Regulatory Model'!M$58:M$77)</f>
        <v>8.4976105798479331</v>
      </c>
      <c r="N30" s="183">
        <f>SUMPRODUCT(Mapping!$H$156:$H$175,'Regulatory Model'!N$58:N$77)</f>
        <v>11.787790329067036</v>
      </c>
      <c r="O30" s="183">
        <f>SUMPRODUCT(Mapping!$H$156:$H$175,'Regulatory Model'!O$58:O$77)</f>
        <v>9.4283631601894768</v>
      </c>
      <c r="P30" s="183">
        <f>SUMPRODUCT(Mapping!$H$156:$H$175,'Regulatory Model'!P$58:P$77)</f>
        <v>25.075047843418123</v>
      </c>
      <c r="Q30" s="183">
        <f>SUMPRODUCT(Mapping!$H$156:$H$175,'Regulatory Model'!Q$58:Q$77)</f>
        <v>21.902091126024992</v>
      </c>
      <c r="R30" s="183">
        <f>SUMPRODUCT(Mapping!$H$156:$H$175,'Regulatory Model'!R$58:R$77)</f>
        <v>1.7625673561204467</v>
      </c>
      <c r="S30" s="183">
        <f>SUMPRODUCT(Mapping!$H$156:$H$175,'Regulatory Model'!S$58:S$77)</f>
        <v>1.3550602942127412</v>
      </c>
      <c r="T30" s="183">
        <f>SUMPRODUCT(Mapping!$H$156:$H$175,'Regulatory Model'!T$58:T$77)</f>
        <v>1.3387793189666291</v>
      </c>
      <c r="U30" s="183">
        <f>SUMPRODUCT(Mapping!$H$156:$H$175,'Regulatory Model'!U$58:U$77)</f>
        <v>3.9919144112151681</v>
      </c>
      <c r="V30" s="183">
        <f>SUMPRODUCT(Mapping!$H$156:$H$175,'Regulatory Model'!V$58:V$77)</f>
        <v>4.9786190244203548</v>
      </c>
      <c r="W30" s="183">
        <f>SUMPRODUCT(Mapping!$H$156:$H$175,'Regulatory Model'!W$58:W$77)</f>
        <v>1.5187887345824496</v>
      </c>
      <c r="X30" s="183">
        <f>SUMPRODUCT(Mapping!$H$156:$H$175,'Regulatory Model'!X$58:X$77)</f>
        <v>1.3733177598841699</v>
      </c>
      <c r="Y30" s="183">
        <f>SUMPRODUCT(Mapping!$H$156:$H$175,'Regulatory Model'!Y$58:Y$77)</f>
        <v>1.6137907971670256</v>
      </c>
      <c r="Z30" s="183">
        <f>SUMPRODUCT(Mapping!$H$156:$H$175,'Regulatory Model'!Z$58:Z$77)</f>
        <v>2.6337635976426466</v>
      </c>
      <c r="AA30" s="183">
        <f>SUMPRODUCT(Mapping!$H$156:$H$175,'Regulatory Model'!AA$58:AA$77)</f>
        <v>1.3020505413753392</v>
      </c>
      <c r="AB30" s="183">
        <f>SUMPRODUCT(Mapping!$H$156:$H$175,'Regulatory Model'!AB$58:AB$77)</f>
        <v>2.4516156194902781</v>
      </c>
      <c r="AC30" s="183">
        <f>SUMPRODUCT(Mapping!$H$156:$H$175,'Regulatory Model'!AC$58:AC$77)</f>
        <v>3.285648305149742</v>
      </c>
      <c r="AD30" s="183">
        <f>SUMPRODUCT(Mapping!$H$156:$H$175,'Regulatory Model'!AD$58:AD$77)</f>
        <v>3.9569117262553406</v>
      </c>
      <c r="AE30" s="183">
        <f>SUMPRODUCT(Mapping!$H$156:$H$175,'Regulatory Model'!AE$58:AE$77)</f>
        <v>3.7765661006867397</v>
      </c>
      <c r="AF30" s="183">
        <f>SUMPRODUCT(Mapping!$H$156:$H$175,'Regulatory Model'!AF$58:AF$77)</f>
        <v>1.5887975174119522</v>
      </c>
      <c r="AG30" s="183">
        <f>SUMPRODUCT(Mapping!$H$156:$H$175,'Regulatory Model'!AG$58:AG$77)</f>
        <v>4.7440239065867321E-2</v>
      </c>
      <c r="AH30" s="183">
        <f>SUMPRODUCT(Mapping!$H$156:$H$175,'Regulatory Model'!AH$58:AH$77)</f>
        <v>5.8980350814592186E-2</v>
      </c>
      <c r="AI30" s="183">
        <f>SUMPRODUCT(Mapping!$H$156:$H$175,'Regulatory Model'!AI$58:AI$77)</f>
        <v>5.335902409897799E-2</v>
      </c>
      <c r="AJ30" s="183">
        <f>SUMPRODUCT(Mapping!$H$156:$H$175,'Regulatory Model'!AJ$58:AJ$77)</f>
        <v>0.77852422653393016</v>
      </c>
      <c r="AK30" s="183">
        <f>SUMPRODUCT(Mapping!$H$156:$H$175,'Regulatory Model'!AK$58:AK$77)</f>
        <v>0.71303397334559526</v>
      </c>
      <c r="AL30" s="183">
        <f>SUMPRODUCT(Mapping!$H$156:$H$175,'Regulatory Model'!AL$58:AL$77)</f>
        <v>0.14526386403003311</v>
      </c>
      <c r="AM30" s="183">
        <f>SUMPRODUCT(Mapping!$H$156:$H$175,'Regulatory Model'!AM$58:AM$77)</f>
        <v>0.1586823167487684</v>
      </c>
      <c r="AN30" s="183">
        <f>SUMPRODUCT(Mapping!$H$156:$H$175,'Regulatory Model'!AN$58:AN$77)</f>
        <v>0.12430489472621373</v>
      </c>
      <c r="AO30" s="183">
        <f>SUMPRODUCT(Mapping!$H$156:$H$175,'Regulatory Model'!AO$58:AO$77)</f>
        <v>5.0953586692007009E-2</v>
      </c>
      <c r="AP30" s="183">
        <f>SUMPRODUCT(Mapping!$H$156:$H$175,'Regulatory Model'!AP$58:AP$77)</f>
        <v>0.54079569169154784</v>
      </c>
      <c r="AQ30" s="183">
        <f>SUMPRODUCT(Mapping!$H$156:$H$175,'Regulatory Model'!AQ$58:AQ$77)</f>
        <v>0.20266985609074883</v>
      </c>
      <c r="AR30" s="183">
        <f>SUMPRODUCT(Mapping!$H$156:$H$175,'Regulatory Model'!AR$58:AR$77)</f>
        <v>0.13954549895021626</v>
      </c>
      <c r="AS30" s="183">
        <f>SUMPRODUCT(Mapping!$H$156:$H$175,'Regulatory Model'!AS$58:AS$77)</f>
        <v>0.14472906799434632</v>
      </c>
      <c r="AT30" s="183">
        <f>SUMPRODUCT(Mapping!$H$156:$H$175,'Regulatory Model'!AT$58:AT$77)</f>
        <v>1.8655165661115529</v>
      </c>
      <c r="AU30" s="183">
        <f>SUMPRODUCT(Mapping!$H$156:$H$175,'Regulatory Model'!AU$58:AU$77)</f>
        <v>1.4670052865016788E-2</v>
      </c>
      <c r="AV30" s="183">
        <f>SUMPRODUCT(Mapping!$H$156:$H$175,'Regulatory Model'!AV$58:AV$77)</f>
        <v>0</v>
      </c>
      <c r="AW30" s="183">
        <f>SUMPRODUCT(Mapping!$H$156:$H$175,'Regulatory Model'!AW$58:AW$77)</f>
        <v>0</v>
      </c>
      <c r="AX30" s="183">
        <f>SUMPRODUCT(Mapping!$H$156:$H$175,'Regulatory Model'!AX$58:AX$77)</f>
        <v>0</v>
      </c>
      <c r="AY30" s="183">
        <f>SUMPRODUCT(Mapping!$H$156:$H$175,'Regulatory Model'!AY$58:AY$77)</f>
        <v>0</v>
      </c>
      <c r="AZ30" s="183">
        <f>SUMPRODUCT(Mapping!$H$156:$H$175,'Regulatory Model'!AZ$58:AZ$77)</f>
        <v>0</v>
      </c>
      <c r="BA30" s="183">
        <f>SUMPRODUCT(Mapping!$H$156:$H$175,'Regulatory Model'!BA$58:BA$77)</f>
        <v>0</v>
      </c>
      <c r="BB30" s="183">
        <f>SUMPRODUCT(Mapping!$H$156:$H$175,'Regulatory Model'!BB$58:BB$77)</f>
        <v>0</v>
      </c>
      <c r="BC30" s="183">
        <f>SUMPRODUCT(Mapping!$H$156:$H$175,'Regulatory Model'!BC$58:BC$77)</f>
        <v>0</v>
      </c>
      <c r="BD30" s="183">
        <f>SUMPRODUCT(Mapping!$H$156:$H$175,'Regulatory Model'!BD$58:BD$77)</f>
        <v>0</v>
      </c>
    </row>
    <row r="31" spans="1:56" outlineLevel="1" x14ac:dyDescent="0.2">
      <c r="B31" s="48" t="s">
        <v>155</v>
      </c>
      <c r="C31" s="10" t="s">
        <v>216</v>
      </c>
      <c r="D31" s="24">
        <v>5</v>
      </c>
      <c r="F31" s="73"/>
      <c r="G31" s="183">
        <f>SUMPRODUCT(Mapping!$I$156:$I$175,'Regulatory Model'!G$58:G$77)</f>
        <v>3.8395935429550296</v>
      </c>
      <c r="H31" s="183">
        <f>SUMPRODUCT(Mapping!$I$156:$I$175,'Regulatory Model'!H$58:H$77)</f>
        <v>2.4126332079068273</v>
      </c>
      <c r="I31" s="183">
        <f>SUMPRODUCT(Mapping!$I$156:$I$175,'Regulatory Model'!I$58:I$77)</f>
        <v>2.9599414941350939</v>
      </c>
      <c r="J31" s="183">
        <f>SUMPRODUCT(Mapping!$I$156:$I$175,'Regulatory Model'!J$58:J$77)</f>
        <v>2.6027138514385668</v>
      </c>
      <c r="K31" s="183">
        <f>SUMPRODUCT(Mapping!$I$156:$I$175,'Regulatory Model'!K$58:K$77)</f>
        <v>2.3357990992770326</v>
      </c>
      <c r="L31" s="183">
        <f>SUMPRODUCT(Mapping!$I$156:$I$175,'Regulatory Model'!L$58:L$77)</f>
        <v>5.8022962311514128</v>
      </c>
      <c r="M31" s="183">
        <f>SUMPRODUCT(Mapping!$I$156:$I$175,'Regulatory Model'!M$58:M$77)</f>
        <v>9.834852911071021</v>
      </c>
      <c r="N31" s="183">
        <f>SUMPRODUCT(Mapping!$I$156:$I$175,'Regulatory Model'!N$58:N$77)</f>
        <v>13.642797930497117</v>
      </c>
      <c r="O31" s="183">
        <f>SUMPRODUCT(Mapping!$I$156:$I$175,'Regulatory Model'!O$58:O$77)</f>
        <v>10.912075106445231</v>
      </c>
      <c r="P31" s="183">
        <f>SUMPRODUCT(Mapping!$I$156:$I$175,'Regulatory Model'!P$58:P$77)</f>
        <v>29.021029495387747</v>
      </c>
      <c r="Q31" s="183">
        <f>SUMPRODUCT(Mapping!$I$156:$I$175,'Regulatory Model'!Q$58:Q$77)</f>
        <v>25.348754528732997</v>
      </c>
      <c r="R31" s="183">
        <f>SUMPRODUCT(Mapping!$I$156:$I$175,'Regulatory Model'!R$58:R$77)</f>
        <v>2.0399370541183517</v>
      </c>
      <c r="S31" s="183">
        <f>SUMPRODUCT(Mapping!$I$156:$I$175,'Regulatory Model'!S$58:S$77)</f>
        <v>1.5683018836870986</v>
      </c>
      <c r="T31" s="183">
        <f>SUMPRODUCT(Mapping!$I$156:$I$175,'Regulatory Model'!T$58:T$77)</f>
        <v>1.5494588224183197</v>
      </c>
      <c r="U31" s="183">
        <f>SUMPRODUCT(Mapping!$I$156:$I$175,'Regulatory Model'!U$58:U$77)</f>
        <v>4.6201094647700858</v>
      </c>
      <c r="V31" s="183">
        <f>SUMPRODUCT(Mapping!$I$156:$I$175,'Regulatory Model'!V$58:V$77)</f>
        <v>5.7620886889724154</v>
      </c>
      <c r="W31" s="183">
        <f>SUMPRODUCT(Mapping!$I$156:$I$175,'Regulatory Model'!W$58:W$77)</f>
        <v>1.7577957553189474</v>
      </c>
      <c r="X31" s="183">
        <f>SUMPRODUCT(Mapping!$I$156:$I$175,'Regulatory Model'!X$58:X$77)</f>
        <v>1.5894324694817987</v>
      </c>
      <c r="Y31" s="183">
        <f>SUMPRODUCT(Mapping!$I$156:$I$175,'Regulatory Model'!Y$58:Y$77)</f>
        <v>1.867747994597061</v>
      </c>
      <c r="Z31" s="183">
        <f>SUMPRODUCT(Mapping!$I$156:$I$175,'Regulatory Model'!Z$58:Z$77)</f>
        <v>3.0482307163824167</v>
      </c>
      <c r="AA31" s="183">
        <f>SUMPRODUCT(Mapping!$I$156:$I$175,'Regulatory Model'!AA$58:AA$77)</f>
        <v>1.5069501522669229</v>
      </c>
      <c r="AB31" s="183">
        <f>SUMPRODUCT(Mapping!$I$156:$I$175,'Regulatory Model'!AB$58:AB$77)</f>
        <v>2.8374186820646967</v>
      </c>
      <c r="AC31" s="183">
        <f>SUMPRODUCT(Mapping!$I$156:$I$175,'Regulatory Model'!AC$58:AC$77)</f>
        <v>3.8027004762126642</v>
      </c>
      <c r="AD31" s="183">
        <f>SUMPRODUCT(Mapping!$I$156:$I$175,'Regulatory Model'!AD$58:AD$77)</f>
        <v>4.5795985170351035</v>
      </c>
      <c r="AE31" s="183">
        <f>SUMPRODUCT(Mapping!$I$156:$I$175,'Regulatory Model'!AE$58:AE$77)</f>
        <v>4.3708724658756699</v>
      </c>
      <c r="AF31" s="183">
        <f>SUMPRODUCT(Mapping!$I$156:$I$175,'Regulatory Model'!AF$58:AF$77)</f>
        <v>1.8388216007776828</v>
      </c>
      <c r="AG31" s="183">
        <f>SUMPRODUCT(Mapping!$I$156:$I$175,'Regulatory Model'!AG$58:AG$77)</f>
        <v>5.4905760730588789E-2</v>
      </c>
      <c r="AH31" s="183">
        <f>SUMPRODUCT(Mapping!$I$156:$I$175,'Regulatory Model'!AH$58:AH$77)</f>
        <v>6.8261903679194311E-2</v>
      </c>
      <c r="AI31" s="183">
        <f>SUMPRODUCT(Mapping!$I$156:$I$175,'Regulatory Model'!AI$58:AI$77)</f>
        <v>6.1755966404985999E-2</v>
      </c>
      <c r="AJ31" s="183">
        <f>SUMPRODUCT(Mapping!$I$156:$I$175,'Regulatory Model'!AJ$58:AJ$77)</f>
        <v>0.90103814286622175</v>
      </c>
      <c r="AK31" s="183">
        <f>SUMPRODUCT(Mapping!$I$156:$I$175,'Regulatory Model'!AK$58:AK$77)</f>
        <v>0.82524189388965352</v>
      </c>
      <c r="AL31" s="183">
        <f>SUMPRODUCT(Mapping!$I$156:$I$175,'Regulatory Model'!AL$58:AL$77)</f>
        <v>0.16812358281247131</v>
      </c>
      <c r="AM31" s="183">
        <f>SUMPRODUCT(Mapping!$I$156:$I$175,'Regulatory Model'!AM$58:AM$77)</f>
        <v>0.18365365535967484</v>
      </c>
      <c r="AN31" s="183">
        <f>SUMPRODUCT(Mapping!$I$156:$I$175,'Regulatory Model'!AN$58:AN$77)</f>
        <v>0.14386636622978283</v>
      </c>
      <c r="AO31" s="183">
        <f>SUMPRODUCT(Mapping!$I$156:$I$175,'Regulatory Model'!AO$58:AO$77)</f>
        <v>5.8971992855944982E-2</v>
      </c>
      <c r="AP31" s="183">
        <f>SUMPRODUCT(Mapping!$I$156:$I$175,'Regulatory Model'!AP$58:AP$77)</f>
        <v>0.62589901393462832</v>
      </c>
      <c r="AQ31" s="183">
        <f>SUMPRODUCT(Mapping!$I$156:$I$175,'Regulatory Model'!AQ$58:AQ$77)</f>
        <v>0.23456337583736575</v>
      </c>
      <c r="AR31" s="183">
        <f>SUMPRODUCT(Mapping!$I$156:$I$175,'Regulatory Model'!AR$58:AR$77)</f>
        <v>0.16150533655096633</v>
      </c>
      <c r="AS31" s="183">
        <f>SUMPRODUCT(Mapping!$I$156:$I$175,'Regulatory Model'!AS$58:AS$77)</f>
        <v>0.16750462760159396</v>
      </c>
      <c r="AT31" s="183">
        <f>SUMPRODUCT(Mapping!$I$156:$I$175,'Regulatory Model'!AT$58:AT$77)</f>
        <v>2.159087058470706</v>
      </c>
      <c r="AU31" s="183">
        <f>SUMPRODUCT(Mapping!$I$156:$I$175,'Regulatory Model'!AU$58:AU$77)</f>
        <v>1.6978633083896633E-2</v>
      </c>
      <c r="AV31" s="183">
        <f>SUMPRODUCT(Mapping!$I$156:$I$175,'Regulatory Model'!AV$58:AV$77)</f>
        <v>0</v>
      </c>
      <c r="AW31" s="183">
        <f>SUMPRODUCT(Mapping!$I$156:$I$175,'Regulatory Model'!AW$58:AW$77)</f>
        <v>0</v>
      </c>
      <c r="AX31" s="183">
        <f>SUMPRODUCT(Mapping!$I$156:$I$175,'Regulatory Model'!AX$58:AX$77)</f>
        <v>0</v>
      </c>
      <c r="AY31" s="183">
        <f>SUMPRODUCT(Mapping!$I$156:$I$175,'Regulatory Model'!AY$58:AY$77)</f>
        <v>0</v>
      </c>
      <c r="AZ31" s="183">
        <f>SUMPRODUCT(Mapping!$I$156:$I$175,'Regulatory Model'!AZ$58:AZ$77)</f>
        <v>0</v>
      </c>
      <c r="BA31" s="183">
        <f>SUMPRODUCT(Mapping!$I$156:$I$175,'Regulatory Model'!BA$58:BA$77)</f>
        <v>0</v>
      </c>
      <c r="BB31" s="183">
        <f>SUMPRODUCT(Mapping!$I$156:$I$175,'Regulatory Model'!BB$58:BB$77)</f>
        <v>0</v>
      </c>
      <c r="BC31" s="183">
        <f>SUMPRODUCT(Mapping!$I$156:$I$175,'Regulatory Model'!BC$58:BC$77)</f>
        <v>0</v>
      </c>
      <c r="BD31" s="183">
        <f>SUMPRODUCT(Mapping!$I$156:$I$175,'Regulatory Model'!BD$58:BD$77)</f>
        <v>0</v>
      </c>
    </row>
    <row r="32" spans="1:56" outlineLevel="1" x14ac:dyDescent="0.2">
      <c r="B32" s="48" t="s">
        <v>156</v>
      </c>
      <c r="C32" s="10" t="s">
        <v>216</v>
      </c>
      <c r="D32" s="24">
        <v>6</v>
      </c>
      <c r="F32" s="73"/>
      <c r="G32" s="183">
        <f>SUMPRODUCT(Mapping!$J$156:$J$175,'Regulatory Model'!G$58:G$77)</f>
        <v>8.3050145331739582</v>
      </c>
      <c r="H32" s="183">
        <f>SUMPRODUCT(Mapping!$J$156:$J$175,'Regulatory Model'!H$58:H$77)</f>
        <v>6.7585210134440894</v>
      </c>
      <c r="I32" s="183">
        <f>SUMPRODUCT(Mapping!$J$156:$J$175,'Regulatory Model'!I$58:I$77)</f>
        <v>3.3953839820260434</v>
      </c>
      <c r="J32" s="183">
        <f>SUMPRODUCT(Mapping!$J$156:$J$175,'Regulatory Model'!J$58:J$77)</f>
        <v>20.181107645329224</v>
      </c>
      <c r="K32" s="183">
        <f>SUMPRODUCT(Mapping!$J$156:$J$175,'Regulatory Model'!K$58:K$77)</f>
        <v>2.8730307558874877</v>
      </c>
      <c r="L32" s="183">
        <f>SUMPRODUCT(Mapping!$J$156:$J$175,'Regulatory Model'!L$58:L$77)</f>
        <v>12.538272594797338</v>
      </c>
      <c r="M32" s="183">
        <f>SUMPRODUCT(Mapping!$J$156:$J$175,'Regulatory Model'!M$58:M$77)</f>
        <v>2.2720025501005816</v>
      </c>
      <c r="N32" s="183">
        <f>SUMPRODUCT(Mapping!$J$156:$J$175,'Regulatory Model'!N$58:N$77)</f>
        <v>14.304265094799174</v>
      </c>
      <c r="O32" s="183">
        <f>SUMPRODUCT(Mapping!$J$156:$J$175,'Regulatory Model'!O$58:O$77)</f>
        <v>3.9405267581704448</v>
      </c>
      <c r="P32" s="183">
        <f>SUMPRODUCT(Mapping!$J$156:$J$175,'Regulatory Model'!P$58:P$77)</f>
        <v>9.0347960033543249</v>
      </c>
      <c r="Q32" s="183">
        <f>SUMPRODUCT(Mapping!$J$156:$J$175,'Regulatory Model'!Q$58:Q$77)</f>
        <v>13.873658370803485</v>
      </c>
      <c r="R32" s="183">
        <f>SUMPRODUCT(Mapping!$J$156:$J$175,'Regulatory Model'!R$58:R$77)</f>
        <v>14.602263516064957</v>
      </c>
      <c r="S32" s="183">
        <f>SUMPRODUCT(Mapping!$J$156:$J$175,'Regulatory Model'!S$58:S$77)</f>
        <v>14.49909429289394</v>
      </c>
      <c r="T32" s="183">
        <f>SUMPRODUCT(Mapping!$J$156:$J$175,'Regulatory Model'!T$58:T$77)</f>
        <v>14.981380264641164</v>
      </c>
      <c r="U32" s="183">
        <f>SUMPRODUCT(Mapping!$J$156:$J$175,'Regulatory Model'!U$58:U$77)</f>
        <v>22.657463059224998</v>
      </c>
      <c r="V32" s="183">
        <f>SUMPRODUCT(Mapping!$J$156:$J$175,'Regulatory Model'!V$58:V$77)</f>
        <v>16.706431725168176</v>
      </c>
      <c r="W32" s="183">
        <f>SUMPRODUCT(Mapping!$J$156:$J$175,'Regulatory Model'!W$58:W$77)</f>
        <v>16.524527043121964</v>
      </c>
      <c r="X32" s="183">
        <f>SUMPRODUCT(Mapping!$J$156:$J$175,'Regulatory Model'!X$58:X$77)</f>
        <v>16.837527026179451</v>
      </c>
      <c r="Y32" s="183">
        <f>SUMPRODUCT(Mapping!$J$156:$J$175,'Regulatory Model'!Y$58:Y$77)</f>
        <v>19.646247284813718</v>
      </c>
      <c r="Z32" s="183">
        <f>SUMPRODUCT(Mapping!$J$156:$J$175,'Regulatory Model'!Z$58:Z$77)</f>
        <v>19.844887469594376</v>
      </c>
      <c r="AA32" s="183">
        <f>SUMPRODUCT(Mapping!$J$156:$J$175,'Regulatory Model'!AA$58:AA$77)</f>
        <v>23.934513810818927</v>
      </c>
      <c r="AB32" s="183">
        <f>SUMPRODUCT(Mapping!$J$156:$J$175,'Regulatory Model'!AB$58:AB$77)</f>
        <v>18.624147852800757</v>
      </c>
      <c r="AC32" s="183">
        <f>SUMPRODUCT(Mapping!$J$156:$J$175,'Regulatory Model'!AC$58:AC$77)</f>
        <v>19.54638597397085</v>
      </c>
      <c r="AD32" s="183">
        <f>SUMPRODUCT(Mapping!$J$156:$J$175,'Regulatory Model'!AD$58:AD$77)</f>
        <v>19.936251578348845</v>
      </c>
      <c r="AE32" s="183">
        <f>SUMPRODUCT(Mapping!$J$156:$J$175,'Regulatory Model'!AE$58:AE$77)</f>
        <v>21.761271920426971</v>
      </c>
      <c r="AF32" s="183">
        <f>SUMPRODUCT(Mapping!$J$156:$J$175,'Regulatory Model'!AF$58:AF$77)</f>
        <v>21.476174299237076</v>
      </c>
      <c r="AG32" s="183">
        <f>SUMPRODUCT(Mapping!$J$156:$J$175,'Regulatory Model'!AG$58:AG$77)</f>
        <v>21.797847506183167</v>
      </c>
      <c r="AH32" s="183">
        <f>SUMPRODUCT(Mapping!$J$156:$J$175,'Regulatory Model'!AH$58:AH$77)</f>
        <v>22.407920356236982</v>
      </c>
      <c r="AI32" s="183">
        <f>SUMPRODUCT(Mapping!$J$156:$J$175,'Regulatory Model'!AI$58:AI$77)</f>
        <v>22.997653671670232</v>
      </c>
      <c r="AJ32" s="183">
        <f>SUMPRODUCT(Mapping!$J$156:$J$175,'Regulatory Model'!AJ$58:AJ$77)</f>
        <v>25.139516803366764</v>
      </c>
      <c r="AK32" s="183">
        <f>SUMPRODUCT(Mapping!$J$156:$J$175,'Regulatory Model'!AK$58:AK$77)</f>
        <v>25.63641181716293</v>
      </c>
      <c r="AL32" s="183">
        <f>SUMPRODUCT(Mapping!$J$156:$J$175,'Regulatory Model'!AL$58:AL$77)</f>
        <v>25.094668645993742</v>
      </c>
      <c r="AM32" s="183">
        <f>SUMPRODUCT(Mapping!$J$156:$J$175,'Regulatory Model'!AM$58:AM$77)</f>
        <v>25.792075800949057</v>
      </c>
      <c r="AN32" s="183">
        <f>SUMPRODUCT(Mapping!$J$156:$J$175,'Regulatory Model'!AN$58:AN$77)</f>
        <v>26.682935809952372</v>
      </c>
      <c r="AO32" s="183">
        <f>SUMPRODUCT(Mapping!$J$156:$J$175,'Regulatory Model'!AO$58:AO$77)</f>
        <v>27.241916813050324</v>
      </c>
      <c r="AP32" s="183">
        <f>SUMPRODUCT(Mapping!$J$156:$J$175,'Regulatory Model'!AP$58:AP$77)</f>
        <v>29.003863572414534</v>
      </c>
      <c r="AQ32" s="183">
        <f>SUMPRODUCT(Mapping!$J$156:$J$175,'Regulatory Model'!AQ$58:AQ$77)</f>
        <v>29.045359823637554</v>
      </c>
      <c r="AR32" s="183">
        <f>SUMPRODUCT(Mapping!$J$156:$J$175,'Regulatory Model'!AR$58:AR$77)</f>
        <v>29.685154611056021</v>
      </c>
      <c r="AS32" s="183">
        <f>SUMPRODUCT(Mapping!$J$156:$J$175,'Regulatory Model'!AS$58:AS$77)</f>
        <v>30.489368454195002</v>
      </c>
      <c r="AT32" s="183">
        <f>SUMPRODUCT(Mapping!$J$156:$J$175,'Regulatory Model'!AT$58:AT$77)</f>
        <v>34.920842415681307</v>
      </c>
      <c r="AU32" s="183">
        <f>SUMPRODUCT(Mapping!$J$156:$J$175,'Regulatory Model'!AU$58:AU$77)</f>
        <v>31.867464817174163</v>
      </c>
      <c r="AV32" s="183">
        <f>SUMPRODUCT(Mapping!$J$156:$J$175,'Regulatory Model'!AV$58:AV$77)</f>
        <v>32.695937563422405</v>
      </c>
      <c r="AW32" s="183">
        <f>SUMPRODUCT(Mapping!$J$156:$J$175,'Regulatory Model'!AW$58:AW$77)</f>
        <v>33.578437384062589</v>
      </c>
      <c r="AX32" s="183">
        <f>SUMPRODUCT(Mapping!$J$156:$J$175,'Regulatory Model'!AX$58:AX$77)</f>
        <v>34.484756859114555</v>
      </c>
      <c r="AY32" s="183">
        <f>SUMPRODUCT(Mapping!$J$156:$J$175,'Regulatory Model'!AY$58:AY$77)</f>
        <v>35.415538907616963</v>
      </c>
      <c r="AZ32" s="183">
        <f>SUMPRODUCT(Mapping!$J$156:$J$175,'Regulatory Model'!AZ$58:AZ$77)</f>
        <v>36.371443801710349</v>
      </c>
      <c r="BA32" s="183">
        <f>SUMPRODUCT(Mapping!$J$156:$J$175,'Regulatory Model'!BA$58:BA$77)</f>
        <v>37.353149635016749</v>
      </c>
      <c r="BB32" s="183">
        <f>SUMPRODUCT(Mapping!$J$156:$J$175,'Regulatory Model'!BB$58:BB$77)</f>
        <v>38.361352803661347</v>
      </c>
      <c r="BC32" s="183">
        <f>SUMPRODUCT(Mapping!$J$156:$J$175,'Regulatory Model'!BC$58:BC$77)</f>
        <v>0</v>
      </c>
      <c r="BD32" s="183">
        <f>SUMPRODUCT(Mapping!$J$156:$J$175,'Regulatory Model'!BD$58:BD$77)</f>
        <v>0</v>
      </c>
    </row>
    <row r="33" spans="1:56" outlineLevel="1" x14ac:dyDescent="0.2">
      <c r="B33" s="48" t="s">
        <v>157</v>
      </c>
      <c r="C33" s="10" t="s">
        <v>216</v>
      </c>
      <c r="D33" s="24">
        <v>7</v>
      </c>
      <c r="F33" s="73"/>
      <c r="G33" s="183">
        <f>SUMPRODUCT(Mapping!$K$156:$K$175,'Regulatory Model'!G$58:G$77)</f>
        <v>1.6699427906957229</v>
      </c>
      <c r="H33" s="183">
        <f>SUMPRODUCT(Mapping!$K$156:$K$175,'Regulatory Model'!H$58:H$77)</f>
        <v>1.2779911119850491</v>
      </c>
      <c r="I33" s="183">
        <f>SUMPRODUCT(Mapping!$K$156:$K$175,'Regulatory Model'!I$58:I$77)</f>
        <v>2.4116255234925803</v>
      </c>
      <c r="J33" s="183">
        <f>SUMPRODUCT(Mapping!$K$156:$K$175,'Regulatory Model'!J$58:J$77)</f>
        <v>14.333952963041899</v>
      </c>
      <c r="K33" s="183">
        <f>SUMPRODUCT(Mapping!$K$156:$K$175,'Regulatory Model'!K$58:K$77)</f>
        <v>2.0406158294188188</v>
      </c>
      <c r="L33" s="183">
        <f>SUMPRODUCT(Mapping!$K$156:$K$175,'Regulatory Model'!L$58:L$77)</f>
        <v>6.3237699931530784</v>
      </c>
      <c r="M33" s="183">
        <f>SUMPRODUCT(Mapping!$K$156:$K$175,'Regulatory Model'!M$58:M$77)</f>
        <v>1.61372597864272</v>
      </c>
      <c r="N33" s="183">
        <f>SUMPRODUCT(Mapping!$K$156:$K$175,'Regulatory Model'!N$58:N$77)</f>
        <v>10.159831989558201</v>
      </c>
      <c r="O33" s="183">
        <f>SUMPRODUCT(Mapping!$K$156:$K$175,'Regulatory Model'!O$58:O$77)</f>
        <v>2.7988218582390747</v>
      </c>
      <c r="P33" s="183">
        <f>SUMPRODUCT(Mapping!$K$156:$K$175,'Regulatory Model'!P$58:P$77)</f>
        <v>6.417107684014197</v>
      </c>
      <c r="Q33" s="183">
        <f>SUMPRODUCT(Mapping!$K$156:$K$175,'Regulatory Model'!Q$58:Q$77)</f>
        <v>5.6494177352777246</v>
      </c>
      <c r="R33" s="183">
        <f>SUMPRODUCT(Mapping!$K$156:$K$175,'Regulatory Model'!R$58:R$77)</f>
        <v>6.0555448038375799</v>
      </c>
      <c r="S33" s="183">
        <f>SUMPRODUCT(Mapping!$K$156:$K$175,'Regulatory Model'!S$58:S$77)</f>
        <v>5.8674502299735734</v>
      </c>
      <c r="T33" s="183">
        <f>SUMPRODUCT(Mapping!$K$156:$K$175,'Regulatory Model'!T$58:T$77)</f>
        <v>6.0903698499315055</v>
      </c>
      <c r="U33" s="183">
        <f>SUMPRODUCT(Mapping!$K$156:$K$175,'Regulatory Model'!U$58:U$77)</f>
        <v>11.419588824705638</v>
      </c>
      <c r="V33" s="183">
        <f>SUMPRODUCT(Mapping!$K$156:$K$175,'Regulatory Model'!V$58:V$77)</f>
        <v>7.0666389715741653</v>
      </c>
      <c r="W33" s="183">
        <f>SUMPRODUCT(Mapping!$K$156:$K$175,'Regulatory Model'!W$58:W$77)</f>
        <v>6.8078916563607814</v>
      </c>
      <c r="X33" s="183">
        <f>SUMPRODUCT(Mapping!$K$156:$K$175,'Regulatory Model'!X$58:X$77)</f>
        <v>6.8971285233394566</v>
      </c>
      <c r="Y33" s="183">
        <f>SUMPRODUCT(Mapping!$K$156:$K$175,'Regulatory Model'!Y$58:Y$77)</f>
        <v>8.7554373463835642</v>
      </c>
      <c r="Z33" s="183">
        <f>SUMPRODUCT(Mapping!$K$156:$K$175,'Regulatory Model'!Z$58:Z$77)</f>
        <v>8.7561905810948026</v>
      </c>
      <c r="AA33" s="183">
        <f>SUMPRODUCT(Mapping!$K$156:$K$175,'Regulatory Model'!AA$58:AA$77)</f>
        <v>11.516785066261523</v>
      </c>
      <c r="AB33" s="183">
        <f>SUMPRODUCT(Mapping!$K$156:$K$175,'Regulatory Model'!AB$58:AB$77)</f>
        <v>7.5970024763925315</v>
      </c>
      <c r="AC33" s="183">
        <f>SUMPRODUCT(Mapping!$K$156:$K$175,'Regulatory Model'!AC$58:AC$77)</f>
        <v>8.100020580987886</v>
      </c>
      <c r="AD33" s="183">
        <f>SUMPRODUCT(Mapping!$K$156:$K$175,'Regulatory Model'!AD$58:AD$77)</f>
        <v>8.2208156775349703</v>
      </c>
      <c r="AE33" s="183">
        <f>SUMPRODUCT(Mapping!$K$156:$K$175,'Regulatory Model'!AE$58:AE$77)</f>
        <v>9.3567310946837505</v>
      </c>
      <c r="AF33" s="183">
        <f>SUMPRODUCT(Mapping!$K$156:$K$175,'Regulatory Model'!AF$58:AF$77)</f>
        <v>8.9895873171695815</v>
      </c>
      <c r="AG33" s="183">
        <f>SUMPRODUCT(Mapping!$K$156:$K$175,'Regulatory Model'!AG$58:AG$77)</f>
        <v>9.0489718250947515</v>
      </c>
      <c r="AH33" s="183">
        <f>SUMPRODUCT(Mapping!$K$156:$K$175,'Regulatory Model'!AH$58:AH$77)</f>
        <v>9.3085962109796441</v>
      </c>
      <c r="AI33" s="183">
        <f>SUMPRODUCT(Mapping!$K$156:$K$175,'Regulatory Model'!AI$58:AI$77)</f>
        <v>9.5491102340624252</v>
      </c>
      <c r="AJ33" s="183">
        <f>SUMPRODUCT(Mapping!$K$156:$K$175,'Regulatory Model'!AJ$58:AJ$77)</f>
        <v>10.887255970267217</v>
      </c>
      <c r="AK33" s="183">
        <f>SUMPRODUCT(Mapping!$K$156:$K$175,'Regulatory Model'!AK$58:AK$77)</f>
        <v>11.052047726385602</v>
      </c>
      <c r="AL33" s="183">
        <f>SUMPRODUCT(Mapping!$K$156:$K$175,'Regulatory Model'!AL$58:AL$77)</f>
        <v>10.474074701481303</v>
      </c>
      <c r="AM33" s="183">
        <f>SUMPRODUCT(Mapping!$K$156:$K$175,'Regulatory Model'!AM$58:AM$77)</f>
        <v>10.771006369315495</v>
      </c>
      <c r="AN33" s="183">
        <f>SUMPRODUCT(Mapping!$K$156:$K$175,'Regulatory Model'!AN$58:AN$77)</f>
        <v>11.200018832565926</v>
      </c>
      <c r="AO33" s="183">
        <f>SUMPRODUCT(Mapping!$K$156:$K$175,'Regulatory Model'!AO$58:AO$77)</f>
        <v>11.387809912831679</v>
      </c>
      <c r="AP33" s="183">
        <f>SUMPRODUCT(Mapping!$K$156:$K$175,'Regulatory Model'!AP$58:AP$77)</f>
        <v>12.42437911013743</v>
      </c>
      <c r="AQ33" s="183">
        <f>SUMPRODUCT(Mapping!$K$156:$K$175,'Regulatory Model'!AQ$58:AQ$77)</f>
        <v>12.233171054291395</v>
      </c>
      <c r="AR33" s="183">
        <f>SUMPRODUCT(Mapping!$K$156:$K$175,'Regulatory Model'!AR$58:AR$77)</f>
        <v>12.460957620050502</v>
      </c>
      <c r="AS33" s="183">
        <f>SUMPRODUCT(Mapping!$K$156:$K$175,'Regulatory Model'!AS$58:AS$77)</f>
        <v>12.799408228687865</v>
      </c>
      <c r="AT33" s="183">
        <f>SUMPRODUCT(Mapping!$K$156:$K$175,'Regulatory Model'!AT$58:AT$77)</f>
        <v>15.707895758737118</v>
      </c>
      <c r="AU33" s="183">
        <f>SUMPRODUCT(Mapping!$K$156:$K$175,'Regulatory Model'!AU$58:AU$77)</f>
        <v>13.293696432963609</v>
      </c>
      <c r="AV33" s="183">
        <f>SUMPRODUCT(Mapping!$K$156:$K$175,'Regulatory Model'!AV$58:AV$77)</f>
        <v>13.630017079271392</v>
      </c>
      <c r="AW33" s="183">
        <f>SUMPRODUCT(Mapping!$K$156:$K$175,'Regulatory Model'!AW$58:AW$77)</f>
        <v>13.997906441809082</v>
      </c>
      <c r="AX33" s="183">
        <f>SUMPRODUCT(Mapping!$K$156:$K$175,'Regulatory Model'!AX$58:AX$77)</f>
        <v>14.375725548548946</v>
      </c>
      <c r="AY33" s="183">
        <f>SUMPRODUCT(Mapping!$K$156:$K$175,'Regulatory Model'!AY$58:AY$77)</f>
        <v>14.763742414361646</v>
      </c>
      <c r="AZ33" s="183">
        <f>SUMPRODUCT(Mapping!$K$156:$K$175,'Regulatory Model'!AZ$58:AZ$77)</f>
        <v>15.162232288138132</v>
      </c>
      <c r="BA33" s="183">
        <f>SUMPRODUCT(Mapping!$K$156:$K$175,'Regulatory Model'!BA$58:BA$77)</f>
        <v>15.571477848043894</v>
      </c>
      <c r="BB33" s="183">
        <f>SUMPRODUCT(Mapping!$K$156:$K$175,'Regulatory Model'!BB$58:BB$77)</f>
        <v>15.991769402043392</v>
      </c>
      <c r="BC33" s="183">
        <f>SUMPRODUCT(Mapping!$K$156:$K$175,'Regulatory Model'!BC$58:BC$77)</f>
        <v>0</v>
      </c>
      <c r="BD33" s="183">
        <f>SUMPRODUCT(Mapping!$K$156:$K$175,'Regulatory Model'!BD$58:BD$77)</f>
        <v>0</v>
      </c>
    </row>
    <row r="34" spans="1:56" outlineLevel="1" x14ac:dyDescent="0.2">
      <c r="B34" s="48"/>
    </row>
    <row r="36" spans="1:56" x14ac:dyDescent="0.2">
      <c r="A36" s="68">
        <f>MAX($A$1:A35)+subsection</f>
        <v>10.039999999999999</v>
      </c>
      <c r="B36" s="6" t="s">
        <v>289</v>
      </c>
      <c r="C36" s="7"/>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row>
    <row r="38" spans="1:56" outlineLevel="1" x14ac:dyDescent="0.2">
      <c r="B38" s="49" t="s">
        <v>282</v>
      </c>
      <c r="C38" s="24"/>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row>
    <row r="39" spans="1:56" outlineLevel="1" x14ac:dyDescent="0.2">
      <c r="C39" s="24"/>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row>
    <row r="40" spans="1:56" outlineLevel="1" x14ac:dyDescent="0.2">
      <c r="B40" s="1" t="s">
        <v>283</v>
      </c>
      <c r="C40" s="24" t="s">
        <v>71</v>
      </c>
      <c r="G40" s="205">
        <f t="shared" ref="G40:AL40" si="12">MIN(Annualisation_Years,COUNT(Years)-G12+1)</f>
        <v>15</v>
      </c>
      <c r="H40" s="205">
        <f t="shared" si="12"/>
        <v>15</v>
      </c>
      <c r="I40" s="205">
        <f t="shared" si="12"/>
        <v>15</v>
      </c>
      <c r="J40" s="205">
        <f t="shared" si="12"/>
        <v>15</v>
      </c>
      <c r="K40" s="205">
        <f t="shared" si="12"/>
        <v>15</v>
      </c>
      <c r="L40" s="205">
        <f t="shared" si="12"/>
        <v>15</v>
      </c>
      <c r="M40" s="205">
        <f t="shared" si="12"/>
        <v>15</v>
      </c>
      <c r="N40" s="205">
        <f t="shared" si="12"/>
        <v>15</v>
      </c>
      <c r="O40" s="205">
        <f t="shared" si="12"/>
        <v>15</v>
      </c>
      <c r="P40" s="205">
        <f t="shared" si="12"/>
        <v>15</v>
      </c>
      <c r="Q40" s="205">
        <f t="shared" si="12"/>
        <v>15</v>
      </c>
      <c r="R40" s="205">
        <f t="shared" si="12"/>
        <v>15</v>
      </c>
      <c r="S40" s="205">
        <f t="shared" si="12"/>
        <v>15</v>
      </c>
      <c r="T40" s="205">
        <f t="shared" si="12"/>
        <v>15</v>
      </c>
      <c r="U40" s="205">
        <f t="shared" si="12"/>
        <v>15</v>
      </c>
      <c r="V40" s="205">
        <f t="shared" si="12"/>
        <v>15</v>
      </c>
      <c r="W40" s="205">
        <f t="shared" si="12"/>
        <v>15</v>
      </c>
      <c r="X40" s="205">
        <f t="shared" si="12"/>
        <v>15</v>
      </c>
      <c r="Y40" s="205">
        <f t="shared" si="12"/>
        <v>15</v>
      </c>
      <c r="Z40" s="205">
        <f t="shared" si="12"/>
        <v>15</v>
      </c>
      <c r="AA40" s="205">
        <f t="shared" si="12"/>
        <v>15</v>
      </c>
      <c r="AB40" s="205">
        <f t="shared" si="12"/>
        <v>15</v>
      </c>
      <c r="AC40" s="205">
        <f t="shared" si="12"/>
        <v>15</v>
      </c>
      <c r="AD40" s="205">
        <f t="shared" si="12"/>
        <v>15</v>
      </c>
      <c r="AE40" s="205">
        <f t="shared" si="12"/>
        <v>15</v>
      </c>
      <c r="AF40" s="205">
        <f t="shared" si="12"/>
        <v>15</v>
      </c>
      <c r="AG40" s="205">
        <f t="shared" si="12"/>
        <v>15</v>
      </c>
      <c r="AH40" s="205">
        <f t="shared" si="12"/>
        <v>15</v>
      </c>
      <c r="AI40" s="205">
        <f t="shared" si="12"/>
        <v>15</v>
      </c>
      <c r="AJ40" s="205">
        <f t="shared" si="12"/>
        <v>15</v>
      </c>
      <c r="AK40" s="205">
        <f t="shared" si="12"/>
        <v>15</v>
      </c>
      <c r="AL40" s="205">
        <f t="shared" si="12"/>
        <v>15</v>
      </c>
      <c r="AM40" s="205">
        <f t="shared" ref="AM40:BD40" si="13">MIN(Annualisation_Years,COUNT(Years)-AM12+1)</f>
        <v>15</v>
      </c>
      <c r="AN40" s="205">
        <f t="shared" si="13"/>
        <v>15</v>
      </c>
      <c r="AO40" s="205">
        <f t="shared" si="13"/>
        <v>15</v>
      </c>
      <c r="AP40" s="205">
        <f t="shared" si="13"/>
        <v>15</v>
      </c>
      <c r="AQ40" s="205">
        <f t="shared" si="13"/>
        <v>14</v>
      </c>
      <c r="AR40" s="205">
        <f t="shared" si="13"/>
        <v>13</v>
      </c>
      <c r="AS40" s="205">
        <f t="shared" si="13"/>
        <v>12</v>
      </c>
      <c r="AT40" s="205">
        <f t="shared" si="13"/>
        <v>11</v>
      </c>
      <c r="AU40" s="205">
        <f t="shared" si="13"/>
        <v>10</v>
      </c>
      <c r="AV40" s="205">
        <f t="shared" si="13"/>
        <v>9</v>
      </c>
      <c r="AW40" s="205">
        <f t="shared" si="13"/>
        <v>8</v>
      </c>
      <c r="AX40" s="205">
        <f t="shared" si="13"/>
        <v>7</v>
      </c>
      <c r="AY40" s="205">
        <f t="shared" si="13"/>
        <v>6</v>
      </c>
      <c r="AZ40" s="205">
        <f t="shared" si="13"/>
        <v>5</v>
      </c>
      <c r="BA40" s="205">
        <f t="shared" si="13"/>
        <v>4</v>
      </c>
      <c r="BB40" s="205">
        <f t="shared" si="13"/>
        <v>3</v>
      </c>
      <c r="BC40" s="205">
        <f t="shared" si="13"/>
        <v>2</v>
      </c>
      <c r="BD40" s="205">
        <f t="shared" si="13"/>
        <v>1</v>
      </c>
    </row>
    <row r="41" spans="1:56" outlineLevel="1" x14ac:dyDescent="0.2">
      <c r="C41" s="24"/>
      <c r="J41" s="204"/>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row>
    <row r="42" spans="1:56" outlineLevel="1" x14ac:dyDescent="0.2">
      <c r="B42" s="47" t="s">
        <v>148</v>
      </c>
      <c r="C42" s="24"/>
      <c r="D42" s="53" t="s">
        <v>278</v>
      </c>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row>
    <row r="43" spans="1:56" outlineLevel="1" x14ac:dyDescent="0.2">
      <c r="B43" s="48" t="s">
        <v>150</v>
      </c>
      <c r="C43" s="10" t="s">
        <v>216</v>
      </c>
      <c r="D43" s="24">
        <v>1</v>
      </c>
      <c r="G43" s="183">
        <f t="array" ref="G43">-PMT((1+G$19)/(1+G$18)-1,G$40,SUM(OFFSET(G27,0,0,1,G$40)/OFFSET(G$20,0,0,1,G$40)),0,1)*G$20</f>
        <v>84.296378712042312</v>
      </c>
      <c r="H43" s="183">
        <f t="array" ref="H43">-PMT((1+H$19)/(1+H$18)-1,H$40,SUM(OFFSET(H27,0,0,1,H$40)/OFFSET(H$20,0,0,1,H$40)),0,1)*H$20</f>
        <v>86.767168508914637</v>
      </c>
      <c r="I43" s="183">
        <f t="array" ref="I43">-PMT((1+I$19)/(1+I$18)-1,I$40,SUM(OFFSET(I27,0,0,1,I$40)/OFFSET(I$20,0,0,1,I$40)),0,1)*I$20</f>
        <v>94.964523728624741</v>
      </c>
      <c r="J43" s="183">
        <f t="array" ref="J43">-PMT((1+J$19)/(1+J$18)-1,J$40,SUM(OFFSET(J27,0,0,1,J$40)/OFFSET(J$20,0,0,1,J$40)),0,1)*J$20</f>
        <v>99.04368748951623</v>
      </c>
      <c r="K43" s="183">
        <f t="array" ref="K43">-PMT((1+K$19)/(1+K$18)-1,K$40,SUM(OFFSET(K27,0,0,1,K$40)/OFFSET(K$20,0,0,1,K$40)),0,1)*K$20</f>
        <v>92.525751464968806</v>
      </c>
      <c r="L43" s="183">
        <f t="array" ref="L43">-PMT((1+L$19)/(1+L$18)-1,L$40,SUM(OFFSET(L27,0,0,1,L$40)/OFFSET(L$20,0,0,1,L$40)),0,1)*L$20</f>
        <v>100.7511755764712</v>
      </c>
      <c r="M43" s="183">
        <f t="array" ref="M43">-PMT((1+M$19)/(1+M$18)-1,M$40,SUM(OFFSET(M27,0,0,1,M$40)/OFFSET(M$20,0,0,1,M$40)),0,1)*M$20</f>
        <v>94.286197649697272</v>
      </c>
      <c r="N43" s="183">
        <f t="array" ref="N43">-PMT((1+N$19)/(1+N$18)-1,N$40,SUM(OFFSET(N27,0,0,1,N$40)/OFFSET(N$20,0,0,1,N$40)),0,1)*N$20</f>
        <v>91.33156616283749</v>
      </c>
      <c r="O43" s="183">
        <f t="array" ref="O43">-PMT((1+O$19)/(1+O$18)-1,O$40,SUM(OFFSET(O27,0,0,1,O$40)/OFFSET(O$20,0,0,1,O$40)),0,1)*O$20</f>
        <v>83.936640030131443</v>
      </c>
      <c r="P43" s="183">
        <f t="array" ref="P43">-PMT((1+P$19)/(1+P$18)-1,P$40,SUM(OFFSET(P27,0,0,1,P$40)/OFFSET(P$20,0,0,1,P$40)),0,1)*P$20</f>
        <v>79.478829053185848</v>
      </c>
      <c r="Q43" s="183">
        <f t="array" ref="Q43">-PMT((1+Q$19)/(1+Q$18)-1,Q$40,SUM(OFFSET(Q27,0,0,1,Q$40)/OFFSET(Q$20,0,0,1,Q$40)),0,1)*Q$20</f>
        <v>52.943735052040665</v>
      </c>
      <c r="R43" s="183">
        <f t="array" ref="R43">-PMT((1+R$19)/(1+R$18)-1,R$40,SUM(OFFSET(R27,0,0,1,R$40)/OFFSET(R$20,0,0,1,R$40)),0,1)*R$20</f>
        <v>27.688320219575417</v>
      </c>
      <c r="S43" s="183">
        <f t="array" ref="S43">-PMT((1+S$19)/(1+S$18)-1,S$40,SUM(OFFSET(S27,0,0,1,S$40)/OFFSET(S$20,0,0,1,S$40)),0,1)*S$20</f>
        <v>27.550041405962556</v>
      </c>
      <c r="T43" s="183">
        <f t="array" ref="T43">-PMT((1+T$19)/(1+T$18)-1,T$40,SUM(OFFSET(T27,0,0,1,T$40)/OFFSET(T$20,0,0,1,T$40)),0,1)*T$20</f>
        <v>27.968703790267401</v>
      </c>
      <c r="U43" s="183">
        <f t="array" ref="U43">-PMT((1+U$19)/(1+U$18)-1,U$40,SUM(OFFSET(U27,0,0,1,U$40)/OFFSET(U$20,0,0,1,U$40)),0,1)*U$20</f>
        <v>28.441960119945087</v>
      </c>
      <c r="V43" s="183">
        <f t="array" ref="V43">-PMT((1+V$19)/(1+V$18)-1,V$40,SUM(OFFSET(V27,0,0,1,V$40)/OFFSET(V$20,0,0,1,V$40)),0,1)*V$20</f>
        <v>25.591899669695387</v>
      </c>
      <c r="W43" s="183">
        <f t="array" ref="W43">-PMT((1+W$19)/(1+W$18)-1,W$40,SUM(OFFSET(W27,0,0,1,W$40)/OFFSET(W$20,0,0,1,W$40)),0,1)*W$20</f>
        <v>21.115339196731043</v>
      </c>
      <c r="X43" s="183">
        <f t="array" ref="X43">-PMT((1+X$19)/(1+X$18)-1,X$40,SUM(OFFSET(X27,0,0,1,X$40)/OFFSET(X$20,0,0,1,X$40)),0,1)*X$20</f>
        <v>20.814470301495064</v>
      </c>
      <c r="Y43" s="183">
        <f t="array" ref="Y43">-PMT((1+Y$19)/(1+Y$18)-1,Y$40,SUM(OFFSET(Y27,0,0,1,Y$40)/OFFSET(Y$20,0,0,1,Y$40)),0,1)*Y$20</f>
        <v>20.695643942000313</v>
      </c>
      <c r="Z43" s="183">
        <f t="array" ref="Z43">-PMT((1+Z$19)/(1+Z$18)-1,Z$40,SUM(OFFSET(Z27,0,0,1,Z$40)/OFFSET(Z$20,0,0,1,Z$40)),0,1)*Z$20</f>
        <v>20.22002863011015</v>
      </c>
      <c r="AA43" s="183">
        <f t="array" ref="AA43">-PMT((1+AA$19)/(1+AA$18)-1,AA$40,SUM(OFFSET(AA27,0,0,1,AA$40)/OFFSET(AA$20,0,0,1,AA$40)),0,1)*AA$20</f>
        <v>18.264012233787895</v>
      </c>
      <c r="AB43" s="183">
        <f t="array" ref="AB43">-PMT((1+AB$19)/(1+AB$18)-1,AB$40,SUM(OFFSET(AB27,0,0,1,AB$40)/OFFSET(AB$20,0,0,1,AB$40)),0,1)*AB$20</f>
        <v>18.195145846227824</v>
      </c>
      <c r="AC43" s="183">
        <f t="array" ref="AC43">-PMT((1+AC$19)/(1+AC$18)-1,AC$40,SUM(OFFSET(AC27,0,0,1,AC$40)/OFFSET(AC$20,0,0,1,AC$40)),0,1)*AC$20</f>
        <v>16.388385538033098</v>
      </c>
      <c r="AD43" s="183">
        <f t="array" ref="AD43">-PMT((1+AD$19)/(1+AD$18)-1,AD$40,SUM(OFFSET(AD27,0,0,1,AD$40)/OFFSET(AD$20,0,0,1,AD$40)),0,1)*AD$20</f>
        <v>13.253083178851732</v>
      </c>
      <c r="AE43" s="183">
        <f t="array" ref="AE43">-PMT((1+AE$19)/(1+AE$18)-1,AE$40,SUM(OFFSET(AE27,0,0,1,AE$40)/OFFSET(AE$20,0,0,1,AE$40)),0,1)*AE$20</f>
        <v>8.9337953280865161</v>
      </c>
      <c r="AF43" s="183">
        <f t="array" ref="AF43">-PMT((1+AF$19)/(1+AF$18)-1,AF$40,SUM(OFFSET(AF27,0,0,1,AF$40)/OFFSET(AF$20,0,0,1,AF$40)),0,1)*AF$20</f>
        <v>5.2348835792048076</v>
      </c>
      <c r="AG43" s="183">
        <f t="array" ref="AG43">-PMT((1+AG$19)/(1+AG$18)-1,AG$40,SUM(OFFSET(AG27,0,0,1,AG$40)/OFFSET(AG$20,0,0,1,AG$40)),0,1)*AG$20</f>
        <v>3.4751188350125535</v>
      </c>
      <c r="AH43" s="183">
        <f t="array" ref="AH43">-PMT((1+AH$19)/(1+AH$18)-1,AH$40,SUM(OFFSET(AH27,0,0,1,AH$40)/OFFSET(AH$20,0,0,1,AH$40)),0,1)*AH$20</f>
        <v>3.6955267255119408</v>
      </c>
      <c r="AI43" s="183">
        <f t="array" ref="AI43">-PMT((1+AI$19)/(1+AI$18)-1,AI$40,SUM(OFFSET(AI27,0,0,1,AI$40)/OFFSET(AI$20,0,0,1,AI$40)),0,1)*AI$20</f>
        <v>3.9181179718298043</v>
      </c>
      <c r="AJ43" s="183">
        <f t="array" ref="AJ43">-PMT((1+AJ$19)/(1+AJ$18)-1,AJ$40,SUM(OFFSET(AJ27,0,0,1,AJ$40)/OFFSET(AJ$20,0,0,1,AJ$40)),0,1)*AJ$20</f>
        <v>4.1668009405494528</v>
      </c>
      <c r="AK43" s="183">
        <f t="array" ref="AK43">-PMT((1+AK$19)/(1+AK$18)-1,AK$40,SUM(OFFSET(AK27,0,0,1,AK$40)/OFFSET(AK$20,0,0,1,AK$40)),0,1)*AK$20</f>
        <v>3.4332833775135523</v>
      </c>
      <c r="AL43" s="183">
        <f t="array" ref="AL43">-PMT((1+AL$19)/(1+AL$18)-1,AL$40,SUM(OFFSET(AL27,0,0,1,AL$40)/OFFSET(AL$20,0,0,1,AL$40)),0,1)*AL$20</f>
        <v>2.7299489956054281</v>
      </c>
      <c r="AM43" s="183">
        <f t="array" ref="AM43">-PMT((1+AM$19)/(1+AM$18)-1,AM$40,SUM(OFFSET(AM27,0,0,1,AM$40)/OFFSET(AM$20,0,0,1,AM$40)),0,1)*AM$20</f>
        <v>2.7537712161940142</v>
      </c>
      <c r="AN43" s="183">
        <f t="array" ref="AN43">-PMT((1+AN$19)/(1+AN$18)-1,AN$40,SUM(OFFSET(AN27,0,0,1,AN$40)/OFFSET(AN$20,0,0,1,AN$40)),0,1)*AN$20</f>
        <v>2.761000658566402</v>
      </c>
      <c r="AO43" s="183">
        <f t="array" ref="AO43">-PMT((1+AO$19)/(1+AO$18)-1,AO$40,SUM(OFFSET(AO27,0,0,1,AO$40)/OFFSET(AO$20,0,0,1,AO$40)),0,1)*AO$20</f>
        <v>2.8163578549332486</v>
      </c>
      <c r="AP43" s="183">
        <f t="array" ref="AP43">-PMT((1+AP$19)/(1+AP$18)-1,AP$40,SUM(OFFSET(AP27,0,0,1,AP$40)/OFFSET(AP$20,0,0,1,AP$40)),0,1)*AP$20</f>
        <v>2.9776919020223338</v>
      </c>
      <c r="AQ43" s="183">
        <f t="array" ref="AQ43">-PMT((1+AQ$19)/(1+AQ$18)-1,AQ$40,SUM(OFFSET(AQ27,0,0,1,AQ$40)/OFFSET(AQ$20,0,0,1,AQ$40)),0,1)*AQ$20</f>
        <v>2.5897954275688293</v>
      </c>
      <c r="AR43" s="183">
        <f t="array" ref="AR43">-PMT((1+AR$19)/(1+AR$18)-1,AR$40,SUM(OFFSET(AR27,0,0,1,AR$40)/OFFSET(AR$20,0,0,1,AR$40)),0,1)*AR$20</f>
        <v>2.6389410860259437</v>
      </c>
      <c r="AS43" s="183">
        <f t="array" ref="AS43">-PMT((1+AS$19)/(1+AS$18)-1,AS$40,SUM(OFFSET(AS27,0,0,1,AS$40)/OFFSET(AS$20,0,0,1,AS$40)),0,1)*AS$20</f>
        <v>2.7958449159513217</v>
      </c>
      <c r="AT43" s="183">
        <f t="array" ref="AT43">-PMT((1+AT$19)/(1+AT$18)-1,AT$40,SUM(OFFSET(AT27,0,0,1,AT$40)/OFFSET(AT$20,0,0,1,AT$40)),0,1)*AT$20</f>
        <v>2.9736368535608237</v>
      </c>
      <c r="AU43" s="183">
        <f t="array" ref="AU43">-PMT((1+AU$19)/(1+AU$18)-1,AU$40,SUM(OFFSET(AU27,0,0,1,AU$40)/OFFSET(AU$20,0,0,1,AU$40)),0,1)*AU$20</f>
        <v>2.49158389336895E-2</v>
      </c>
      <c r="AV43" s="183">
        <f t="array" ref="AV43">-PMT((1+AV$19)/(1+AV$18)-1,AV$40,SUM(OFFSET(AV27,0,0,1,AV$40)/OFFSET(AV$20,0,0,1,AV$40)),0,1)*AV$20</f>
        <v>0</v>
      </c>
      <c r="AW43" s="183">
        <f t="array" ref="AW43">-PMT((1+AW$19)/(1+AW$18)-1,AW$40,SUM(OFFSET(AW27,0,0,1,AW$40)/OFFSET(AW$20,0,0,1,AW$40)),0,1)*AW$20</f>
        <v>0</v>
      </c>
      <c r="AX43" s="183">
        <f t="array" ref="AX43">-PMT((1+AX$19)/(1+AX$18)-1,AX$40,SUM(OFFSET(AX27,0,0,1,AX$40)/OFFSET(AX$20,0,0,1,AX$40)),0,1)*AX$20</f>
        <v>0</v>
      </c>
      <c r="AY43" s="183">
        <f t="array" ref="AY43">-PMT((1+AY$19)/(1+AY$18)-1,AY$40,SUM(OFFSET(AY27,0,0,1,AY$40)/OFFSET(AY$20,0,0,1,AY$40)),0,1)*AY$20</f>
        <v>0</v>
      </c>
      <c r="AZ43" s="183">
        <f t="array" ref="AZ43">-PMT((1+AZ$19)/(1+AZ$18)-1,AZ$40,SUM(OFFSET(AZ27,0,0,1,AZ$40)/OFFSET(AZ$20,0,0,1,AZ$40)),0,1)*AZ$20</f>
        <v>0</v>
      </c>
      <c r="BA43" s="183">
        <f t="array" ref="BA43">-PMT((1+BA$19)/(1+BA$18)-1,BA$40,SUM(OFFSET(BA27,0,0,1,BA$40)/OFFSET(BA$20,0,0,1,BA$40)),0,1)*BA$20</f>
        <v>0</v>
      </c>
      <c r="BB43" s="183">
        <f t="array" ref="BB43">-PMT((1+BB$19)/(1+BB$18)-1,BB$40,SUM(OFFSET(BB27,0,0,1,BB$40)/OFFSET(BB$20,0,0,1,BB$40)),0,1)*BB$20</f>
        <v>0</v>
      </c>
      <c r="BC43" s="183">
        <f t="array" ref="BC43">-PMT((1+BC$19)/(1+BC$18)-1,BC$40,SUM(OFFSET(BC27,0,0,1,BC$40)/OFFSET(BC$20,0,0,1,BC$40)),0,1)*BC$20</f>
        <v>0</v>
      </c>
      <c r="BD43" s="183">
        <f t="array" ref="BD43">-PMT((1+BD$19)/(1+BD$18)-1,BD$40,SUM(OFFSET(BD27,0,0,1,BD$40)/OFFSET(BD$20,0,0,1,BD$40)),0,1)*BD$20</f>
        <v>0</v>
      </c>
    </row>
    <row r="44" spans="1:56" outlineLevel="1" x14ac:dyDescent="0.2">
      <c r="B44" s="48" t="s">
        <v>152</v>
      </c>
      <c r="C44" s="10" t="s">
        <v>216</v>
      </c>
      <c r="D44" s="24">
        <v>2</v>
      </c>
      <c r="G44" s="183">
        <f t="array" ref="G44">-PMT((1+G$19)/(1+G$18)-1,G$40,SUM(OFFSET(G28,0,0,1,G$40)/OFFSET(G$20,0,0,1,G$40)),0,1)*G$20</f>
        <v>4.9646081586059108</v>
      </c>
      <c r="H44" s="183">
        <f t="array" ref="H44">-PMT((1+H$19)/(1+H$18)-1,H$40,SUM(OFFSET(H28,0,0,1,H$40)/OFFSET(H$20,0,0,1,H$40)),0,1)*H$20</f>
        <v>5.110124530378596</v>
      </c>
      <c r="I44" s="183">
        <f t="array" ref="I44">-PMT((1+I$19)/(1+I$18)-1,I$40,SUM(OFFSET(I28,0,0,1,I$40)/OFFSET(I$20,0,0,1,I$40)),0,1)*I$20</f>
        <v>5.5929051340600893</v>
      </c>
      <c r="J44" s="183">
        <f t="array" ref="J44">-PMT((1+J$19)/(1+J$18)-1,J$40,SUM(OFFSET(J28,0,0,1,J$40)/OFFSET(J$20,0,0,1,J$40)),0,1)*J$20</f>
        <v>5.8331461740315778</v>
      </c>
      <c r="K44" s="183">
        <f t="array" ref="K44">-PMT((1+K$19)/(1+K$18)-1,K$40,SUM(OFFSET(K28,0,0,1,K$40)/OFFSET(K$20,0,0,1,K$40)),0,1)*K$20</f>
        <v>5.4492744246260845</v>
      </c>
      <c r="L44" s="183">
        <f t="array" ref="L44">-PMT((1+L$19)/(1+L$18)-1,L$40,SUM(OFFSET(L28,0,0,1,L$40)/OFFSET(L$20,0,0,1,L$40)),0,1)*L$20</f>
        <v>5.9337081366774065</v>
      </c>
      <c r="M44" s="183">
        <f t="array" ref="M44">-PMT((1+M$19)/(1+M$18)-1,M$40,SUM(OFFSET(M28,0,0,1,M$40)/OFFSET(M$20,0,0,1,M$40)),0,1)*M$20</f>
        <v>5.5529553374366509</v>
      </c>
      <c r="N44" s="183">
        <f t="array" ref="N44">-PMT((1+N$19)/(1+N$18)-1,N$40,SUM(OFFSET(N28,0,0,1,N$40)/OFFSET(N$20,0,0,1,N$40)),0,1)*N$20</f>
        <v>5.3789432646826585</v>
      </c>
      <c r="O44" s="183">
        <f t="array" ref="O44">-PMT((1+O$19)/(1+O$18)-1,O$40,SUM(OFFSET(O28,0,0,1,O$40)/OFFSET(O$20,0,0,1,O$40)),0,1)*O$20</f>
        <v>4.9434214644386376</v>
      </c>
      <c r="P44" s="183">
        <f t="array" ref="P44">-PMT((1+P$19)/(1+P$18)-1,P$40,SUM(OFFSET(P28,0,0,1,P$40)/OFFSET(P$20,0,0,1,P$40)),0,1)*P$20</f>
        <v>4.6808801182526052</v>
      </c>
      <c r="Q44" s="183">
        <f t="array" ref="Q44">-PMT((1+Q$19)/(1+Q$18)-1,Q$40,SUM(OFFSET(Q28,0,0,1,Q$40)/OFFSET(Q$20,0,0,1,Q$40)),0,1)*Q$20</f>
        <v>3.1181042768671361</v>
      </c>
      <c r="R44" s="183">
        <f t="array" ref="R44">-PMT((1+R$19)/(1+R$18)-1,R$40,SUM(OFFSET(R28,0,0,1,R$40)/OFFSET(R$20,0,0,1,R$40)),0,1)*R$20</f>
        <v>1.6306947292453475</v>
      </c>
      <c r="S44" s="183">
        <f t="array" ref="S44">-PMT((1+S$19)/(1+S$18)-1,S$40,SUM(OFFSET(S28,0,0,1,S$40)/OFFSET(S$20,0,0,1,S$40)),0,1)*S$20</f>
        <v>1.6225508429157838</v>
      </c>
      <c r="T44" s="183">
        <f t="array" ref="T44">-PMT((1+T$19)/(1+T$18)-1,T$40,SUM(OFFSET(T28,0,0,1,T$40)/OFFSET(T$20,0,0,1,T$40)),0,1)*T$20</f>
        <v>1.6472078296164985</v>
      </c>
      <c r="U44" s="183">
        <f t="array" ref="U44">-PMT((1+U$19)/(1+U$18)-1,U$40,SUM(OFFSET(U28,0,0,1,U$40)/OFFSET(U$20,0,0,1,U$40)),0,1)*U$20</f>
        <v>1.6750801092010794</v>
      </c>
      <c r="V44" s="183">
        <f t="array" ref="V44">-PMT((1+V$19)/(1+V$18)-1,V$40,SUM(OFFSET(V28,0,0,1,V$40)/OFFSET(V$20,0,0,1,V$40)),0,1)*V$20</f>
        <v>1.507226714072869</v>
      </c>
      <c r="W44" s="183">
        <f t="array" ref="W44">-PMT((1+W$19)/(1+W$18)-1,W$40,SUM(OFFSET(W28,0,0,1,W$40)/OFFSET(W$20,0,0,1,W$40)),0,1)*W$20</f>
        <v>1.2435811223388475</v>
      </c>
      <c r="X44" s="183">
        <f t="array" ref="X44">-PMT((1+X$19)/(1+X$18)-1,X$40,SUM(OFFSET(X28,0,0,1,X$40)/OFFSET(X$20,0,0,1,X$40)),0,1)*X$20</f>
        <v>1.225861545356048</v>
      </c>
      <c r="Y44" s="183">
        <f t="array" ref="Y44">-PMT((1+Y$19)/(1+Y$18)-1,Y$40,SUM(OFFSET(Y28,0,0,1,Y$40)/OFFSET(Y$20,0,0,1,Y$40)),0,1)*Y$20</f>
        <v>1.2188633050660316</v>
      </c>
      <c r="Z44" s="183">
        <f t="array" ref="Z44">-PMT((1+Z$19)/(1+Z$18)-1,Z$40,SUM(OFFSET(Z28,0,0,1,Z$40)/OFFSET(Z$20,0,0,1,Z$40)),0,1)*Z$20</f>
        <v>1.1908520939814624</v>
      </c>
      <c r="AA44" s="183">
        <f t="array" ref="AA44">-PMT((1+AA$19)/(1+AA$18)-1,AA$40,SUM(OFFSET(AA28,0,0,1,AA$40)/OFFSET(AA$20,0,0,1,AA$40)),0,1)*AA$20</f>
        <v>1.0756531363522051</v>
      </c>
      <c r="AB44" s="183">
        <f t="array" ref="AB44">-PMT((1+AB$19)/(1+AB$18)-1,AB$40,SUM(OFFSET(AB28,0,0,1,AB$40)/OFFSET(AB$20,0,0,1,AB$40)),0,1)*AB$20</f>
        <v>1.0715972725682772</v>
      </c>
      <c r="AC44" s="183">
        <f t="array" ref="AC44">-PMT((1+AC$19)/(1+AC$18)-1,AC$40,SUM(OFFSET(AC28,0,0,1,AC$40)/OFFSET(AC$20,0,0,1,AC$40)),0,1)*AC$20</f>
        <v>0.96518870432657333</v>
      </c>
      <c r="AD44" s="183">
        <f t="array" ref="AD44">-PMT((1+AD$19)/(1+AD$18)-1,AD$40,SUM(OFFSET(AD28,0,0,1,AD$40)/OFFSET(AD$20,0,0,1,AD$40)),0,1)*AD$20</f>
        <v>0.78053607855648732</v>
      </c>
      <c r="AE44" s="183">
        <f t="array" ref="AE44">-PMT((1+AE$19)/(1+AE$18)-1,AE$40,SUM(OFFSET(AE28,0,0,1,AE$40)/OFFSET(AE$20,0,0,1,AE$40)),0,1)*AE$20</f>
        <v>0.52615300741024129</v>
      </c>
      <c r="AF44" s="183">
        <f t="array" ref="AF44">-PMT((1+AF$19)/(1+AF$18)-1,AF$40,SUM(OFFSET(AF28,0,0,1,AF$40)/OFFSET(AF$20,0,0,1,AF$40)),0,1)*AF$20</f>
        <v>0.30830678759584212</v>
      </c>
      <c r="AG44" s="183">
        <f t="array" ref="AG44">-PMT((1+AG$19)/(1+AG$18)-1,AG$40,SUM(OFFSET(AG28,0,0,1,AG$40)/OFFSET(AG$20,0,0,1,AG$40)),0,1)*AG$20</f>
        <v>0.20466600800686283</v>
      </c>
      <c r="AH44" s="183">
        <f t="array" ref="AH44">-PMT((1+AH$19)/(1+AH$18)-1,AH$40,SUM(OFFSET(AH28,0,0,1,AH$40)/OFFSET(AH$20,0,0,1,AH$40)),0,1)*AH$20</f>
        <v>0.21764685994989014</v>
      </c>
      <c r="AI44" s="183">
        <f t="array" ref="AI44">-PMT((1+AI$19)/(1+AI$18)-1,AI$40,SUM(OFFSET(AI28,0,0,1,AI$40)/OFFSET(AI$20,0,0,1,AI$40)),0,1)*AI$20</f>
        <v>0.23075629993282093</v>
      </c>
      <c r="AJ44" s="183">
        <f t="array" ref="AJ44">-PMT((1+AJ$19)/(1+AJ$18)-1,AJ$40,SUM(OFFSET(AJ28,0,0,1,AJ$40)/OFFSET(AJ$20,0,0,1,AJ$40)),0,1)*AJ$20</f>
        <v>0.24540240352914935</v>
      </c>
      <c r="AK44" s="183">
        <f t="array" ref="AK44">-PMT((1+AK$19)/(1+AK$18)-1,AK$40,SUM(OFFSET(AK28,0,0,1,AK$40)/OFFSET(AK$20,0,0,1,AK$40)),0,1)*AK$20</f>
        <v>0.20220212216986799</v>
      </c>
      <c r="AL44" s="183">
        <f t="array" ref="AL44">-PMT((1+AL$19)/(1+AL$18)-1,AL$40,SUM(OFFSET(AL28,0,0,1,AL$40)/OFFSET(AL$20,0,0,1,AL$40)),0,1)*AL$20</f>
        <v>0.16077946957197781</v>
      </c>
      <c r="AM44" s="183">
        <f t="array" ref="AM44">-PMT((1+AM$19)/(1+AM$18)-1,AM$40,SUM(OFFSET(AM28,0,0,1,AM$40)/OFFSET(AM$20,0,0,1,AM$40)),0,1)*AM$20</f>
        <v>0.16218247160477217</v>
      </c>
      <c r="AN44" s="183">
        <f t="array" ref="AN44">-PMT((1+AN$19)/(1+AN$18)-1,AN$40,SUM(OFFSET(AN28,0,0,1,AN$40)/OFFSET(AN$20,0,0,1,AN$40)),0,1)*AN$20</f>
        <v>0.16260824729208534</v>
      </c>
      <c r="AO44" s="183">
        <f t="array" ref="AO44">-PMT((1+AO$19)/(1+AO$18)-1,AO$40,SUM(OFFSET(AO28,0,0,1,AO$40)/OFFSET(AO$20,0,0,1,AO$40)),0,1)*AO$20</f>
        <v>0.16586849159818071</v>
      </c>
      <c r="AP44" s="183">
        <f t="array" ref="AP44">-PMT((1+AP$19)/(1+AP$18)-1,AP$40,SUM(OFFSET(AP28,0,0,1,AP$40)/OFFSET(AP$20,0,0,1,AP$40)),0,1)*AP$20</f>
        <v>0.17537020850081864</v>
      </c>
      <c r="AQ44" s="183">
        <f t="array" ref="AQ44">-PMT((1+AQ$19)/(1+AQ$18)-1,AQ$40,SUM(OFFSET(AQ28,0,0,1,AQ$40)/OFFSET(AQ$20,0,0,1,AQ$40)),0,1)*AQ$20</f>
        <v>0.15252517018256845</v>
      </c>
      <c r="AR44" s="183">
        <f t="array" ref="AR44">-PMT((1+AR$19)/(1+AR$18)-1,AR$40,SUM(OFFSET(AR28,0,0,1,AR$40)/OFFSET(AR$20,0,0,1,AR$40)),0,1)*AR$20</f>
        <v>0.15541958795785293</v>
      </c>
      <c r="AS44" s="183">
        <f t="array" ref="AS44">-PMT((1+AS$19)/(1+AS$18)-1,AS$40,SUM(OFFSET(AS28,0,0,1,AS$40)/OFFSET(AS$20,0,0,1,AS$40)),0,1)*AS$20</f>
        <v>0.16466038864307583</v>
      </c>
      <c r="AT44" s="183">
        <f t="array" ref="AT44">-PMT((1+AT$19)/(1+AT$18)-1,AT$40,SUM(OFFSET(AT28,0,0,1,AT$40)/OFFSET(AT$20,0,0,1,AT$40)),0,1)*AT$20</f>
        <v>0.17513138772366138</v>
      </c>
      <c r="AU44" s="183">
        <f t="array" ref="AU44">-PMT((1+AU$19)/(1+AU$18)-1,AU$40,SUM(OFFSET(AU28,0,0,1,AU$40)/OFFSET(AU$20,0,0,1,AU$40)),0,1)*AU$20</f>
        <v>1.4674103340934466E-3</v>
      </c>
      <c r="AV44" s="183">
        <f t="array" ref="AV44">-PMT((1+AV$19)/(1+AV$18)-1,AV$40,SUM(OFFSET(AV28,0,0,1,AV$40)/OFFSET(AV$20,0,0,1,AV$40)),0,1)*AV$20</f>
        <v>0</v>
      </c>
      <c r="AW44" s="183">
        <f t="array" ref="AW44">-PMT((1+AW$19)/(1+AW$18)-1,AW$40,SUM(OFFSET(AW28,0,0,1,AW$40)/OFFSET(AW$20,0,0,1,AW$40)),0,1)*AW$20</f>
        <v>0</v>
      </c>
      <c r="AX44" s="183">
        <f t="array" ref="AX44">-PMT((1+AX$19)/(1+AX$18)-1,AX$40,SUM(OFFSET(AX28,0,0,1,AX$40)/OFFSET(AX$20,0,0,1,AX$40)),0,1)*AX$20</f>
        <v>0</v>
      </c>
      <c r="AY44" s="183">
        <f t="array" ref="AY44">-PMT((1+AY$19)/(1+AY$18)-1,AY$40,SUM(OFFSET(AY28,0,0,1,AY$40)/OFFSET(AY$20,0,0,1,AY$40)),0,1)*AY$20</f>
        <v>0</v>
      </c>
      <c r="AZ44" s="183">
        <f t="array" ref="AZ44">-PMT((1+AZ$19)/(1+AZ$18)-1,AZ$40,SUM(OFFSET(AZ28,0,0,1,AZ$40)/OFFSET(AZ$20,0,0,1,AZ$40)),0,1)*AZ$20</f>
        <v>0</v>
      </c>
      <c r="BA44" s="183">
        <f t="array" ref="BA44">-PMT((1+BA$19)/(1+BA$18)-1,BA$40,SUM(OFFSET(BA28,0,0,1,BA$40)/OFFSET(BA$20,0,0,1,BA$40)),0,1)*BA$20</f>
        <v>0</v>
      </c>
      <c r="BB44" s="183">
        <f t="array" ref="BB44">-PMT((1+BB$19)/(1+BB$18)-1,BB$40,SUM(OFFSET(BB28,0,0,1,BB$40)/OFFSET(BB$20,0,0,1,BB$40)),0,1)*BB$20</f>
        <v>0</v>
      </c>
      <c r="BC44" s="183">
        <f t="array" ref="BC44">-PMT((1+BC$19)/(1+BC$18)-1,BC$40,SUM(OFFSET(BC28,0,0,1,BC$40)/OFFSET(BC$20,0,0,1,BC$40)),0,1)*BC$20</f>
        <v>0</v>
      </c>
      <c r="BD44" s="183">
        <f t="array" ref="BD44">-PMT((1+BD$19)/(1+BD$18)-1,BD$40,SUM(OFFSET(BD28,0,0,1,BD$40)/OFFSET(BD$20,0,0,1,BD$40)),0,1)*BD$20</f>
        <v>0</v>
      </c>
    </row>
    <row r="45" spans="1:56" outlineLevel="1" x14ac:dyDescent="0.2">
      <c r="B45" s="48" t="s">
        <v>153</v>
      </c>
      <c r="C45" s="10" t="s">
        <v>216</v>
      </c>
      <c r="D45" s="24">
        <v>3</v>
      </c>
      <c r="F45" s="73"/>
      <c r="G45" s="183">
        <f t="array" ref="G45">-PMT((1+G$19)/(1+G$18)-1,G$40,SUM(OFFSET(G29,0,0,1,G$40)/OFFSET(G$20,0,0,1,G$40)),0,1)*G$20</f>
        <v>10.291577395391638</v>
      </c>
      <c r="H45" s="183">
        <f t="array" ref="H45">-PMT((1+H$19)/(1+H$18)-1,H$40,SUM(OFFSET(H29,0,0,1,H$40)/OFFSET(H$20,0,0,1,H$40)),0,1)*H$20</f>
        <v>10.593231212682166</v>
      </c>
      <c r="I45" s="183">
        <f t="array" ref="I45">-PMT((1+I$19)/(1+I$18)-1,I$40,SUM(OFFSET(I29,0,0,1,I$40)/OFFSET(I$20,0,0,1,I$40)),0,1)*I$20</f>
        <v>11.594030024803768</v>
      </c>
      <c r="J45" s="183">
        <f t="array" ref="J45">-PMT((1+J$19)/(1+J$18)-1,J$40,SUM(OFFSET(J29,0,0,1,J$40)/OFFSET(J$20,0,0,1,J$40)),0,1)*J$20</f>
        <v>12.092047023815068</v>
      </c>
      <c r="K45" s="183">
        <f t="array" ref="K45">-PMT((1+K$19)/(1+K$18)-1,K$40,SUM(OFFSET(K29,0,0,1,K$40)/OFFSET(K$20,0,0,1,K$40)),0,1)*K$20</f>
        <v>11.296285164530612</v>
      </c>
      <c r="L45" s="183">
        <f t="array" ref="L45">-PMT((1+L$19)/(1+L$18)-1,L$40,SUM(OFFSET(L29,0,0,1,L$40)/OFFSET(L$20,0,0,1,L$40)),0,1)*L$20</f>
        <v>12.300510851883351</v>
      </c>
      <c r="M45" s="183">
        <f t="array" ref="M45">-PMT((1+M$19)/(1+M$18)-1,M$40,SUM(OFFSET(M29,0,0,1,M$40)/OFFSET(M$20,0,0,1,M$40)),0,1)*M$20</f>
        <v>11.511214541537969</v>
      </c>
      <c r="N45" s="183">
        <f t="array" ref="N45">-PMT((1+N$19)/(1+N$18)-1,N$40,SUM(OFFSET(N29,0,0,1,N$40)/OFFSET(N$20,0,0,1,N$40)),0,1)*N$20</f>
        <v>11.150489453622242</v>
      </c>
      <c r="O45" s="183">
        <f t="array" ref="O45">-PMT((1+O$19)/(1+O$18)-1,O$40,SUM(OFFSET(O29,0,0,1,O$40)/OFFSET(O$20,0,0,1,O$40)),0,1)*O$20</f>
        <v>10.247657614452431</v>
      </c>
      <c r="P45" s="183">
        <f t="array" ref="P45">-PMT((1+P$19)/(1+P$18)-1,P$40,SUM(OFFSET(P29,0,0,1,P$40)/OFFSET(P$20,0,0,1,P$40)),0,1)*P$20</f>
        <v>9.703412329136178</v>
      </c>
      <c r="Q45" s="183">
        <f t="array" ref="Q45">-PMT((1+Q$19)/(1+Q$18)-1,Q$40,SUM(OFFSET(Q29,0,0,1,Q$40)/OFFSET(Q$20,0,0,1,Q$40)),0,1)*Q$20</f>
        <v>6.4637954229384569</v>
      </c>
      <c r="R45" s="183">
        <f t="array" ref="R45">-PMT((1+R$19)/(1+R$18)-1,R$40,SUM(OFFSET(R29,0,0,1,R$40)/OFFSET(R$20,0,0,1,R$40)),0,1)*R$20</f>
        <v>3.3804120039552741</v>
      </c>
      <c r="S45" s="183">
        <f t="array" ref="S45">-PMT((1+S$19)/(1+S$18)-1,S$40,SUM(OFFSET(S29,0,0,1,S$40)/OFFSET(S$20,0,0,1,S$40)),0,1)*S$20</f>
        <v>3.363529818336116</v>
      </c>
      <c r="T45" s="183">
        <f t="array" ref="T45">-PMT((1+T$19)/(1+T$18)-1,T$40,SUM(OFFSET(T29,0,0,1,T$40)/OFFSET(T$20,0,0,1,T$40)),0,1)*T$20</f>
        <v>3.4146434770299368</v>
      </c>
      <c r="U45" s="183">
        <f t="array" ref="U45">-PMT((1+U$19)/(1+U$18)-1,U$40,SUM(OFFSET(U29,0,0,1,U$40)/OFFSET(U$20,0,0,1,U$40)),0,1)*U$20</f>
        <v>3.4724224020460972</v>
      </c>
      <c r="V45" s="183">
        <f t="array" ref="V45">-PMT((1+V$19)/(1+V$18)-1,V$40,SUM(OFFSET(V29,0,0,1,V$40)/OFFSET(V$20,0,0,1,V$40)),0,1)*V$20</f>
        <v>3.1244641842264818</v>
      </c>
      <c r="W45" s="183">
        <f t="array" ref="W45">-PMT((1+W$19)/(1+W$18)-1,W$40,SUM(OFFSET(W29,0,0,1,W$40)/OFFSET(W$20,0,0,1,W$40)),0,1)*W$20</f>
        <v>2.5779298101931398</v>
      </c>
      <c r="X45" s="183">
        <f t="array" ref="X45">-PMT((1+X$19)/(1+X$18)-1,X$40,SUM(OFFSET(X29,0,0,1,X$40)/OFFSET(X$20,0,0,1,X$40)),0,1)*X$20</f>
        <v>2.5411973245455126</v>
      </c>
      <c r="Y45" s="183">
        <f t="array" ref="Y45">-PMT((1+Y$19)/(1+Y$18)-1,Y$40,SUM(OFFSET(Y29,0,0,1,Y$40)/OFFSET(Y$20,0,0,1,Y$40)),0,1)*Y$20</f>
        <v>2.5266900504011471</v>
      </c>
      <c r="Z45" s="183">
        <f t="array" ref="Z45">-PMT((1+Z$19)/(1+Z$18)-1,Z$40,SUM(OFFSET(Z29,0,0,1,Z$40)/OFFSET(Z$20,0,0,1,Z$40)),0,1)*Z$20</f>
        <v>2.4686231219335348</v>
      </c>
      <c r="AA45" s="183">
        <f t="array" ref="AA45">-PMT((1+AA$19)/(1+AA$18)-1,AA$40,SUM(OFFSET(AA29,0,0,1,AA$40)/OFFSET(AA$20,0,0,1,AA$40)),0,1)*AA$20</f>
        <v>2.2298169663551124</v>
      </c>
      <c r="AB45" s="183">
        <f t="array" ref="AB45">-PMT((1+AB$19)/(1+AB$18)-1,AB$40,SUM(OFFSET(AB29,0,0,1,AB$40)/OFFSET(AB$20,0,0,1,AB$40)),0,1)*AB$20</f>
        <v>2.2214092059228805</v>
      </c>
      <c r="AC45" s="183">
        <f t="array" ref="AC45">-PMT((1+AC$19)/(1+AC$18)-1,AC$40,SUM(OFFSET(AC29,0,0,1,AC$40)/OFFSET(AC$20,0,0,1,AC$40)),0,1)*AC$20</f>
        <v>2.0008254295992685</v>
      </c>
      <c r="AD45" s="183">
        <f t="array" ref="AD45">-PMT((1+AD$19)/(1+AD$18)-1,AD$40,SUM(OFFSET(AD29,0,0,1,AD$40)/OFFSET(AD$20,0,0,1,AD$40)),0,1)*AD$20</f>
        <v>1.6180425938419423</v>
      </c>
      <c r="AE45" s="183">
        <f t="array" ref="AE45">-PMT((1+AE$19)/(1+AE$18)-1,AE$40,SUM(OFFSET(AE29,0,0,1,AE$40)/OFFSET(AE$20,0,0,1,AE$40)),0,1)*AE$20</f>
        <v>1.0907093217808184</v>
      </c>
      <c r="AF45" s="183">
        <f t="array" ref="AF45">-PMT((1+AF$19)/(1+AF$18)-1,AF$40,SUM(OFFSET(AF29,0,0,1,AF$40)/OFFSET(AF$20,0,0,1,AF$40)),0,1)*AF$20</f>
        <v>0.63911653542425106</v>
      </c>
      <c r="AG45" s="183">
        <f t="array" ref="AG45">-PMT((1+AG$19)/(1+AG$18)-1,AG$40,SUM(OFFSET(AG29,0,0,1,AG$40)/OFFSET(AG$20,0,0,1,AG$40)),0,1)*AG$20</f>
        <v>0.42427035413806835</v>
      </c>
      <c r="AH45" s="183">
        <f t="array" ref="AH45">-PMT((1+AH$19)/(1+AH$18)-1,AH$40,SUM(OFFSET(AH29,0,0,1,AH$40)/OFFSET(AH$20,0,0,1,AH$40)),0,1)*AH$20</f>
        <v>0.45117951557877689</v>
      </c>
      <c r="AI45" s="183">
        <f t="array" ref="AI45">-PMT((1+AI$19)/(1+AI$18)-1,AI$40,SUM(OFFSET(AI29,0,0,1,AI$40)/OFFSET(AI$20,0,0,1,AI$40)),0,1)*AI$20</f>
        <v>0.47835523859343271</v>
      </c>
      <c r="AJ45" s="183">
        <f t="array" ref="AJ45">-PMT((1+AJ$19)/(1+AJ$18)-1,AJ$40,SUM(OFFSET(AJ29,0,0,1,AJ$40)/OFFSET(AJ$20,0,0,1,AJ$40)),0,1)*AJ$20</f>
        <v>0.50871644815661865</v>
      </c>
      <c r="AK45" s="183">
        <f t="array" ref="AK45">-PMT((1+AK$19)/(1+AK$18)-1,AK$40,SUM(OFFSET(AK29,0,0,1,AK$40)/OFFSET(AK$20,0,0,1,AK$40)),0,1)*AK$20</f>
        <v>0.41916274625145489</v>
      </c>
      <c r="AL45" s="183">
        <f t="array" ref="AL45">-PMT((1+AL$19)/(1+AL$18)-1,AL$40,SUM(OFFSET(AL29,0,0,1,AL$40)/OFFSET(AL$20,0,0,1,AL$40)),0,1)*AL$20</f>
        <v>0.33329404896169412</v>
      </c>
      <c r="AM45" s="183">
        <f t="array" ref="AM45">-PMT((1+AM$19)/(1+AM$18)-1,AM$40,SUM(OFFSET(AM29,0,0,1,AM$40)/OFFSET(AM$20,0,0,1,AM$40)),0,1)*AM$20</f>
        <v>0.33620245654293812</v>
      </c>
      <c r="AN45" s="183">
        <f t="array" ref="AN45">-PMT((1+AN$19)/(1+AN$18)-1,AN$40,SUM(OFFSET(AN29,0,0,1,AN$40)/OFFSET(AN$20,0,0,1,AN$40)),0,1)*AN$20</f>
        <v>0.33708508479859678</v>
      </c>
      <c r="AO45" s="183">
        <f t="array" ref="AO45">-PMT((1+AO$19)/(1+AO$18)-1,AO$40,SUM(OFFSET(AO29,0,0,1,AO$40)/OFFSET(AO$20,0,0,1,AO$40)),0,1)*AO$20</f>
        <v>0.34384353491835162</v>
      </c>
      <c r="AP45" s="183">
        <f t="array" ref="AP45">-PMT((1+AP$19)/(1+AP$18)-1,AP$40,SUM(OFFSET(AP29,0,0,1,AP$40)/OFFSET(AP$20,0,0,1,AP$40)),0,1)*AP$20</f>
        <v>0.36354048818607099</v>
      </c>
      <c r="AQ45" s="183">
        <f t="array" ref="AQ45">-PMT((1+AQ$19)/(1+AQ$18)-1,AQ$40,SUM(OFFSET(AQ29,0,0,1,AQ$40)/OFFSET(AQ$20,0,0,1,AQ$40)),0,1)*AQ$20</f>
        <v>0.3161829782997358</v>
      </c>
      <c r="AR45" s="183">
        <f t="array" ref="AR45">-PMT((1+AR$19)/(1+AR$18)-1,AR$40,SUM(OFFSET(AR29,0,0,1,AR$40)/OFFSET(AR$20,0,0,1,AR$40)),0,1)*AR$20</f>
        <v>0.32218307409728664</v>
      </c>
      <c r="AS45" s="183">
        <f t="array" ref="AS45">-PMT((1+AS$19)/(1+AS$18)-1,AS$40,SUM(OFFSET(AS29,0,0,1,AS$40)/OFFSET(AS$20,0,0,1,AS$40)),0,1)*AS$20</f>
        <v>0.34133915095352424</v>
      </c>
      <c r="AT45" s="183">
        <f t="array" ref="AT45">-PMT((1+AT$19)/(1+AT$18)-1,AT$40,SUM(OFFSET(AT29,0,0,1,AT$40)/OFFSET(AT$20,0,0,1,AT$40)),0,1)*AT$20</f>
        <v>0.36304541537604856</v>
      </c>
      <c r="AU45" s="183">
        <f t="array" ref="AU45">-PMT((1+AU$19)/(1+AU$18)-1,AU$40,SUM(OFFSET(AU29,0,0,1,AU$40)/OFFSET(AU$20,0,0,1,AU$40)),0,1)*AU$20</f>
        <v>3.0419252721771545E-3</v>
      </c>
      <c r="AV45" s="183">
        <f t="array" ref="AV45">-PMT((1+AV$19)/(1+AV$18)-1,AV$40,SUM(OFFSET(AV29,0,0,1,AV$40)/OFFSET(AV$20,0,0,1,AV$40)),0,1)*AV$20</f>
        <v>0</v>
      </c>
      <c r="AW45" s="183">
        <f t="array" ref="AW45">-PMT((1+AW$19)/(1+AW$18)-1,AW$40,SUM(OFFSET(AW29,0,0,1,AW$40)/OFFSET(AW$20,0,0,1,AW$40)),0,1)*AW$20</f>
        <v>0</v>
      </c>
      <c r="AX45" s="183">
        <f t="array" ref="AX45">-PMT((1+AX$19)/(1+AX$18)-1,AX$40,SUM(OFFSET(AX29,0,0,1,AX$40)/OFFSET(AX$20,0,0,1,AX$40)),0,1)*AX$20</f>
        <v>0</v>
      </c>
      <c r="AY45" s="183">
        <f t="array" ref="AY45">-PMT((1+AY$19)/(1+AY$18)-1,AY$40,SUM(OFFSET(AY29,0,0,1,AY$40)/OFFSET(AY$20,0,0,1,AY$40)),0,1)*AY$20</f>
        <v>0</v>
      </c>
      <c r="AZ45" s="183">
        <f t="array" ref="AZ45">-PMT((1+AZ$19)/(1+AZ$18)-1,AZ$40,SUM(OFFSET(AZ29,0,0,1,AZ$40)/OFFSET(AZ$20,0,0,1,AZ$40)),0,1)*AZ$20</f>
        <v>0</v>
      </c>
      <c r="BA45" s="183">
        <f t="array" ref="BA45">-PMT((1+BA$19)/(1+BA$18)-1,BA$40,SUM(OFFSET(BA29,0,0,1,BA$40)/OFFSET(BA$20,0,0,1,BA$40)),0,1)*BA$20</f>
        <v>0</v>
      </c>
      <c r="BB45" s="183">
        <f t="array" ref="BB45">-PMT((1+BB$19)/(1+BB$18)-1,BB$40,SUM(OFFSET(BB29,0,0,1,BB$40)/OFFSET(BB$20,0,0,1,BB$40)),0,1)*BB$20</f>
        <v>0</v>
      </c>
      <c r="BC45" s="183">
        <f t="array" ref="BC45">-PMT((1+BC$19)/(1+BC$18)-1,BC$40,SUM(OFFSET(BC29,0,0,1,BC$40)/OFFSET(BC$20,0,0,1,BC$40)),0,1)*BC$20</f>
        <v>0</v>
      </c>
      <c r="BD45" s="183">
        <f t="array" ref="BD45">-PMT((1+BD$19)/(1+BD$18)-1,BD$40,SUM(OFFSET(BD29,0,0,1,BD$40)/OFFSET(BD$20,0,0,1,BD$40)),0,1)*BD$20</f>
        <v>0</v>
      </c>
    </row>
    <row r="46" spans="1:56" outlineLevel="1" x14ac:dyDescent="0.2">
      <c r="B46" s="48" t="s">
        <v>154</v>
      </c>
      <c r="C46" s="10" t="s">
        <v>216</v>
      </c>
      <c r="D46" s="24">
        <v>4</v>
      </c>
      <c r="F46" s="73"/>
      <c r="G46" s="183">
        <f t="array" ref="G46">-PMT((1+G$19)/(1+G$18)-1,G$40,SUM(OFFSET(G30,0,0,1,G$40)/OFFSET(G$20,0,0,1,G$40)),0,1)*G$20</f>
        <v>6.2630304211818384</v>
      </c>
      <c r="H46" s="183">
        <f t="array" ref="H46">-PMT((1+H$19)/(1+H$18)-1,H$40,SUM(OFFSET(H30,0,0,1,H$40)/OFFSET(H$20,0,0,1,H$40)),0,1)*H$20</f>
        <v>6.4466045188903376</v>
      </c>
      <c r="I46" s="183">
        <f t="array" ref="I46">-PMT((1+I$19)/(1+I$18)-1,I$40,SUM(OFFSET(I30,0,0,1,I$40)/OFFSET(I$20,0,0,1,I$40)),0,1)*I$20</f>
        <v>7.0556494849814362</v>
      </c>
      <c r="J46" s="183">
        <f t="array" ref="J46">-PMT((1+J$19)/(1+J$18)-1,J$40,SUM(OFFSET(J30,0,0,1,J$40)/OFFSET(J$20,0,0,1,J$40)),0,1)*J$20</f>
        <v>7.3587221331519821</v>
      </c>
      <c r="K46" s="183">
        <f t="array" ref="K46">-PMT((1+K$19)/(1+K$18)-1,K$40,SUM(OFFSET(K30,0,0,1,K$40)/OFFSET(K$20,0,0,1,K$40)),0,1)*K$20</f>
        <v>6.8744542176285144</v>
      </c>
      <c r="L46" s="183">
        <f t="array" ref="L46">-PMT((1+L$19)/(1+L$18)-1,L$40,SUM(OFFSET(L30,0,0,1,L$40)/OFFSET(L$20,0,0,1,L$40)),0,1)*L$20</f>
        <v>7.4855846389416509</v>
      </c>
      <c r="M46" s="183">
        <f t="array" ref="M46">-PMT((1+M$19)/(1+M$18)-1,M$40,SUM(OFFSET(M30,0,0,1,M$40)/OFFSET(M$20,0,0,1,M$40)),0,1)*M$20</f>
        <v>7.0052513903928624</v>
      </c>
      <c r="N46" s="183">
        <f t="array" ref="N46">-PMT((1+N$19)/(1+N$18)-1,N$40,SUM(OFFSET(N30,0,0,1,N$40)/OFFSET(N$20,0,0,1,N$40)),0,1)*N$20</f>
        <v>6.7857289486424559</v>
      </c>
      <c r="O46" s="183">
        <f t="array" ref="O46">-PMT((1+O$19)/(1+O$18)-1,O$40,SUM(OFFSET(O30,0,0,1,O$40)/OFFSET(O$20,0,0,1,O$40)),0,1)*O$20</f>
        <v>6.2363026501564676</v>
      </c>
      <c r="P46" s="183">
        <f t="array" ref="P46">-PMT((1+P$19)/(1+P$18)-1,P$40,SUM(OFFSET(P30,0,0,1,P$40)/OFFSET(P$20,0,0,1,P$40)),0,1)*P$20</f>
        <v>5.9050973696086286</v>
      </c>
      <c r="Q46" s="183">
        <f t="array" ref="Q46">-PMT((1+Q$19)/(1+Q$18)-1,Q$40,SUM(OFFSET(Q30,0,0,1,Q$40)/OFFSET(Q$20,0,0,1,Q$40)),0,1)*Q$20</f>
        <v>3.9335998569361119</v>
      </c>
      <c r="R46" s="183">
        <f t="array" ref="R46">-PMT((1+R$19)/(1+R$18)-1,R$40,SUM(OFFSET(R30,0,0,1,R$40)/OFFSET(R$20,0,0,1,R$40)),0,1)*R$20</f>
        <v>2.057179614310666</v>
      </c>
      <c r="S46" s="183">
        <f t="array" ref="S46">-PMT((1+S$19)/(1+S$18)-1,S$40,SUM(OFFSET(S30,0,0,1,S$40)/OFFSET(S$20,0,0,1,S$40)),0,1)*S$20</f>
        <v>2.0469058109813361</v>
      </c>
      <c r="T46" s="183">
        <f t="array" ref="T46">-PMT((1+T$19)/(1+T$18)-1,T$40,SUM(OFFSET(T30,0,0,1,T$40)/OFFSET(T$20,0,0,1,T$40)),0,1)*T$20</f>
        <v>2.0780114799219067</v>
      </c>
      <c r="U46" s="183">
        <f t="array" ref="U46">-PMT((1+U$19)/(1+U$18)-1,U$40,SUM(OFFSET(U30,0,0,1,U$40)/OFFSET(U$20,0,0,1,U$40)),0,1)*U$20</f>
        <v>2.113173355616631</v>
      </c>
      <c r="V46" s="183">
        <f t="array" ref="V46">-PMT((1+V$19)/(1+V$18)-1,V$40,SUM(OFFSET(V30,0,0,1,V$40)/OFFSET(V$20,0,0,1,V$40)),0,1)*V$20</f>
        <v>1.901420305546746</v>
      </c>
      <c r="W46" s="183">
        <f t="array" ref="W46">-PMT((1+W$19)/(1+W$18)-1,W$40,SUM(OFFSET(W30,0,0,1,W$40)/OFFSET(W$20,0,0,1,W$40)),0,1)*W$20</f>
        <v>1.568821979820203</v>
      </c>
      <c r="X46" s="183">
        <f t="array" ref="X46">-PMT((1+X$19)/(1+X$18)-1,X$40,SUM(OFFSET(X30,0,0,1,X$40)/OFFSET(X$20,0,0,1,X$40)),0,1)*X$20</f>
        <v>1.5464681008939529</v>
      </c>
      <c r="Y46" s="183">
        <f t="array" ref="Y46">-PMT((1+Y$19)/(1+Y$18)-1,Y$40,SUM(OFFSET(Y30,0,0,1,Y$40)/OFFSET(Y$20,0,0,1,Y$40)),0,1)*Y$20</f>
        <v>1.5376395709413655</v>
      </c>
      <c r="Z46" s="183">
        <f t="array" ref="Z46">-PMT((1+Z$19)/(1+Z$18)-1,Z$40,SUM(OFFSET(Z30,0,0,1,Z$40)/OFFSET(Z$20,0,0,1,Z$40)),0,1)*Z$20</f>
        <v>1.5023024281997592</v>
      </c>
      <c r="AA46" s="183">
        <f t="array" ref="AA46">-PMT((1+AA$19)/(1+AA$18)-1,AA$40,SUM(OFFSET(AA30,0,0,1,AA$40)/OFFSET(AA$20,0,0,1,AA$40)),0,1)*AA$20</f>
        <v>1.3569748307196234</v>
      </c>
      <c r="AB46" s="183">
        <f t="array" ref="AB46">-PMT((1+AB$19)/(1+AB$18)-1,AB$40,SUM(OFFSET(AB30,0,0,1,AB$40)/OFFSET(AB$20,0,0,1,AB$40)),0,1)*AB$20</f>
        <v>1.3518582137679156</v>
      </c>
      <c r="AC46" s="183">
        <f t="array" ref="AC46">-PMT((1+AC$19)/(1+AC$18)-1,AC$40,SUM(OFFSET(AC30,0,0,1,AC$40)/OFFSET(AC$20,0,0,1,AC$40)),0,1)*AC$20</f>
        <v>1.2176200063039584</v>
      </c>
      <c r="AD46" s="183">
        <f t="array" ref="AD46">-PMT((1+AD$19)/(1+AD$18)-1,AD$40,SUM(OFFSET(AD30,0,0,1,AD$40)/OFFSET(AD$20,0,0,1,AD$40)),0,1)*AD$20</f>
        <v>0.98467412707189028</v>
      </c>
      <c r="AE46" s="183">
        <f t="array" ref="AE46">-PMT((1+AE$19)/(1+AE$18)-1,AE$40,SUM(OFFSET(AE30,0,0,1,AE$40)/OFFSET(AE$20,0,0,1,AE$40)),0,1)*AE$20</f>
        <v>0.66376080172498386</v>
      </c>
      <c r="AF46" s="183">
        <f t="array" ref="AF46">-PMT((1+AF$19)/(1+AF$18)-1,AF$40,SUM(OFFSET(AF30,0,0,1,AF$40)/OFFSET(AF$20,0,0,1,AF$40)),0,1)*AF$20</f>
        <v>0.3889400186442557</v>
      </c>
      <c r="AG46" s="183">
        <f t="array" ref="AG46">-PMT((1+AG$19)/(1+AG$18)-1,AG$40,SUM(OFFSET(AG30,0,0,1,AG$40)/OFFSET(AG$20,0,0,1,AG$40)),0,1)*AG$20</f>
        <v>0.25819347537163384</v>
      </c>
      <c r="AH46" s="183">
        <f t="array" ref="AH46">-PMT((1+AH$19)/(1+AH$18)-1,AH$40,SUM(OFFSET(AH30,0,0,1,AH$40)/OFFSET(AH$20,0,0,1,AH$40)),0,1)*AH$20</f>
        <v>0.27456928349480036</v>
      </c>
      <c r="AI46" s="183">
        <f t="array" ref="AI46">-PMT((1+AI$19)/(1+AI$18)-1,AI$40,SUM(OFFSET(AI30,0,0,1,AI$40)/OFFSET(AI$20,0,0,1,AI$40)),0,1)*AI$20</f>
        <v>0.29110731002070622</v>
      </c>
      <c r="AJ46" s="183">
        <f t="array" ref="AJ46">-PMT((1+AJ$19)/(1+AJ$18)-1,AJ$40,SUM(OFFSET(AJ30,0,0,1,AJ$40)/OFFSET(AJ$20,0,0,1,AJ$40)),0,1)*AJ$20</f>
        <v>0.30958389255151031</v>
      </c>
      <c r="AK46" s="183">
        <f t="array" ref="AK46">-PMT((1+AK$19)/(1+AK$18)-1,AK$40,SUM(OFFSET(AK30,0,0,1,AK$40)/OFFSET(AK$20,0,0,1,AK$40)),0,1)*AK$20</f>
        <v>0.25508519543121838</v>
      </c>
      <c r="AL46" s="183">
        <f t="array" ref="AL46">-PMT((1+AL$19)/(1+AL$18)-1,AL$40,SUM(OFFSET(AL30,0,0,1,AL$40)/OFFSET(AL$20,0,0,1,AL$40)),0,1)*AL$20</f>
        <v>0.20282904045211464</v>
      </c>
      <c r="AM46" s="183">
        <f t="array" ref="AM46">-PMT((1+AM$19)/(1+AM$18)-1,AM$40,SUM(OFFSET(AM30,0,0,1,AM$40)/OFFSET(AM$20,0,0,1,AM$40)),0,1)*AM$20</f>
        <v>0.20459897760156304</v>
      </c>
      <c r="AN46" s="183">
        <f t="array" ref="AN46">-PMT((1+AN$19)/(1+AN$18)-1,AN$40,SUM(OFFSET(AN30,0,0,1,AN$40)/OFFSET(AN$20,0,0,1,AN$40)),0,1)*AN$20</f>
        <v>0.20513610883066505</v>
      </c>
      <c r="AO46" s="183">
        <f t="array" ref="AO46">-PMT((1+AO$19)/(1+AO$18)-1,AO$40,SUM(OFFSET(AO30,0,0,1,AO$40)/OFFSET(AO$20,0,0,1,AO$40)),0,1)*AO$20</f>
        <v>0.20924902340865945</v>
      </c>
      <c r="AP46" s="183">
        <f t="array" ref="AP46">-PMT((1+AP$19)/(1+AP$18)-1,AP$40,SUM(OFFSET(AP30,0,0,1,AP$40)/OFFSET(AP$20,0,0,1,AP$40)),0,1)*AP$20</f>
        <v>0.22123577847844722</v>
      </c>
      <c r="AQ46" s="183">
        <f t="array" ref="AQ46">-PMT((1+AQ$19)/(1+AQ$18)-1,AQ$40,SUM(OFFSET(AQ30,0,0,1,AQ$40)/OFFSET(AQ$20,0,0,1,AQ$40)),0,1)*AQ$20</f>
        <v>0.19241594710620791</v>
      </c>
      <c r="AR46" s="183">
        <f t="array" ref="AR46">-PMT((1+AR$19)/(1+AR$18)-1,AR$40,SUM(OFFSET(AR30,0,0,1,AR$40)/OFFSET(AR$20,0,0,1,AR$40)),0,1)*AR$20</f>
        <v>0.19606735845612333</v>
      </c>
      <c r="AS46" s="183">
        <f t="array" ref="AS46">-PMT((1+AS$19)/(1+AS$18)-1,AS$40,SUM(OFFSET(AS30,0,0,1,AS$40)/OFFSET(AS$20,0,0,1,AS$40)),0,1)*AS$20</f>
        <v>0.20772495840332247</v>
      </c>
      <c r="AT46" s="183">
        <f t="array" ref="AT46">-PMT((1+AT$19)/(1+AT$18)-1,AT$40,SUM(OFFSET(AT30,0,0,1,AT$40)/OFFSET(AT$20,0,0,1,AT$40)),0,1)*AT$20</f>
        <v>0.22093449754251807</v>
      </c>
      <c r="AU46" s="183">
        <f t="array" ref="AU46">-PMT((1+AU$19)/(1+AU$18)-1,AU$40,SUM(OFFSET(AU30,0,0,1,AU$40)/OFFSET(AU$20,0,0,1,AU$40)),0,1)*AU$20</f>
        <v>1.8511905208173742E-3</v>
      </c>
      <c r="AV46" s="183">
        <f t="array" ref="AV46">-PMT((1+AV$19)/(1+AV$18)-1,AV$40,SUM(OFFSET(AV30,0,0,1,AV$40)/OFFSET(AV$20,0,0,1,AV$40)),0,1)*AV$20</f>
        <v>0</v>
      </c>
      <c r="AW46" s="183">
        <f t="array" ref="AW46">-PMT((1+AW$19)/(1+AW$18)-1,AW$40,SUM(OFFSET(AW30,0,0,1,AW$40)/OFFSET(AW$20,0,0,1,AW$40)),0,1)*AW$20</f>
        <v>0</v>
      </c>
      <c r="AX46" s="183">
        <f t="array" ref="AX46">-PMT((1+AX$19)/(1+AX$18)-1,AX$40,SUM(OFFSET(AX30,0,0,1,AX$40)/OFFSET(AX$20,0,0,1,AX$40)),0,1)*AX$20</f>
        <v>0</v>
      </c>
      <c r="AY46" s="183">
        <f t="array" ref="AY46">-PMT((1+AY$19)/(1+AY$18)-1,AY$40,SUM(OFFSET(AY30,0,0,1,AY$40)/OFFSET(AY$20,0,0,1,AY$40)),0,1)*AY$20</f>
        <v>0</v>
      </c>
      <c r="AZ46" s="183">
        <f t="array" ref="AZ46">-PMT((1+AZ$19)/(1+AZ$18)-1,AZ$40,SUM(OFFSET(AZ30,0,0,1,AZ$40)/OFFSET(AZ$20,0,0,1,AZ$40)),0,1)*AZ$20</f>
        <v>0</v>
      </c>
      <c r="BA46" s="183">
        <f t="array" ref="BA46">-PMT((1+BA$19)/(1+BA$18)-1,BA$40,SUM(OFFSET(BA30,0,0,1,BA$40)/OFFSET(BA$20,0,0,1,BA$40)),0,1)*BA$20</f>
        <v>0</v>
      </c>
      <c r="BB46" s="183">
        <f t="array" ref="BB46">-PMT((1+BB$19)/(1+BB$18)-1,BB$40,SUM(OFFSET(BB30,0,0,1,BB$40)/OFFSET(BB$20,0,0,1,BB$40)),0,1)*BB$20</f>
        <v>0</v>
      </c>
      <c r="BC46" s="183">
        <f t="array" ref="BC46">-PMT((1+BC$19)/(1+BC$18)-1,BC$40,SUM(OFFSET(BC30,0,0,1,BC$40)/OFFSET(BC$20,0,0,1,BC$40)),0,1)*BC$20</f>
        <v>0</v>
      </c>
      <c r="BD46" s="183">
        <f t="array" ref="BD46">-PMT((1+BD$19)/(1+BD$18)-1,BD$40,SUM(OFFSET(BD30,0,0,1,BD$40)/OFFSET(BD$20,0,0,1,BD$40)),0,1)*BD$20</f>
        <v>0</v>
      </c>
    </row>
    <row r="47" spans="1:56" outlineLevel="1" x14ac:dyDescent="0.2">
      <c r="B47" s="48" t="s">
        <v>155</v>
      </c>
      <c r="C47" s="10" t="s">
        <v>216</v>
      </c>
      <c r="D47" s="24">
        <v>5</v>
      </c>
      <c r="F47" s="73"/>
      <c r="G47" s="183">
        <f t="array" ref="G47">-PMT((1+G$19)/(1+G$18)-1,G$40,SUM(OFFSET(G31,0,0,1,G$40)/OFFSET(G$20,0,0,1,G$40)),0,1)*G$20</f>
        <v>7.2486238797481866</v>
      </c>
      <c r="H47" s="183">
        <f t="array" ref="H47">-PMT((1+H$19)/(1+H$18)-1,H$40,SUM(OFFSET(H31,0,0,1,H$40)/OFFSET(H$20,0,0,1,H$40)),0,1)*H$20</f>
        <v>7.4610864575847406</v>
      </c>
      <c r="I47" s="183">
        <f t="array" ref="I47">-PMT((1+I$19)/(1+I$18)-1,I$40,SUM(OFFSET(I31,0,0,1,I$40)/OFFSET(I$20,0,0,1,I$40)),0,1)*I$20</f>
        <v>8.1659749202237748</v>
      </c>
      <c r="J47" s="183">
        <f t="array" ref="J47">-PMT((1+J$19)/(1+J$18)-1,J$40,SUM(OFFSET(J31,0,0,1,J$40)/OFFSET(J$20,0,0,1,J$40)),0,1)*J$20</f>
        <v>8.516741160700219</v>
      </c>
      <c r="K47" s="183">
        <f t="array" ref="K47">-PMT((1+K$19)/(1+K$18)-1,K$40,SUM(OFFSET(K31,0,0,1,K$40)/OFFSET(K$20,0,0,1,K$40)),0,1)*K$20</f>
        <v>7.9562655218166212</v>
      </c>
      <c r="L47" s="183">
        <f t="array" ref="L47">-PMT((1+L$19)/(1+L$18)-1,L$40,SUM(OFFSET(L31,0,0,1,L$40)/OFFSET(L$20,0,0,1,L$40)),0,1)*L$20</f>
        <v>8.6635676212266777</v>
      </c>
      <c r="M47" s="183">
        <f t="array" ref="M47">-PMT((1+M$19)/(1+M$18)-1,M$40,SUM(OFFSET(M31,0,0,1,M$40)/OFFSET(M$20,0,0,1,M$40)),0,1)*M$20</f>
        <v>8.1076458355217387</v>
      </c>
      <c r="N47" s="183">
        <f t="array" ref="N47">-PMT((1+N$19)/(1+N$18)-1,N$40,SUM(OFFSET(N31,0,0,1,N$40)/OFFSET(N$20,0,0,1,N$40)),0,1)*N$20</f>
        <v>7.8535778354636516</v>
      </c>
      <c r="O47" s="183">
        <f t="array" ref="O47">-PMT((1+O$19)/(1+O$18)-1,O$40,SUM(OFFSET(O31,0,0,1,O$40)/OFFSET(O$20,0,0,1,O$40)),0,1)*O$20</f>
        <v>7.2176900432061037</v>
      </c>
      <c r="P47" s="183">
        <f t="array" ref="P47">-PMT((1+P$19)/(1+P$18)-1,P$40,SUM(OFFSET(P31,0,0,1,P$40)/OFFSET(P$20,0,0,1,P$40)),0,1)*P$20</f>
        <v>6.8343640262098875</v>
      </c>
      <c r="Q47" s="183">
        <f t="array" ref="Q47">-PMT((1+Q$19)/(1+Q$18)-1,Q$40,SUM(OFFSET(Q31,0,0,1,Q$40)/OFFSET(Q$20,0,0,1,Q$40)),0,1)*Q$20</f>
        <v>4.5526181319395072</v>
      </c>
      <c r="R47" s="183">
        <f t="array" ref="R47">-PMT((1+R$19)/(1+R$18)-1,R$40,SUM(OFFSET(R31,0,0,1,R$40)/OFFSET(R$20,0,0,1,R$40)),0,1)*R$20</f>
        <v>2.3809115195722783</v>
      </c>
      <c r="S47" s="183">
        <f t="array" ref="S47">-PMT((1+S$19)/(1+S$18)-1,S$40,SUM(OFFSET(S31,0,0,1,S$40)/OFFSET(S$20,0,0,1,S$40)),0,1)*S$20</f>
        <v>2.369020960028299</v>
      </c>
      <c r="T47" s="183">
        <f t="array" ref="T47">-PMT((1+T$19)/(1+T$18)-1,T$40,SUM(OFFSET(T31,0,0,1,T$40)/OFFSET(T$20,0,0,1,T$40)),0,1)*T$20</f>
        <v>2.4050216305528429</v>
      </c>
      <c r="U47" s="183">
        <f t="array" ref="U47">-PMT((1+U$19)/(1+U$18)-1,U$40,SUM(OFFSET(U31,0,0,1,U$40)/OFFSET(U$20,0,0,1,U$40)),0,1)*U$20</f>
        <v>2.4457168203695039</v>
      </c>
      <c r="V47" s="183">
        <f t="array" ref="V47">-PMT((1+V$19)/(1+V$18)-1,V$40,SUM(OFFSET(V31,0,0,1,V$40)/OFFSET(V$20,0,0,1,V$40)),0,1)*V$20</f>
        <v>2.2006408567984308</v>
      </c>
      <c r="W47" s="183">
        <f t="array" ref="W47">-PMT((1+W$19)/(1+W$18)-1,W$40,SUM(OFFSET(W31,0,0,1,W$40)/OFFSET(W$20,0,0,1,W$40)),0,1)*W$20</f>
        <v>1.8157025754718725</v>
      </c>
      <c r="X47" s="183">
        <f t="array" ref="X47">-PMT((1+X$19)/(1+X$18)-1,X$40,SUM(OFFSET(X31,0,0,1,X$40)/OFFSET(X$20,0,0,1,X$40)),0,1)*X$20</f>
        <v>1.7898309367134524</v>
      </c>
      <c r="Y47" s="183">
        <f t="array" ref="Y47">-PMT((1+Y$19)/(1+Y$18)-1,Y$40,SUM(OFFSET(Y31,0,0,1,Y$40)/OFFSET(Y$20,0,0,1,Y$40)),0,1)*Y$20</f>
        <v>1.779613088685609</v>
      </c>
      <c r="Z47" s="183">
        <f t="array" ref="Z47">-PMT((1+Z$19)/(1+Z$18)-1,Z$40,SUM(OFFSET(Z31,0,0,1,Z$40)/OFFSET(Z$20,0,0,1,Z$40)),0,1)*Z$20</f>
        <v>1.7387150505964777</v>
      </c>
      <c r="AA47" s="183">
        <f t="array" ref="AA47">-PMT((1+AA$19)/(1+AA$18)-1,AA$40,SUM(OFFSET(AA31,0,0,1,AA$40)/OFFSET(AA$20,0,0,1,AA$40)),0,1)*AA$20</f>
        <v>1.5705177048007084</v>
      </c>
      <c r="AB47" s="183">
        <f t="array" ref="AB47">-PMT((1+AB$19)/(1+AB$18)-1,AB$40,SUM(OFFSET(AB31,0,0,1,AB$40)/OFFSET(AB$20,0,0,1,AB$40)),0,1)*AB$20</f>
        <v>1.5645959018833475</v>
      </c>
      <c r="AC47" s="183">
        <f t="array" ref="AC47">-PMT((1+AC$19)/(1+AC$18)-1,AC$40,SUM(OFFSET(AC31,0,0,1,AC$40)/OFFSET(AC$20,0,0,1,AC$40)),0,1)*AC$20</f>
        <v>1.4092330486379023</v>
      </c>
      <c r="AD47" s="183">
        <f t="array" ref="AD47">-PMT((1+AD$19)/(1+AD$18)-1,AD$40,SUM(OFFSET(AD31,0,0,1,AD$40)/OFFSET(AD$20,0,0,1,AD$40)),0,1)*AD$20</f>
        <v>1.1396292068331746</v>
      </c>
      <c r="AE47" s="183">
        <f t="array" ref="AE47">-PMT((1+AE$19)/(1+AE$18)-1,AE$40,SUM(OFFSET(AE31,0,0,1,AE$40)/OFFSET(AE$20,0,0,1,AE$40)),0,1)*AE$20</f>
        <v>0.76821475775565773</v>
      </c>
      <c r="AF47" s="183">
        <f t="array" ref="AF47">-PMT((1+AF$19)/(1+AF$18)-1,AF$40,SUM(OFFSET(AF31,0,0,1,AF$40)/OFFSET(AF$20,0,0,1,AF$40)),0,1)*AF$20</f>
        <v>0.45014628978960908</v>
      </c>
      <c r="AG47" s="183">
        <f t="array" ref="AG47">-PMT((1+AG$19)/(1+AG$18)-1,AG$40,SUM(OFFSET(AG31,0,0,1,AG$40)/OFFSET(AG$20,0,0,1,AG$40)),0,1)*AG$20</f>
        <v>0.29882457298057297</v>
      </c>
      <c r="AH47" s="183">
        <f t="array" ref="AH47">-PMT((1+AH$19)/(1+AH$18)-1,AH$40,SUM(OFFSET(AH31,0,0,1,AH$40)/OFFSET(AH$20,0,0,1,AH$40)),0,1)*AH$20</f>
        <v>0.3177773906789037</v>
      </c>
      <c r="AI47" s="183">
        <f t="array" ref="AI47">-PMT((1+AI$19)/(1+AI$18)-1,AI$40,SUM(OFFSET(AI31,0,0,1,AI$40)/OFFSET(AI$20,0,0,1,AI$40)),0,1)*AI$20</f>
        <v>0.33691795458134904</v>
      </c>
      <c r="AJ47" s="183">
        <f t="array" ref="AJ47">-PMT((1+AJ$19)/(1+AJ$18)-1,AJ$40,SUM(OFFSET(AJ31,0,0,1,AJ$40)/OFFSET(AJ$20,0,0,1,AJ$40)),0,1)*AJ$20</f>
        <v>0.35830213896850577</v>
      </c>
      <c r="AK47" s="183">
        <f t="array" ref="AK47">-PMT((1+AK$19)/(1+AK$18)-1,AK$40,SUM(OFFSET(AK31,0,0,1,AK$40)/OFFSET(AK$20,0,0,1,AK$40)),0,1)*AK$20</f>
        <v>0.29522715277248363</v>
      </c>
      <c r="AL47" s="183">
        <f t="array" ref="AL47">-PMT((1+AL$19)/(1+AL$18)-1,AL$40,SUM(OFFSET(AL31,0,0,1,AL$40)/OFFSET(AL$20,0,0,1,AL$40)),0,1)*AL$20</f>
        <v>0.23474761054252957</v>
      </c>
      <c r="AM47" s="183">
        <f t="array" ref="AM47">-PMT((1+AM$19)/(1+AM$18)-1,AM$40,SUM(OFFSET(AM31,0,0,1,AM$40)/OFFSET(AM$20,0,0,1,AM$40)),0,1)*AM$20</f>
        <v>0.23679607715124271</v>
      </c>
      <c r="AN47" s="183">
        <f t="array" ref="AN47">-PMT((1+AN$19)/(1+AN$18)-1,AN$40,SUM(OFFSET(AN31,0,0,1,AN$40)/OFFSET(AN$20,0,0,1,AN$40)),0,1)*AN$20</f>
        <v>0.23741773503760061</v>
      </c>
      <c r="AO47" s="183">
        <f t="array" ref="AO47">-PMT((1+AO$19)/(1+AO$18)-1,AO$40,SUM(OFFSET(AO31,0,0,1,AO$40)/OFFSET(AO$20,0,0,1,AO$40)),0,1)*AO$20</f>
        <v>0.24217788608597898</v>
      </c>
      <c r="AP47" s="183">
        <f t="array" ref="AP47">-PMT((1+AP$19)/(1+AP$18)-1,AP$40,SUM(OFFSET(AP31,0,0,1,AP$40)/OFFSET(AP$20,0,0,1,AP$40)),0,1)*AP$20</f>
        <v>0.25605095921455567</v>
      </c>
      <c r="AQ47" s="183">
        <f t="array" ref="AQ47">-PMT((1+AQ$19)/(1+AQ$18)-1,AQ$40,SUM(OFFSET(AQ31,0,0,1,AQ$40)/OFFSET(AQ$20,0,0,1,AQ$40)),0,1)*AQ$20</f>
        <v>0.22269584134883261</v>
      </c>
      <c r="AR47" s="183">
        <f t="array" ref="AR47">-PMT((1+AR$19)/(1+AR$18)-1,AR$40,SUM(OFFSET(AR31,0,0,1,AR$40)/OFFSET(AR$20,0,0,1,AR$40)),0,1)*AR$20</f>
        <v>0.22692186385325244</v>
      </c>
      <c r="AS47" s="183">
        <f t="array" ref="AS47">-PMT((1+AS$19)/(1+AS$18)-1,AS$40,SUM(OFFSET(AS31,0,0,1,AS$40)/OFFSET(AS$20,0,0,1,AS$40)),0,1)*AS$20</f>
        <v>0.24041398374972159</v>
      </c>
      <c r="AT47" s="183">
        <f t="array" ref="AT47">-PMT((1+AT$19)/(1+AT$18)-1,AT$40,SUM(OFFSET(AT31,0,0,1,AT$40)/OFFSET(AT$20,0,0,1,AT$40)),0,1)*AT$20</f>
        <v>0.25570226664245793</v>
      </c>
      <c r="AU47" s="183">
        <f t="array" ref="AU47">-PMT((1+AU$19)/(1+AU$18)-1,AU$40,SUM(OFFSET(AU31,0,0,1,AU$40)/OFFSET(AU$20,0,0,1,AU$40)),0,1)*AU$20</f>
        <v>2.1425065683503748E-3</v>
      </c>
      <c r="AV47" s="183">
        <f t="array" ref="AV47">-PMT((1+AV$19)/(1+AV$18)-1,AV$40,SUM(OFFSET(AV31,0,0,1,AV$40)/OFFSET(AV$20,0,0,1,AV$40)),0,1)*AV$20</f>
        <v>0</v>
      </c>
      <c r="AW47" s="183">
        <f t="array" ref="AW47">-PMT((1+AW$19)/(1+AW$18)-1,AW$40,SUM(OFFSET(AW31,0,0,1,AW$40)/OFFSET(AW$20,0,0,1,AW$40)),0,1)*AW$20</f>
        <v>0</v>
      </c>
      <c r="AX47" s="183">
        <f t="array" ref="AX47">-PMT((1+AX$19)/(1+AX$18)-1,AX$40,SUM(OFFSET(AX31,0,0,1,AX$40)/OFFSET(AX$20,0,0,1,AX$40)),0,1)*AX$20</f>
        <v>0</v>
      </c>
      <c r="AY47" s="183">
        <f t="array" ref="AY47">-PMT((1+AY$19)/(1+AY$18)-1,AY$40,SUM(OFFSET(AY31,0,0,1,AY$40)/OFFSET(AY$20,0,0,1,AY$40)),0,1)*AY$20</f>
        <v>0</v>
      </c>
      <c r="AZ47" s="183">
        <f t="array" ref="AZ47">-PMT((1+AZ$19)/(1+AZ$18)-1,AZ$40,SUM(OFFSET(AZ31,0,0,1,AZ$40)/OFFSET(AZ$20,0,0,1,AZ$40)),0,1)*AZ$20</f>
        <v>0</v>
      </c>
      <c r="BA47" s="183">
        <f t="array" ref="BA47">-PMT((1+BA$19)/(1+BA$18)-1,BA$40,SUM(OFFSET(BA31,0,0,1,BA$40)/OFFSET(BA$20,0,0,1,BA$40)),0,1)*BA$20</f>
        <v>0</v>
      </c>
      <c r="BB47" s="183">
        <f t="array" ref="BB47">-PMT((1+BB$19)/(1+BB$18)-1,BB$40,SUM(OFFSET(BB31,0,0,1,BB$40)/OFFSET(BB$20,0,0,1,BB$40)),0,1)*BB$20</f>
        <v>0</v>
      </c>
      <c r="BC47" s="183">
        <f t="array" ref="BC47">-PMT((1+BC$19)/(1+BC$18)-1,BC$40,SUM(OFFSET(BC31,0,0,1,BC$40)/OFFSET(BC$20,0,0,1,BC$40)),0,1)*BC$20</f>
        <v>0</v>
      </c>
      <c r="BD47" s="183">
        <f t="array" ref="BD47">-PMT((1+BD$19)/(1+BD$18)-1,BD$40,SUM(OFFSET(BD31,0,0,1,BD$40)/OFFSET(BD$20,0,0,1,BD$40)),0,1)*BD$20</f>
        <v>0</v>
      </c>
    </row>
    <row r="48" spans="1:56" outlineLevel="1" x14ac:dyDescent="0.2">
      <c r="B48" s="48" t="s">
        <v>156</v>
      </c>
      <c r="C48" s="10" t="s">
        <v>216</v>
      </c>
      <c r="D48" s="24">
        <v>6</v>
      </c>
      <c r="F48" s="73"/>
      <c r="G48" s="183">
        <f t="array" ref="G48">-PMT((1+G$19)/(1+G$18)-1,G$40,SUM(OFFSET(G32,0,0,1,G$40)/OFFSET(G$20,0,0,1,G$40)),0,1)*G$20</f>
        <v>10.152097783229062</v>
      </c>
      <c r="H48" s="183">
        <f t="array" ref="H48">-PMT((1+H$19)/(1+H$18)-1,H$40,SUM(OFFSET(H32,0,0,1,H$40)/OFFSET(H$20,0,0,1,H$40)),0,1)*H$20</f>
        <v>10.384243771236468</v>
      </c>
      <c r="I48" s="183">
        <f t="array" ref="I48">-PMT((1+I$19)/(1+I$18)-1,I$40,SUM(OFFSET(I32,0,0,1,I$40)/OFFSET(I$20,0,0,1,I$40)),0,1)*I$20</f>
        <v>11.450997863769809</v>
      </c>
      <c r="J48" s="183">
        <f t="array" ref="J48">-PMT((1+J$19)/(1+J$18)-1,J$40,SUM(OFFSET(J32,0,0,1,J$40)/OFFSET(J$20,0,0,1,J$40)),0,1)*J$20</f>
        <v>12.584018185704689</v>
      </c>
      <c r="K48" s="183">
        <f t="array" ref="K48">-PMT((1+K$19)/(1+K$18)-1,K$40,SUM(OFFSET(K32,0,0,1,K$40)/OFFSET(K$20,0,0,1,K$40)),0,1)*K$20</f>
        <v>10.529876066782952</v>
      </c>
      <c r="L48" s="183">
        <f t="array" ref="L48">-PMT((1+L$19)/(1+L$18)-1,L$40,SUM(OFFSET(L32,0,0,1,L$40)/OFFSET(L$20,0,0,1,L$40)),0,1)*L$20</f>
        <v>12.027462472138437</v>
      </c>
      <c r="M48" s="183">
        <f t="array" ref="M48">-PMT((1+M$19)/(1+M$18)-1,M$40,SUM(OFFSET(M32,0,0,1,M$40)/OFFSET(M$20,0,0,1,M$40)),0,1)*M$20</f>
        <v>11.480288422670693</v>
      </c>
      <c r="N48" s="183">
        <f t="array" ref="N48">-PMT((1+N$19)/(1+N$18)-1,N$40,SUM(OFFSET(N32,0,0,1,N$40)/OFFSET(N$20,0,0,1,N$40)),0,1)*N$20</f>
        <v>12.775908163498618</v>
      </c>
      <c r="O48" s="183">
        <f t="array" ref="O48">-PMT((1+O$19)/(1+O$18)-1,O$40,SUM(OFFSET(O32,0,0,1,O$40)/OFFSET(O$20,0,0,1,O$40)),0,1)*O$20</f>
        <v>12.971016715616011</v>
      </c>
      <c r="P48" s="183">
        <f t="array" ref="P48">-PMT((1+P$19)/(1+P$18)-1,P$40,SUM(OFFSET(P32,0,0,1,P$40)/OFFSET(P$20,0,0,1,P$40)),0,1)*P$20</f>
        <v>14.259074111526013</v>
      </c>
      <c r="Q48" s="183">
        <f t="array" ref="Q48">-PMT((1+Q$19)/(1+Q$18)-1,Q$40,SUM(OFFSET(Q32,0,0,1,Q$40)/OFFSET(Q$20,0,0,1,Q$40)),0,1)*Q$20</f>
        <v>15.187053002215686</v>
      </c>
      <c r="R48" s="183">
        <f t="array" ref="R48">-PMT((1+R$19)/(1+R$18)-1,R$40,SUM(OFFSET(R32,0,0,1,R$40)/OFFSET(R$20,0,0,1,R$40)),0,1)*R$20</f>
        <v>15.685367539300003</v>
      </c>
      <c r="S48" s="183">
        <f t="array" ref="S48">-PMT((1+S$19)/(1+S$18)-1,S$40,SUM(OFFSET(S32,0,0,1,S$40)/OFFSET(S$20,0,0,1,S$40)),0,1)*S$20</f>
        <v>16.159934175904443</v>
      </c>
      <c r="T48" s="183">
        <f t="array" ref="T48">-PMT((1+T$19)/(1+T$18)-1,T$40,SUM(OFFSET(T32,0,0,1,T$40)/OFFSET(T$20,0,0,1,T$40)),0,1)*T$20</f>
        <v>16.703292664219649</v>
      </c>
      <c r="U48" s="183">
        <f t="array" ref="U48">-PMT((1+U$19)/(1+U$18)-1,U$40,SUM(OFFSET(U32,0,0,1,U$40)/OFFSET(U$20,0,0,1,U$40)),0,1)*U$20</f>
        <v>17.260323017589108</v>
      </c>
      <c r="V48" s="183">
        <f t="array" ref="V48">-PMT((1+V$19)/(1+V$18)-1,V$40,SUM(OFFSET(V32,0,0,1,V$40)/OFFSET(V$20,0,0,1,V$40)),0,1)*V$20</f>
        <v>17.141821350406875</v>
      </c>
      <c r="W48" s="183">
        <f t="array" ref="W48">-PMT((1+W$19)/(1+W$18)-1,W$40,SUM(OFFSET(W32,0,0,1,W$40)/OFFSET(W$20,0,0,1,W$40)),0,1)*W$20</f>
        <v>17.640500205840514</v>
      </c>
      <c r="X48" s="183">
        <f t="array" ref="X48">-PMT((1+X$19)/(1+X$18)-1,X$40,SUM(OFFSET(X32,0,0,1,X$40)/OFFSET(X$20,0,0,1,X$40)),0,1)*X$20</f>
        <v>18.181914164885139</v>
      </c>
      <c r="Y48" s="183">
        <f t="array" ref="Y48">-PMT((1+Y$19)/(1+Y$18)-1,Y$40,SUM(OFFSET(Y32,0,0,1,Y$40)/OFFSET(Y$20,0,0,1,Y$40)),0,1)*Y$20</f>
        <v>18.757608093593031</v>
      </c>
      <c r="Z48" s="183">
        <f t="array" ref="Z48">-PMT((1+Z$19)/(1+Z$18)-1,Z$40,SUM(OFFSET(Z32,0,0,1,Z$40)/OFFSET(Z$20,0,0,1,Z$40)),0,1)*Z$20</f>
        <v>19.120087128341765</v>
      </c>
      <c r="AA48" s="183">
        <f t="array" ref="AA48">-PMT((1+AA$19)/(1+AA$18)-1,AA$40,SUM(OFFSET(AA32,0,0,1,AA$40)/OFFSET(AA$20,0,0,1,AA$40)),0,1)*AA$20</f>
        <v>19.509525831501364</v>
      </c>
      <c r="AB48" s="183">
        <f t="array" ref="AB48">-PMT((1+AB$19)/(1+AB$18)-1,AB$40,SUM(OFFSET(AB32,0,0,1,AB$40)/OFFSET(AB$20,0,0,1,AB$40)),0,1)*AB$20</f>
        <v>19.566157771264553</v>
      </c>
      <c r="AC48" s="183">
        <f t="array" ref="AC48">-PMT((1+AC$19)/(1+AC$18)-1,AC$40,SUM(OFFSET(AC32,0,0,1,AC$40)/OFFSET(AC$20,0,0,1,AC$40)),0,1)*AC$20</f>
        <v>20.174283715183073</v>
      </c>
      <c r="AD48" s="183">
        <f t="array" ref="AD48">-PMT((1+AD$19)/(1+AD$18)-1,AD$40,SUM(OFFSET(AD32,0,0,1,AD$40)/OFFSET(AD$20,0,0,1,AD$40)),0,1)*AD$20</f>
        <v>20.757786100445262</v>
      </c>
      <c r="AE48" s="183">
        <f t="array" ref="AE48">-PMT((1+AE$19)/(1+AE$18)-1,AE$40,SUM(OFFSET(AE32,0,0,1,AE$40)/OFFSET(AE$20,0,0,1,AE$40)),0,1)*AE$20</f>
        <v>21.374486225142046</v>
      </c>
      <c r="AF48" s="183">
        <f t="array" ref="AF48">-PMT((1+AF$19)/(1+AF$18)-1,AF$40,SUM(OFFSET(AF32,0,0,1,AF$40)/OFFSET(AF$20,0,0,1,AF$40)),0,1)*AF$20</f>
        <v>21.993461699038118</v>
      </c>
      <c r="AG48" s="183">
        <f t="array" ref="AG48">-PMT((1+AG$19)/(1+AG$18)-1,AG$40,SUM(OFFSET(AG32,0,0,1,AG$40)/OFFSET(AG$20,0,0,1,AG$40)),0,1)*AG$20</f>
        <v>22.596889843437584</v>
      </c>
      <c r="AH48" s="183">
        <f t="array" ref="AH48">-PMT((1+AH$19)/(1+AH$18)-1,AH$40,SUM(OFFSET(AH32,0,0,1,AH$40)/OFFSET(AH$20,0,0,1,AH$40)),0,1)*AH$20</f>
        <v>23.242921934527853</v>
      </c>
      <c r="AI48" s="183">
        <f t="array" ref="AI48">-PMT((1+AI$19)/(1+AI$18)-1,AI$40,SUM(OFFSET(AI32,0,0,1,AI$40)/OFFSET(AI$20,0,0,1,AI$40)),0,1)*AI$20</f>
        <v>23.90713180536995</v>
      </c>
      <c r="AJ48" s="183">
        <f t="array" ref="AJ48">-PMT((1+AJ$19)/(1+AJ$18)-1,AJ$40,SUM(OFFSET(AJ32,0,0,1,AJ$40)/OFFSET(AJ$20,0,0,1,AJ$40)),0,1)*AJ$20</f>
        <v>24.593852122806787</v>
      </c>
      <c r="AK48" s="183">
        <f t="array" ref="AK48">-PMT((1+AK$19)/(1+AK$18)-1,AK$40,SUM(OFFSET(AK32,0,0,1,AK$40)/OFFSET(AK$20,0,0,1,AK$40)),0,1)*AK$20</f>
        <v>25.1462532139487</v>
      </c>
      <c r="AL48" s="183">
        <f t="array" ref="AL48">-PMT((1+AL$19)/(1+AL$18)-1,AL$40,SUM(OFFSET(AL32,0,0,1,AL$40)/OFFSET(AL$20,0,0,1,AL$40)),0,1)*AL$20</f>
        <v>25.723055499967536</v>
      </c>
      <c r="AM48" s="183">
        <f t="array" ref="AM48">-PMT((1+AM$19)/(1+AM$18)-1,AM$40,SUM(OFFSET(AM32,0,0,1,AM$40)/OFFSET(AM$20,0,0,1,AM$40)),0,1)*AM$20</f>
        <v>26.433775355421773</v>
      </c>
      <c r="AN48" s="183">
        <f t="array" ref="AN48">-PMT((1+AN$19)/(1+AN$18)-1,AN$40,SUM(OFFSET(AN32,0,0,1,AN$40)/OFFSET(AN$20,0,0,1,AN$40)),0,1)*AN$20</f>
        <v>27.162967984525878</v>
      </c>
      <c r="AO48" s="183">
        <f t="array" ref="AO48">-PMT((1+AO$19)/(1+AO$18)-1,AO$40,SUM(OFFSET(AO32,0,0,1,AO$40)/OFFSET(AO$20,0,0,1,AO$40)),0,1)*AO$20</f>
        <v>26.65735398629533</v>
      </c>
      <c r="AP48" s="183">
        <f t="array" ref="AP48">-PMT((1+AP$19)/(1+AP$18)-1,AP$40,SUM(OFFSET(AP32,0,0,1,AP$40)/OFFSET(AP$20,0,0,1,AP$40)),0,1)*AP$20</f>
        <v>26.052704083344263</v>
      </c>
      <c r="AQ48" s="183">
        <f t="array" ref="AQ48">-PMT((1+AQ$19)/(1+AQ$18)-1,AQ$40,SUM(OFFSET(AQ32,0,0,1,AQ$40)/OFFSET(AQ$20,0,0,1,AQ$40)),0,1)*AQ$20</f>
        <v>26.386790185760862</v>
      </c>
      <c r="AR48" s="183">
        <f t="array" ref="AR48">-PMT((1+AR$19)/(1+AR$18)-1,AR$40,SUM(OFFSET(AR32,0,0,1,AR$40)/OFFSET(AR$20,0,0,1,AR$40)),0,1)*AR$20</f>
        <v>26.745964926760983</v>
      </c>
      <c r="AS48" s="183">
        <f t="array" ref="AS48">-PMT((1+AS$19)/(1+AS$18)-1,AS$40,SUM(OFFSET(AS32,0,0,1,AS$40)/OFFSET(AS$20,0,0,1,AS$40)),0,1)*AS$20</f>
        <v>27.063300084908377</v>
      </c>
      <c r="AT48" s="183">
        <f t="array" ref="AT48">-PMT((1+AT$19)/(1+AT$18)-1,AT$40,SUM(OFFSET(AT32,0,0,1,AT$40)/OFFSET(AT$20,0,0,1,AT$40)),0,1)*AT$20</f>
        <v>27.303905155774494</v>
      </c>
      <c r="AU48" s="183">
        <f t="array" ref="AU48">-PMT((1+AU$19)/(1+AU$18)-1,AU$40,SUM(OFFSET(AU32,0,0,1,AU$40)/OFFSET(AU$20,0,0,1,AU$40)),0,1)*AU$20</f>
        <v>26.946229427606138</v>
      </c>
      <c r="AV48" s="183">
        <f t="array" ref="AV48">-PMT((1+AV$19)/(1+AV$18)-1,AV$40,SUM(OFFSET(AV32,0,0,1,AV$40)/OFFSET(AV$20,0,0,1,AV$40)),0,1)*AV$20</f>
        <v>26.891435347646176</v>
      </c>
      <c r="AW48" s="183">
        <f t="array" ref="AW48">-PMT((1+AW$19)/(1+AW$18)-1,AW$40,SUM(OFFSET(AW32,0,0,1,AW$40)/OFFSET(AW$20,0,0,1,AW$40)),0,1)*AW$20</f>
        <v>26.621098080473462</v>
      </c>
      <c r="AX48" s="183">
        <f t="array" ref="AX48">-PMT((1+AX$19)/(1+AX$18)-1,AX$40,SUM(OFFSET(AX32,0,0,1,AX$40)/OFFSET(AX$20,0,0,1,AX$40)),0,1)*AX$20</f>
        <v>26.027708025639168</v>
      </c>
      <c r="AY48" s="183">
        <f t="array" ref="AY48">-PMT((1+AY$19)/(1+AY$18)-1,AY$40,SUM(OFFSET(AY32,0,0,1,AY$40)/OFFSET(AY$20,0,0,1,AY$40)),0,1)*AY$20</f>
        <v>24.938187654690037</v>
      </c>
      <c r="AZ48" s="183">
        <f t="array" ref="AZ48">-PMT((1+AZ$19)/(1+AZ$18)-1,AZ$40,SUM(OFFSET(AZ32,0,0,1,AZ$40)/OFFSET(AZ$20,0,0,1,AZ$40)),0,1)*AZ$20</f>
        <v>23.040528068102908</v>
      </c>
      <c r="BA48" s="183">
        <f t="array" ref="BA48">-PMT((1+BA$19)/(1+BA$18)-1,BA$40,SUM(OFFSET(BA32,0,0,1,BA$40)/OFFSET(BA$20,0,0,1,BA$40)),0,1)*BA$20</f>
        <v>19.710106925854287</v>
      </c>
      <c r="BB48" s="183">
        <f t="array" ref="BB48">-PMT((1+BB$19)/(1+BB$18)-1,BB$40,SUM(OFFSET(BB32,0,0,1,BB$40)/OFFSET(BB$20,0,0,1,BB$40)),0,1)*BB$20</f>
        <v>13.48864152467951</v>
      </c>
      <c r="BC48" s="183">
        <f t="array" ref="BC48">-PMT((1+BC$19)/(1+BC$18)-1,BC$40,SUM(OFFSET(BC32,0,0,1,BC$40)/OFFSET(BC$20,0,0,1,BC$40)),0,1)*BC$20</f>
        <v>0</v>
      </c>
      <c r="BD48" s="183">
        <f t="array" ref="BD48">-PMT((1+BD$19)/(1+BD$18)-1,BD$40,SUM(OFFSET(BD32,0,0,1,BD$40)/OFFSET(BD$20,0,0,1,BD$40)),0,1)*BD$20</f>
        <v>0</v>
      </c>
    </row>
    <row r="49" spans="1:56" outlineLevel="1" x14ac:dyDescent="0.2">
      <c r="B49" s="48" t="s">
        <v>157</v>
      </c>
      <c r="C49" s="10" t="s">
        <v>216</v>
      </c>
      <c r="D49" s="24">
        <v>7</v>
      </c>
      <c r="F49" s="73"/>
      <c r="G49" s="183">
        <f t="array" ref="G49">-PMT((1+G$19)/(1+G$18)-1,G$40,SUM(OFFSET(G33,0,0,1,G$40)/OFFSET(G$20,0,0,1,G$40)),0,1)*G$20</f>
        <v>5.1857053764263155</v>
      </c>
      <c r="H49" s="183">
        <f t="array" ref="H49">-PMT((1+H$19)/(1+H$18)-1,H$40,SUM(OFFSET(H33,0,0,1,H$40)/OFFSET(H$20,0,0,1,H$40)),0,1)*H$20</f>
        <v>5.5816376564669001</v>
      </c>
      <c r="I49" s="183">
        <f t="array" ref="I49">-PMT((1+I$19)/(1+I$18)-1,I$40,SUM(OFFSET(I33,0,0,1,I$40)/OFFSET(I$20,0,0,1,I$40)),0,1)*I$20</f>
        <v>6.3828633082705952</v>
      </c>
      <c r="J49" s="183">
        <f t="array" ref="J49">-PMT((1+J$19)/(1+J$18)-1,J$40,SUM(OFFSET(J33,0,0,1,J$40)/OFFSET(J$20,0,0,1,J$40)),0,1)*J$20</f>
        <v>6.8561162849290946</v>
      </c>
      <c r="K49" s="183">
        <f t="array" ref="K49">-PMT((1+K$19)/(1+K$18)-1,K$40,SUM(OFFSET(K33,0,0,1,K$40)/OFFSET(K$20,0,0,1,K$40)),0,1)*K$20</f>
        <v>5.3072624885022197</v>
      </c>
      <c r="L49" s="183">
        <f t="array" ref="L49">-PMT((1+L$19)/(1+L$18)-1,L$40,SUM(OFFSET(L33,0,0,1,L$40)/OFFSET(L$20,0,0,1,L$40)),0,1)*L$20</f>
        <v>5.9538024719635674</v>
      </c>
      <c r="M49" s="183">
        <f t="array" ref="M49">-PMT((1+M$19)/(1+M$18)-1,M$40,SUM(OFFSET(M33,0,0,1,M$40)/OFFSET(M$20,0,0,1,M$40)),0,1)*M$20</f>
        <v>5.6605220327617225</v>
      </c>
      <c r="N49" s="183">
        <f t="array" ref="N49">-PMT((1+N$19)/(1+N$18)-1,N$40,SUM(OFFSET(N33,0,0,1,N$40)/OFFSET(N$20,0,0,1,N$40)),0,1)*N$20</f>
        <v>6.1989049654137993</v>
      </c>
      <c r="O49" s="183">
        <f t="array" ref="O49">-PMT((1+O$19)/(1+O$18)-1,O$40,SUM(OFFSET(O33,0,0,1,O$40)/OFFSET(O$20,0,0,1,O$40)),0,1)*O$20</f>
        <v>5.9194375444791545</v>
      </c>
      <c r="P49" s="183">
        <f t="array" ref="P49">-PMT((1+P$19)/(1+P$18)-1,P$40,SUM(OFFSET(P33,0,0,1,P$40)/OFFSET(P$20,0,0,1,P$40)),0,1)*P$20</f>
        <v>6.3769523348062291</v>
      </c>
      <c r="Q49" s="183">
        <f t="array" ref="Q49">-PMT((1+Q$19)/(1+Q$18)-1,Q$40,SUM(OFFSET(Q33,0,0,1,Q$40)/OFFSET(Q$20,0,0,1,Q$40)),0,1)*Q$20</f>
        <v>6.5360465602836184</v>
      </c>
      <c r="R49" s="183">
        <f t="array" ref="R49">-PMT((1+R$19)/(1+R$18)-1,R$40,SUM(OFFSET(R33,0,0,1,R$40)/OFFSET(R$20,0,0,1,R$40)),0,1)*R$20</f>
        <v>6.7755822918316628</v>
      </c>
      <c r="S49" s="183">
        <f t="array" ref="S49">-PMT((1+S$19)/(1+S$18)-1,S$40,SUM(OFFSET(S33,0,0,1,S$40)/OFFSET(S$20,0,0,1,S$40)),0,1)*S$20</f>
        <v>6.9949733052284344</v>
      </c>
      <c r="T49" s="183">
        <f t="array" ref="T49">-PMT((1+T$19)/(1+T$18)-1,T$40,SUM(OFFSET(T33,0,0,1,T$40)/OFFSET(T$20,0,0,1,T$40)),0,1)*T$20</f>
        <v>7.2598868519324178</v>
      </c>
      <c r="U49" s="183">
        <f t="array" ref="U49">-PMT((1+U$19)/(1+U$18)-1,U$40,SUM(OFFSET(U33,0,0,1,U$40)/OFFSET(U$20,0,0,1,U$40)),0,1)*U$20</f>
        <v>7.5312466838283392</v>
      </c>
      <c r="V49" s="183">
        <f t="array" ref="V49">-PMT((1+V$19)/(1+V$18)-1,V$40,SUM(OFFSET(V33,0,0,1,V$40)/OFFSET(V$20,0,0,1,V$40)),0,1)*V$20</f>
        <v>7.3194454566581051</v>
      </c>
      <c r="W49" s="183">
        <f t="array" ref="W49">-PMT((1+W$19)/(1+W$18)-1,W$40,SUM(OFFSET(W33,0,0,1,W$40)/OFFSET(W$20,0,0,1,W$40)),0,1)*W$20</f>
        <v>7.542558726024045</v>
      </c>
      <c r="X49" s="183">
        <f t="array" ref="X49">-PMT((1+X$19)/(1+X$18)-1,X$40,SUM(OFFSET(X33,0,0,1,X$40)/OFFSET(X$20,0,0,1,X$40)),0,1)*X$20</f>
        <v>7.792485619558188</v>
      </c>
      <c r="Y49" s="183">
        <f t="array" ref="Y49">-PMT((1+Y$19)/(1+Y$18)-1,Y$40,SUM(OFFSET(Y33,0,0,1,Y$40)/OFFSET(Y$20,0,0,1,Y$40)),0,1)*Y$20</f>
        <v>8.0631282502658017</v>
      </c>
      <c r="Z49" s="183">
        <f t="array" ref="Z49">-PMT((1+Z$19)/(1+Z$18)-1,Z$40,SUM(OFFSET(Z33,0,0,1,Z$40)/OFFSET(Z$20,0,0,1,Z$40)),0,1)*Z$20</f>
        <v>8.1785985896368185</v>
      </c>
      <c r="AA49" s="183">
        <f t="array" ref="AA49">-PMT((1+AA$19)/(1+AA$18)-1,AA$40,SUM(OFFSET(AA33,0,0,1,AA$40)/OFFSET(AA$20,0,0,1,AA$40)),0,1)*AA$20</f>
        <v>8.3093853039383969</v>
      </c>
      <c r="AB49" s="183">
        <f t="array" ref="AB49">-PMT((1+AB$19)/(1+AB$18)-1,AB$40,SUM(OFFSET(AB33,0,0,1,AB$40)/OFFSET(AB$20,0,0,1,AB$40)),0,1)*AB$20</f>
        <v>8.1998557398444216</v>
      </c>
      <c r="AC49" s="183">
        <f t="array" ref="AC49">-PMT((1+AC$19)/(1+AC$18)-1,AC$40,SUM(OFFSET(AC33,0,0,1,AC$40)/OFFSET(AC$20,0,0,1,AC$40)),0,1)*AC$20</f>
        <v>8.4779917069552599</v>
      </c>
      <c r="AD49" s="183">
        <f t="array" ref="AD49">-PMT((1+AD$19)/(1+AD$18)-1,AD$40,SUM(OFFSET(AD33,0,0,1,AD$40)/OFFSET(AD$20,0,0,1,AD$40)),0,1)*AD$20</f>
        <v>8.7344885411777433</v>
      </c>
      <c r="AE49" s="183">
        <f t="array" ref="AE49">-PMT((1+AE$19)/(1+AE$18)-1,AE$40,SUM(OFFSET(AE33,0,0,1,AE$40)/OFFSET(AE$20,0,0,1,AE$40)),0,1)*AE$20</f>
        <v>9.0103022029574102</v>
      </c>
      <c r="AF49" s="183">
        <f t="array" ref="AF49">-PMT((1+AF$19)/(1+AF$18)-1,AF$40,SUM(OFFSET(AF33,0,0,1,AF$40)/OFFSET(AF$20,0,0,1,AF$40)),0,1)*AF$20</f>
        <v>9.2833553560409996</v>
      </c>
      <c r="AG49" s="183">
        <f t="array" ref="AG49">-PMT((1+AG$19)/(1+AG$18)-1,AG$40,SUM(OFFSET(AG33,0,0,1,AG$40)/OFFSET(AG$20,0,0,1,AG$40)),0,1)*AG$20</f>
        <v>9.5408697924776504</v>
      </c>
      <c r="AH49" s="183">
        <f t="array" ref="AH49">-PMT((1+AH$19)/(1+AH$18)-1,AH$40,SUM(OFFSET(AH33,0,0,1,AH$40)/OFFSET(AH$20,0,0,1,AH$40)),0,1)*AH$20</f>
        <v>9.8240266762080637</v>
      </c>
      <c r="AI49" s="183">
        <f t="array" ref="AI49">-PMT((1+AI$19)/(1+AI$18)-1,AI$40,SUM(OFFSET(AI33,0,0,1,AI$40)/OFFSET(AI$20,0,0,1,AI$40)),0,1)*AI$20</f>
        <v>10.115356059205608</v>
      </c>
      <c r="AJ49" s="183">
        <f t="array" ref="AJ49">-PMT((1+AJ$19)/(1+AJ$18)-1,AJ$40,SUM(OFFSET(AJ33,0,0,1,AJ$40)/OFFSET(AJ$20,0,0,1,AJ$40)),0,1)*AJ$20</f>
        <v>10.417805209042371</v>
      </c>
      <c r="AK49" s="183">
        <f t="array" ref="AK49">-PMT((1+AK$19)/(1+AK$18)-1,AK$40,SUM(OFFSET(AK33,0,0,1,AK$40)/OFFSET(AK$20,0,0,1,AK$40)),0,1)*AK$20</f>
        <v>10.619849937948725</v>
      </c>
      <c r="AL49" s="183">
        <f t="array" ref="AL49">-PMT((1+AL$19)/(1+AL$18)-1,AL$40,SUM(OFFSET(AL33,0,0,1,AL$40)/OFFSET(AL$20,0,0,1,AL$40)),0,1)*AL$20</f>
        <v>10.834093613102359</v>
      </c>
      <c r="AM49" s="183">
        <f t="array" ref="AM49">-PMT((1+AM$19)/(1+AM$18)-1,AM$40,SUM(OFFSET(AM33,0,0,1,AM$40)/OFFSET(AM$20,0,0,1,AM$40)),0,1)*AM$20</f>
        <v>11.138181486629081</v>
      </c>
      <c r="AN49" s="183">
        <f t="array" ref="AN49">-PMT((1+AN$19)/(1+AN$18)-1,AN$40,SUM(OFFSET(AN33,0,0,1,AN$40)/OFFSET(AN$20,0,0,1,AN$40)),0,1)*AN$20</f>
        <v>11.449975647397739</v>
      </c>
      <c r="AO49" s="183">
        <f t="array" ref="AO49">-PMT((1+AO$19)/(1+AO$18)-1,AO$40,SUM(OFFSET(AO33,0,0,1,AO$40)/OFFSET(AO$20,0,0,1,AO$40)),0,1)*AO$20</f>
        <v>11.24173563312063</v>
      </c>
      <c r="AP49" s="183">
        <f t="array" ref="AP49">-PMT((1+AP$19)/(1+AP$18)-1,AP$40,SUM(OFFSET(AP33,0,0,1,AP$40)/OFFSET(AP$20,0,0,1,AP$40)),0,1)*AP$20</f>
        <v>10.997065770563934</v>
      </c>
      <c r="AQ49" s="183">
        <f t="array" ref="AQ49">-PMT((1+AQ$19)/(1+AQ$18)-1,AQ$40,SUM(OFFSET(AQ33,0,0,1,AQ$40)/OFFSET(AQ$20,0,0,1,AQ$40)),0,1)*AQ$20</f>
        <v>11.118565006758576</v>
      </c>
      <c r="AR49" s="183">
        <f t="array" ref="AR49">-PMT((1+AR$19)/(1+AR$18)-1,AR$40,SUM(OFFSET(AR33,0,0,1,AR$40)/OFFSET(AR$20,0,0,1,AR$40)),0,1)*AR$20</f>
        <v>11.270546515301991</v>
      </c>
      <c r="AS49" s="183">
        <f t="array" ref="AS49">-PMT((1+AS$19)/(1+AS$18)-1,AS$40,SUM(OFFSET(AS33,0,0,1,AS$40)/OFFSET(AS$20,0,0,1,AS$40)),0,1)*AS$20</f>
        <v>11.410023326999125</v>
      </c>
      <c r="AT49" s="183">
        <f t="array" ref="AT49">-PMT((1+AT$19)/(1+AT$18)-1,AT$40,SUM(OFFSET(AT33,0,0,1,AT$40)/OFFSET(AT$20,0,0,1,AT$40)),0,1)*AT$20</f>
        <v>11.518470532315343</v>
      </c>
      <c r="AU49" s="183">
        <f t="array" ref="AU49">-PMT((1+AU$19)/(1+AU$18)-1,AU$40,SUM(OFFSET(AU33,0,0,1,AU$40)/OFFSET(AU$20,0,0,1,AU$40)),0,1)*AU$20</f>
        <v>11.234266962531539</v>
      </c>
      <c r="AV49" s="183">
        <f t="array" ref="AV49">-PMT((1+AV$19)/(1+AV$18)-1,AV$40,SUM(OFFSET(AV33,0,0,1,AV$40)/OFFSET(AV$20,0,0,1,AV$40)),0,1)*AV$20</f>
        <v>11.210283307018083</v>
      </c>
      <c r="AW49" s="183">
        <f t="array" ref="AW49">-PMT((1+AW$19)/(1+AW$18)-1,AW$40,SUM(OFFSET(AW33,0,0,1,AW$40)/OFFSET(AW$20,0,0,1,AW$40)),0,1)*AW$20</f>
        <v>11.097587301235098</v>
      </c>
      <c r="AX49" s="183">
        <f t="array" ref="AX49">-PMT((1+AX$19)/(1+AX$18)-1,AX$40,SUM(OFFSET(AX33,0,0,1,AX$40)/OFFSET(AX$20,0,0,1,AX$40)),0,1)*AX$20</f>
        <v>10.850219671346139</v>
      </c>
      <c r="AY49" s="183">
        <f t="array" ref="AY49">-PMT((1+AY$19)/(1+AY$18)-1,AY$40,SUM(OFFSET(AY33,0,0,1,AY$40)/OFFSET(AY$20,0,0,1,AY$40)),0,1)*AY$20</f>
        <v>10.396029262050032</v>
      </c>
      <c r="AZ49" s="183">
        <f t="array" ref="AZ49">-PMT((1+AZ$19)/(1+AZ$18)-1,AZ$40,SUM(OFFSET(AZ33,0,0,1,AZ$40)/OFFSET(AZ$20,0,0,1,AZ$40)),0,1)*AZ$20</f>
        <v>9.6049483356917236</v>
      </c>
      <c r="BA49" s="183">
        <f t="array" ref="BA49">-PMT((1+BA$19)/(1+BA$18)-1,BA$40,SUM(OFFSET(BA33,0,0,1,BA$40)/OFFSET(BA$20,0,0,1,BA$40)),0,1)*BA$20</f>
        <v>8.2165894008252049</v>
      </c>
      <c r="BB49" s="183">
        <f t="array" ref="BB49">-PMT((1+BB$19)/(1+BB$18)-1,BB$40,SUM(OFFSET(BB33,0,0,1,BB$40)/OFFSET(BB$20,0,0,1,BB$40)),0,1)*BB$20</f>
        <v>5.6230354000684208</v>
      </c>
      <c r="BC49" s="183">
        <f t="array" ref="BC49">-PMT((1+BC$19)/(1+BC$18)-1,BC$40,SUM(OFFSET(BC33,0,0,1,BC$40)/OFFSET(BC$20,0,0,1,BC$40)),0,1)*BC$20</f>
        <v>0</v>
      </c>
      <c r="BD49" s="183">
        <f t="array" ref="BD49">-PMT((1+BD$19)/(1+BD$18)-1,BD$40,SUM(OFFSET(BD33,0,0,1,BD$40)/OFFSET(BD$20,0,0,1,BD$40)),0,1)*BD$20</f>
        <v>0</v>
      </c>
    </row>
    <row r="50" spans="1:56" outlineLevel="1" x14ac:dyDescent="0.2">
      <c r="B50" s="48"/>
    </row>
    <row r="52" spans="1:56" x14ac:dyDescent="0.2">
      <c r="A52" s="68">
        <f>MAX($A$1:A15)+subsection</f>
        <v>10.02</v>
      </c>
      <c r="B52" s="6" t="s">
        <v>285</v>
      </c>
      <c r="C52" s="7"/>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row>
    <row r="54" spans="1:56" outlineLevel="1" x14ac:dyDescent="0.2">
      <c r="B54" s="49" t="s">
        <v>290</v>
      </c>
      <c r="C54" s="24"/>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row>
    <row r="55" spans="1:56" outlineLevel="1" x14ac:dyDescent="0.2">
      <c r="C55" s="24"/>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row>
    <row r="56" spans="1:56" outlineLevel="1" x14ac:dyDescent="0.2">
      <c r="B56" s="47" t="s">
        <v>148</v>
      </c>
      <c r="C56" s="24"/>
      <c r="D56" s="53" t="s">
        <v>278</v>
      </c>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row>
    <row r="57" spans="1:56" outlineLevel="1" x14ac:dyDescent="0.2">
      <c r="B57" s="48" t="s">
        <v>150</v>
      </c>
      <c r="C57" s="10" t="s">
        <v>216</v>
      </c>
      <c r="D57" s="24">
        <v>1</v>
      </c>
      <c r="G57" s="183">
        <f>SUMPRODUCT(Mapping!$E$70:$E$116,'Cost Allocation Model'!G$22:G$68)</f>
        <v>0</v>
      </c>
      <c r="H57" s="183">
        <f>SUMPRODUCT(Mapping!$E$70:$E$116,'Cost Allocation Model'!H$22:H$68)</f>
        <v>0</v>
      </c>
      <c r="I57" s="183">
        <f>SUMPRODUCT(Mapping!$E$70:$E$116,'Cost Allocation Model'!I$22:I$68)</f>
        <v>0</v>
      </c>
      <c r="J57" s="183">
        <f>SUMPRODUCT(Mapping!$E$70:$E$116,'Cost Allocation Model'!J$22:J$68)</f>
        <v>0</v>
      </c>
      <c r="K57" s="183">
        <f>SUMPRODUCT(Mapping!$E$70:$E$116,'Cost Allocation Model'!K$22:K$68)</f>
        <v>0</v>
      </c>
      <c r="L57" s="183">
        <f>SUMPRODUCT(Mapping!$E$70:$E$116,'Cost Allocation Model'!L$22:L$68)</f>
        <v>0</v>
      </c>
      <c r="M57" s="183">
        <f>SUMPRODUCT(Mapping!$E$70:$E$116,'Cost Allocation Model'!M$22:M$68)</f>
        <v>0</v>
      </c>
      <c r="N57" s="183">
        <f>SUMPRODUCT(Mapping!$E$70:$E$116,'Cost Allocation Model'!N$22:N$68)</f>
        <v>0</v>
      </c>
      <c r="O57" s="183">
        <f>SUMPRODUCT(Mapping!$E$70:$E$116,'Cost Allocation Model'!O$22:O$68)</f>
        <v>0</v>
      </c>
      <c r="P57" s="183">
        <f>SUMPRODUCT(Mapping!$E$70:$E$116,'Cost Allocation Model'!P$22:P$68)</f>
        <v>0</v>
      </c>
      <c r="Q57" s="183">
        <f>SUMPRODUCT(Mapping!$E$70:$E$116,'Cost Allocation Model'!Q$22:Q$68)</f>
        <v>0</v>
      </c>
      <c r="R57" s="183">
        <f>SUMPRODUCT(Mapping!$E$70:$E$116,'Cost Allocation Model'!R$22:R$68)</f>
        <v>0</v>
      </c>
      <c r="S57" s="183">
        <f>SUMPRODUCT(Mapping!$E$70:$E$116,'Cost Allocation Model'!S$22:S$68)</f>
        <v>0</v>
      </c>
      <c r="T57" s="183">
        <f>SUMPRODUCT(Mapping!$E$70:$E$116,'Cost Allocation Model'!T$22:T$68)</f>
        <v>0</v>
      </c>
      <c r="U57" s="183">
        <f>SUMPRODUCT(Mapping!$E$70:$E$116,'Cost Allocation Model'!U$22:U$68)</f>
        <v>0</v>
      </c>
      <c r="V57" s="183">
        <f>SUMPRODUCT(Mapping!$E$70:$E$116,'Cost Allocation Model'!V$22:V$68)</f>
        <v>0</v>
      </c>
      <c r="W57" s="183">
        <f>SUMPRODUCT(Mapping!$E$70:$E$116,'Cost Allocation Model'!W$22:W$68)</f>
        <v>0</v>
      </c>
      <c r="X57" s="183">
        <f>SUMPRODUCT(Mapping!$E$70:$E$116,'Cost Allocation Model'!X$22:X$68)</f>
        <v>0</v>
      </c>
      <c r="Y57" s="183">
        <f>SUMPRODUCT(Mapping!$E$70:$E$116,'Cost Allocation Model'!Y$22:Y$68)</f>
        <v>0</v>
      </c>
      <c r="Z57" s="183">
        <f>SUMPRODUCT(Mapping!$E$70:$E$116,'Cost Allocation Model'!Z$22:Z$68)</f>
        <v>0</v>
      </c>
      <c r="AA57" s="183">
        <f>SUMPRODUCT(Mapping!$E$70:$E$116,'Cost Allocation Model'!AA$22:AA$68)</f>
        <v>0</v>
      </c>
      <c r="AB57" s="183">
        <f>SUMPRODUCT(Mapping!$E$70:$E$116,'Cost Allocation Model'!AB$22:AB$68)</f>
        <v>0</v>
      </c>
      <c r="AC57" s="183">
        <f>SUMPRODUCT(Mapping!$E$70:$E$116,'Cost Allocation Model'!AC$22:AC$68)</f>
        <v>0</v>
      </c>
      <c r="AD57" s="183">
        <f>SUMPRODUCT(Mapping!$E$70:$E$116,'Cost Allocation Model'!AD$22:AD$68)</f>
        <v>0</v>
      </c>
      <c r="AE57" s="183">
        <f>SUMPRODUCT(Mapping!$E$70:$E$116,'Cost Allocation Model'!AE$22:AE$68)</f>
        <v>0</v>
      </c>
      <c r="AF57" s="183">
        <f>SUMPRODUCT(Mapping!$E$70:$E$116,'Cost Allocation Model'!AF$22:AF$68)</f>
        <v>0</v>
      </c>
      <c r="AG57" s="183">
        <f>SUMPRODUCT(Mapping!$E$70:$E$116,'Cost Allocation Model'!AG$22:AG$68)</f>
        <v>0</v>
      </c>
      <c r="AH57" s="183">
        <f>SUMPRODUCT(Mapping!$E$70:$E$116,'Cost Allocation Model'!AH$22:AH$68)</f>
        <v>0</v>
      </c>
      <c r="AI57" s="183">
        <f>SUMPRODUCT(Mapping!$E$70:$E$116,'Cost Allocation Model'!AI$22:AI$68)</f>
        <v>0</v>
      </c>
      <c r="AJ57" s="183">
        <f>SUMPRODUCT(Mapping!$E$70:$E$116,'Cost Allocation Model'!AJ$22:AJ$68)</f>
        <v>0</v>
      </c>
      <c r="AK57" s="183">
        <f>SUMPRODUCT(Mapping!$E$70:$E$116,'Cost Allocation Model'!AK$22:AK$68)</f>
        <v>0</v>
      </c>
      <c r="AL57" s="183">
        <f>SUMPRODUCT(Mapping!$E$70:$E$116,'Cost Allocation Model'!AL$22:AL$68)</f>
        <v>0</v>
      </c>
      <c r="AM57" s="183">
        <f>SUMPRODUCT(Mapping!$E$70:$E$116,'Cost Allocation Model'!AM$22:AM$68)</f>
        <v>0</v>
      </c>
      <c r="AN57" s="183">
        <f>SUMPRODUCT(Mapping!$E$70:$E$116,'Cost Allocation Model'!AN$22:AN$68)</f>
        <v>0</v>
      </c>
      <c r="AO57" s="183">
        <f>SUMPRODUCT(Mapping!$E$70:$E$116,'Cost Allocation Model'!AO$22:AO$68)</f>
        <v>0</v>
      </c>
      <c r="AP57" s="183">
        <f>SUMPRODUCT(Mapping!$E$70:$E$116,'Cost Allocation Model'!AP$22:AP$68)</f>
        <v>0</v>
      </c>
      <c r="AQ57" s="183">
        <f>SUMPRODUCT(Mapping!$E$70:$E$116,'Cost Allocation Model'!AQ$22:AQ$68)</f>
        <v>0</v>
      </c>
      <c r="AR57" s="183">
        <f>SUMPRODUCT(Mapping!$E$70:$E$116,'Cost Allocation Model'!AR$22:AR$68)</f>
        <v>0</v>
      </c>
      <c r="AS57" s="183">
        <f>SUMPRODUCT(Mapping!$E$70:$E$116,'Cost Allocation Model'!AS$22:AS$68)</f>
        <v>0</v>
      </c>
      <c r="AT57" s="183">
        <f>SUMPRODUCT(Mapping!$E$70:$E$116,'Cost Allocation Model'!AT$22:AT$68)</f>
        <v>0</v>
      </c>
      <c r="AU57" s="183">
        <f>SUMPRODUCT(Mapping!$E$70:$E$116,'Cost Allocation Model'!AU$22:AU$68)</f>
        <v>0</v>
      </c>
      <c r="AV57" s="183">
        <f>SUMPRODUCT(Mapping!$E$70:$E$116,'Cost Allocation Model'!AV$22:AV$68)</f>
        <v>0</v>
      </c>
      <c r="AW57" s="183">
        <f>SUMPRODUCT(Mapping!$E$70:$E$116,'Cost Allocation Model'!AW$22:AW$68)</f>
        <v>0</v>
      </c>
      <c r="AX57" s="183">
        <f>SUMPRODUCT(Mapping!$E$70:$E$116,'Cost Allocation Model'!AX$22:AX$68)</f>
        <v>0</v>
      </c>
      <c r="AY57" s="183">
        <f>SUMPRODUCT(Mapping!$E$70:$E$116,'Cost Allocation Model'!AY$22:AY$68)</f>
        <v>0</v>
      </c>
      <c r="AZ57" s="183">
        <f>SUMPRODUCT(Mapping!$E$70:$E$116,'Cost Allocation Model'!AZ$22:AZ$68)</f>
        <v>0</v>
      </c>
      <c r="BA57" s="183">
        <f>SUMPRODUCT(Mapping!$E$70:$E$116,'Cost Allocation Model'!BA$22:BA$68)</f>
        <v>0</v>
      </c>
      <c r="BB57" s="183">
        <f>SUMPRODUCT(Mapping!$E$70:$E$116,'Cost Allocation Model'!BB$22:BB$68)</f>
        <v>0</v>
      </c>
      <c r="BC57" s="183">
        <f>SUMPRODUCT(Mapping!$E$70:$E$116,'Cost Allocation Model'!BC$22:BC$68)</f>
        <v>0</v>
      </c>
      <c r="BD57" s="183">
        <f>SUMPRODUCT(Mapping!$E$70:$E$116,'Cost Allocation Model'!BD$22:BD$68)</f>
        <v>0</v>
      </c>
    </row>
    <row r="58" spans="1:56" outlineLevel="1" x14ac:dyDescent="0.2">
      <c r="B58" s="48" t="s">
        <v>152</v>
      </c>
      <c r="C58" s="10" t="s">
        <v>216</v>
      </c>
      <c r="D58" s="24">
        <v>2</v>
      </c>
      <c r="G58" s="183">
        <f>SUMPRODUCT(Mapping!$F$70:$F$116,'Cost Allocation Model'!G$22:G$68)</f>
        <v>0</v>
      </c>
      <c r="H58" s="183">
        <f>SUMPRODUCT(Mapping!$F$70:$F$116,'Cost Allocation Model'!H$22:H$68)</f>
        <v>0</v>
      </c>
      <c r="I58" s="183">
        <f>SUMPRODUCT(Mapping!$F$70:$F$116,'Cost Allocation Model'!I$22:I$68)</f>
        <v>0</v>
      </c>
      <c r="J58" s="183">
        <f>SUMPRODUCT(Mapping!$F$70:$F$116,'Cost Allocation Model'!J$22:J$68)</f>
        <v>0</v>
      </c>
      <c r="K58" s="183">
        <f>SUMPRODUCT(Mapping!$F$70:$F$116,'Cost Allocation Model'!K$22:K$68)</f>
        <v>0</v>
      </c>
      <c r="L58" s="183">
        <f>SUMPRODUCT(Mapping!$F$70:$F$116,'Cost Allocation Model'!L$22:L$68)</f>
        <v>0</v>
      </c>
      <c r="M58" s="183">
        <f>SUMPRODUCT(Mapping!$F$70:$F$116,'Cost Allocation Model'!M$22:M$68)</f>
        <v>0</v>
      </c>
      <c r="N58" s="183">
        <f>SUMPRODUCT(Mapping!$F$70:$F$116,'Cost Allocation Model'!N$22:N$68)</f>
        <v>0</v>
      </c>
      <c r="O58" s="183">
        <f>SUMPRODUCT(Mapping!$F$70:$F$116,'Cost Allocation Model'!O$22:O$68)</f>
        <v>0</v>
      </c>
      <c r="P58" s="183">
        <f>SUMPRODUCT(Mapping!$F$70:$F$116,'Cost Allocation Model'!P$22:P$68)</f>
        <v>0</v>
      </c>
      <c r="Q58" s="183">
        <f>SUMPRODUCT(Mapping!$F$70:$F$116,'Cost Allocation Model'!Q$22:Q$68)</f>
        <v>0</v>
      </c>
      <c r="R58" s="183">
        <f>SUMPRODUCT(Mapping!$F$70:$F$116,'Cost Allocation Model'!R$22:R$68)</f>
        <v>0</v>
      </c>
      <c r="S58" s="183">
        <f>SUMPRODUCT(Mapping!$F$70:$F$116,'Cost Allocation Model'!S$22:S$68)</f>
        <v>0</v>
      </c>
      <c r="T58" s="183">
        <f>SUMPRODUCT(Mapping!$F$70:$F$116,'Cost Allocation Model'!T$22:T$68)</f>
        <v>0</v>
      </c>
      <c r="U58" s="183">
        <f>SUMPRODUCT(Mapping!$F$70:$F$116,'Cost Allocation Model'!U$22:U$68)</f>
        <v>0</v>
      </c>
      <c r="V58" s="183">
        <f>SUMPRODUCT(Mapping!$F$70:$F$116,'Cost Allocation Model'!V$22:V$68)</f>
        <v>0</v>
      </c>
      <c r="W58" s="183">
        <f>SUMPRODUCT(Mapping!$F$70:$F$116,'Cost Allocation Model'!W$22:W$68)</f>
        <v>0</v>
      </c>
      <c r="X58" s="183">
        <f>SUMPRODUCT(Mapping!$F$70:$F$116,'Cost Allocation Model'!X$22:X$68)</f>
        <v>0</v>
      </c>
      <c r="Y58" s="183">
        <f>SUMPRODUCT(Mapping!$F$70:$F$116,'Cost Allocation Model'!Y$22:Y$68)</f>
        <v>0</v>
      </c>
      <c r="Z58" s="183">
        <f>SUMPRODUCT(Mapping!$F$70:$F$116,'Cost Allocation Model'!Z$22:Z$68)</f>
        <v>0</v>
      </c>
      <c r="AA58" s="183">
        <f>SUMPRODUCT(Mapping!$F$70:$F$116,'Cost Allocation Model'!AA$22:AA$68)</f>
        <v>0</v>
      </c>
      <c r="AB58" s="183">
        <f>SUMPRODUCT(Mapping!$F$70:$F$116,'Cost Allocation Model'!AB$22:AB$68)</f>
        <v>0</v>
      </c>
      <c r="AC58" s="183">
        <f>SUMPRODUCT(Mapping!$F$70:$F$116,'Cost Allocation Model'!AC$22:AC$68)</f>
        <v>0</v>
      </c>
      <c r="AD58" s="183">
        <f>SUMPRODUCT(Mapping!$F$70:$F$116,'Cost Allocation Model'!AD$22:AD$68)</f>
        <v>0</v>
      </c>
      <c r="AE58" s="183">
        <f>SUMPRODUCT(Mapping!$F$70:$F$116,'Cost Allocation Model'!AE$22:AE$68)</f>
        <v>0</v>
      </c>
      <c r="AF58" s="183">
        <f>SUMPRODUCT(Mapping!$F$70:$F$116,'Cost Allocation Model'!AF$22:AF$68)</f>
        <v>0</v>
      </c>
      <c r="AG58" s="183">
        <f>SUMPRODUCT(Mapping!$F$70:$F$116,'Cost Allocation Model'!AG$22:AG$68)</f>
        <v>0</v>
      </c>
      <c r="AH58" s="183">
        <f>SUMPRODUCT(Mapping!$F$70:$F$116,'Cost Allocation Model'!AH$22:AH$68)</f>
        <v>0</v>
      </c>
      <c r="AI58" s="183">
        <f>SUMPRODUCT(Mapping!$F$70:$F$116,'Cost Allocation Model'!AI$22:AI$68)</f>
        <v>0</v>
      </c>
      <c r="AJ58" s="183">
        <f>SUMPRODUCT(Mapping!$F$70:$F$116,'Cost Allocation Model'!AJ$22:AJ$68)</f>
        <v>0</v>
      </c>
      <c r="AK58" s="183">
        <f>SUMPRODUCT(Mapping!$F$70:$F$116,'Cost Allocation Model'!AK$22:AK$68)</f>
        <v>0</v>
      </c>
      <c r="AL58" s="183">
        <f>SUMPRODUCT(Mapping!$F$70:$F$116,'Cost Allocation Model'!AL$22:AL$68)</f>
        <v>0</v>
      </c>
      <c r="AM58" s="183">
        <f>SUMPRODUCT(Mapping!$F$70:$F$116,'Cost Allocation Model'!AM$22:AM$68)</f>
        <v>0</v>
      </c>
      <c r="AN58" s="183">
        <f>SUMPRODUCT(Mapping!$F$70:$F$116,'Cost Allocation Model'!AN$22:AN$68)</f>
        <v>0</v>
      </c>
      <c r="AO58" s="183">
        <f>SUMPRODUCT(Mapping!$F$70:$F$116,'Cost Allocation Model'!AO$22:AO$68)</f>
        <v>0</v>
      </c>
      <c r="AP58" s="183">
        <f>SUMPRODUCT(Mapping!$F$70:$F$116,'Cost Allocation Model'!AP$22:AP$68)</f>
        <v>0</v>
      </c>
      <c r="AQ58" s="183">
        <f>SUMPRODUCT(Mapping!$F$70:$F$116,'Cost Allocation Model'!AQ$22:AQ$68)</f>
        <v>0</v>
      </c>
      <c r="AR58" s="183">
        <f>SUMPRODUCT(Mapping!$F$70:$F$116,'Cost Allocation Model'!AR$22:AR$68)</f>
        <v>0</v>
      </c>
      <c r="AS58" s="183">
        <f>SUMPRODUCT(Mapping!$F$70:$F$116,'Cost Allocation Model'!AS$22:AS$68)</f>
        <v>0</v>
      </c>
      <c r="AT58" s="183">
        <f>SUMPRODUCT(Mapping!$F$70:$F$116,'Cost Allocation Model'!AT$22:AT$68)</f>
        <v>0</v>
      </c>
      <c r="AU58" s="183">
        <f>SUMPRODUCT(Mapping!$F$70:$F$116,'Cost Allocation Model'!AU$22:AU$68)</f>
        <v>0</v>
      </c>
      <c r="AV58" s="183">
        <f>SUMPRODUCT(Mapping!$F$70:$F$116,'Cost Allocation Model'!AV$22:AV$68)</f>
        <v>0</v>
      </c>
      <c r="AW58" s="183">
        <f>SUMPRODUCT(Mapping!$F$70:$F$116,'Cost Allocation Model'!AW$22:AW$68)</f>
        <v>0</v>
      </c>
      <c r="AX58" s="183">
        <f>SUMPRODUCT(Mapping!$F$70:$F$116,'Cost Allocation Model'!AX$22:AX$68)</f>
        <v>0</v>
      </c>
      <c r="AY58" s="183">
        <f>SUMPRODUCT(Mapping!$F$70:$F$116,'Cost Allocation Model'!AY$22:AY$68)</f>
        <v>0</v>
      </c>
      <c r="AZ58" s="183">
        <f>SUMPRODUCT(Mapping!$F$70:$F$116,'Cost Allocation Model'!AZ$22:AZ$68)</f>
        <v>0</v>
      </c>
      <c r="BA58" s="183">
        <f>SUMPRODUCT(Mapping!$F$70:$F$116,'Cost Allocation Model'!BA$22:BA$68)</f>
        <v>0</v>
      </c>
      <c r="BB58" s="183">
        <f>SUMPRODUCT(Mapping!$F$70:$F$116,'Cost Allocation Model'!BB$22:BB$68)</f>
        <v>0</v>
      </c>
      <c r="BC58" s="183">
        <f>SUMPRODUCT(Mapping!$F$70:$F$116,'Cost Allocation Model'!BC$22:BC$68)</f>
        <v>0</v>
      </c>
      <c r="BD58" s="183">
        <f>SUMPRODUCT(Mapping!$F$70:$F$116,'Cost Allocation Model'!BD$22:BD$68)</f>
        <v>0</v>
      </c>
    </row>
    <row r="59" spans="1:56" outlineLevel="1" x14ac:dyDescent="0.2">
      <c r="B59" s="48" t="s">
        <v>153</v>
      </c>
      <c r="C59" s="10" t="s">
        <v>216</v>
      </c>
      <c r="D59" s="24">
        <v>3</v>
      </c>
      <c r="F59" s="73"/>
      <c r="G59" s="183">
        <f>SUMPRODUCT(Mapping!$G$70:$G$116,'Cost Allocation Model'!G$22:G$68)</f>
        <v>0</v>
      </c>
      <c r="H59" s="183">
        <f>SUMPRODUCT(Mapping!$G$70:$G$116,'Cost Allocation Model'!H$22:H$68)</f>
        <v>0</v>
      </c>
      <c r="I59" s="183">
        <f>SUMPRODUCT(Mapping!$G$70:$G$116,'Cost Allocation Model'!I$22:I$68)</f>
        <v>0</v>
      </c>
      <c r="J59" s="183">
        <f>SUMPRODUCT(Mapping!$G$70:$G$116,'Cost Allocation Model'!J$22:J$68)</f>
        <v>0</v>
      </c>
      <c r="K59" s="183">
        <f>SUMPRODUCT(Mapping!$G$70:$G$116,'Cost Allocation Model'!K$22:K$68)</f>
        <v>0</v>
      </c>
      <c r="L59" s="183">
        <f>SUMPRODUCT(Mapping!$G$70:$G$116,'Cost Allocation Model'!L$22:L$68)</f>
        <v>0</v>
      </c>
      <c r="M59" s="183">
        <f>SUMPRODUCT(Mapping!$G$70:$G$116,'Cost Allocation Model'!M$22:M$68)</f>
        <v>0</v>
      </c>
      <c r="N59" s="183">
        <f>SUMPRODUCT(Mapping!$G$70:$G$116,'Cost Allocation Model'!N$22:N$68)</f>
        <v>0</v>
      </c>
      <c r="O59" s="183">
        <f>SUMPRODUCT(Mapping!$G$70:$G$116,'Cost Allocation Model'!O$22:O$68)</f>
        <v>0</v>
      </c>
      <c r="P59" s="183">
        <f>SUMPRODUCT(Mapping!$G$70:$G$116,'Cost Allocation Model'!P$22:P$68)</f>
        <v>0</v>
      </c>
      <c r="Q59" s="183">
        <f>SUMPRODUCT(Mapping!$G$70:$G$116,'Cost Allocation Model'!Q$22:Q$68)</f>
        <v>0</v>
      </c>
      <c r="R59" s="183">
        <f>SUMPRODUCT(Mapping!$G$70:$G$116,'Cost Allocation Model'!R$22:R$68)</f>
        <v>0</v>
      </c>
      <c r="S59" s="183">
        <f>SUMPRODUCT(Mapping!$G$70:$G$116,'Cost Allocation Model'!S$22:S$68)</f>
        <v>0</v>
      </c>
      <c r="T59" s="183">
        <f>SUMPRODUCT(Mapping!$G$70:$G$116,'Cost Allocation Model'!T$22:T$68)</f>
        <v>0</v>
      </c>
      <c r="U59" s="183">
        <f>SUMPRODUCT(Mapping!$G$70:$G$116,'Cost Allocation Model'!U$22:U$68)</f>
        <v>0</v>
      </c>
      <c r="V59" s="183">
        <f>SUMPRODUCT(Mapping!$G$70:$G$116,'Cost Allocation Model'!V$22:V$68)</f>
        <v>0</v>
      </c>
      <c r="W59" s="183">
        <f>SUMPRODUCT(Mapping!$G$70:$G$116,'Cost Allocation Model'!W$22:W$68)</f>
        <v>0</v>
      </c>
      <c r="X59" s="183">
        <f>SUMPRODUCT(Mapping!$G$70:$G$116,'Cost Allocation Model'!X$22:X$68)</f>
        <v>0</v>
      </c>
      <c r="Y59" s="183">
        <f>SUMPRODUCT(Mapping!$G$70:$G$116,'Cost Allocation Model'!Y$22:Y$68)</f>
        <v>0</v>
      </c>
      <c r="Z59" s="183">
        <f>SUMPRODUCT(Mapping!$G$70:$G$116,'Cost Allocation Model'!Z$22:Z$68)</f>
        <v>0</v>
      </c>
      <c r="AA59" s="183">
        <f>SUMPRODUCT(Mapping!$G$70:$G$116,'Cost Allocation Model'!AA$22:AA$68)</f>
        <v>0</v>
      </c>
      <c r="AB59" s="183">
        <f>SUMPRODUCT(Mapping!$G$70:$G$116,'Cost Allocation Model'!AB$22:AB$68)</f>
        <v>0</v>
      </c>
      <c r="AC59" s="183">
        <f>SUMPRODUCT(Mapping!$G$70:$G$116,'Cost Allocation Model'!AC$22:AC$68)</f>
        <v>0</v>
      </c>
      <c r="AD59" s="183">
        <f>SUMPRODUCT(Mapping!$G$70:$G$116,'Cost Allocation Model'!AD$22:AD$68)</f>
        <v>0</v>
      </c>
      <c r="AE59" s="183">
        <f>SUMPRODUCT(Mapping!$G$70:$G$116,'Cost Allocation Model'!AE$22:AE$68)</f>
        <v>0</v>
      </c>
      <c r="AF59" s="183">
        <f>SUMPRODUCT(Mapping!$G$70:$G$116,'Cost Allocation Model'!AF$22:AF$68)</f>
        <v>0</v>
      </c>
      <c r="AG59" s="183">
        <f>SUMPRODUCT(Mapping!$G$70:$G$116,'Cost Allocation Model'!AG$22:AG$68)</f>
        <v>0</v>
      </c>
      <c r="AH59" s="183">
        <f>SUMPRODUCT(Mapping!$G$70:$G$116,'Cost Allocation Model'!AH$22:AH$68)</f>
        <v>0</v>
      </c>
      <c r="AI59" s="183">
        <f>SUMPRODUCT(Mapping!$G$70:$G$116,'Cost Allocation Model'!AI$22:AI$68)</f>
        <v>0</v>
      </c>
      <c r="AJ59" s="183">
        <f>SUMPRODUCT(Mapping!$G$70:$G$116,'Cost Allocation Model'!AJ$22:AJ$68)</f>
        <v>0</v>
      </c>
      <c r="AK59" s="183">
        <f>SUMPRODUCT(Mapping!$G$70:$G$116,'Cost Allocation Model'!AK$22:AK$68)</f>
        <v>0</v>
      </c>
      <c r="AL59" s="183">
        <f>SUMPRODUCT(Mapping!$G$70:$G$116,'Cost Allocation Model'!AL$22:AL$68)</f>
        <v>0</v>
      </c>
      <c r="AM59" s="183">
        <f>SUMPRODUCT(Mapping!$G$70:$G$116,'Cost Allocation Model'!AM$22:AM$68)</f>
        <v>0</v>
      </c>
      <c r="AN59" s="183">
        <f>SUMPRODUCT(Mapping!$G$70:$G$116,'Cost Allocation Model'!AN$22:AN$68)</f>
        <v>0</v>
      </c>
      <c r="AO59" s="183">
        <f>SUMPRODUCT(Mapping!$G$70:$G$116,'Cost Allocation Model'!AO$22:AO$68)</f>
        <v>0</v>
      </c>
      <c r="AP59" s="183">
        <f>SUMPRODUCT(Mapping!$G$70:$G$116,'Cost Allocation Model'!AP$22:AP$68)</f>
        <v>0</v>
      </c>
      <c r="AQ59" s="183">
        <f>SUMPRODUCT(Mapping!$G$70:$G$116,'Cost Allocation Model'!AQ$22:AQ$68)</f>
        <v>0</v>
      </c>
      <c r="AR59" s="183">
        <f>SUMPRODUCT(Mapping!$G$70:$G$116,'Cost Allocation Model'!AR$22:AR$68)</f>
        <v>0</v>
      </c>
      <c r="AS59" s="183">
        <f>SUMPRODUCT(Mapping!$G$70:$G$116,'Cost Allocation Model'!AS$22:AS$68)</f>
        <v>0</v>
      </c>
      <c r="AT59" s="183">
        <f>SUMPRODUCT(Mapping!$G$70:$G$116,'Cost Allocation Model'!AT$22:AT$68)</f>
        <v>0</v>
      </c>
      <c r="AU59" s="183">
        <f>SUMPRODUCT(Mapping!$G$70:$G$116,'Cost Allocation Model'!AU$22:AU$68)</f>
        <v>0</v>
      </c>
      <c r="AV59" s="183">
        <f>SUMPRODUCT(Mapping!$G$70:$G$116,'Cost Allocation Model'!AV$22:AV$68)</f>
        <v>0</v>
      </c>
      <c r="AW59" s="183">
        <f>SUMPRODUCT(Mapping!$G$70:$G$116,'Cost Allocation Model'!AW$22:AW$68)</f>
        <v>0</v>
      </c>
      <c r="AX59" s="183">
        <f>SUMPRODUCT(Mapping!$G$70:$G$116,'Cost Allocation Model'!AX$22:AX$68)</f>
        <v>0</v>
      </c>
      <c r="AY59" s="183">
        <f>SUMPRODUCT(Mapping!$G$70:$G$116,'Cost Allocation Model'!AY$22:AY$68)</f>
        <v>0</v>
      </c>
      <c r="AZ59" s="183">
        <f>SUMPRODUCT(Mapping!$G$70:$G$116,'Cost Allocation Model'!AZ$22:AZ$68)</f>
        <v>0</v>
      </c>
      <c r="BA59" s="183">
        <f>SUMPRODUCT(Mapping!$G$70:$G$116,'Cost Allocation Model'!BA$22:BA$68)</f>
        <v>0</v>
      </c>
      <c r="BB59" s="183">
        <f>SUMPRODUCT(Mapping!$G$70:$G$116,'Cost Allocation Model'!BB$22:BB$68)</f>
        <v>0</v>
      </c>
      <c r="BC59" s="183">
        <f>SUMPRODUCT(Mapping!$G$70:$G$116,'Cost Allocation Model'!BC$22:BC$68)</f>
        <v>0</v>
      </c>
      <c r="BD59" s="183">
        <f>SUMPRODUCT(Mapping!$G$70:$G$116,'Cost Allocation Model'!BD$22:BD$68)</f>
        <v>0</v>
      </c>
    </row>
    <row r="60" spans="1:56" outlineLevel="1" x14ac:dyDescent="0.2">
      <c r="B60" s="48" t="s">
        <v>154</v>
      </c>
      <c r="C60" s="10" t="s">
        <v>216</v>
      </c>
      <c r="D60" s="24">
        <v>4</v>
      </c>
      <c r="F60" s="73"/>
      <c r="G60" s="183">
        <f>SUMPRODUCT(Mapping!$H$70:$H$116,'Cost Allocation Model'!G$22:G$68)</f>
        <v>0</v>
      </c>
      <c r="H60" s="183">
        <f>SUMPRODUCT(Mapping!$H$70:$H$116,'Cost Allocation Model'!H$22:H$68)</f>
        <v>0</v>
      </c>
      <c r="I60" s="183">
        <f>SUMPRODUCT(Mapping!$H$70:$H$116,'Cost Allocation Model'!I$22:I$68)</f>
        <v>0</v>
      </c>
      <c r="J60" s="183">
        <f>SUMPRODUCT(Mapping!$H$70:$H$116,'Cost Allocation Model'!J$22:J$68)</f>
        <v>0</v>
      </c>
      <c r="K60" s="183">
        <f>SUMPRODUCT(Mapping!$H$70:$H$116,'Cost Allocation Model'!K$22:K$68)</f>
        <v>0</v>
      </c>
      <c r="L60" s="183">
        <f>SUMPRODUCT(Mapping!$H$70:$H$116,'Cost Allocation Model'!L$22:L$68)</f>
        <v>0</v>
      </c>
      <c r="M60" s="183">
        <f>SUMPRODUCT(Mapping!$H$70:$H$116,'Cost Allocation Model'!M$22:M$68)</f>
        <v>0</v>
      </c>
      <c r="N60" s="183">
        <f>SUMPRODUCT(Mapping!$H$70:$H$116,'Cost Allocation Model'!N$22:N$68)</f>
        <v>0</v>
      </c>
      <c r="O60" s="183">
        <f>SUMPRODUCT(Mapping!$H$70:$H$116,'Cost Allocation Model'!O$22:O$68)</f>
        <v>0</v>
      </c>
      <c r="P60" s="183">
        <f>SUMPRODUCT(Mapping!$H$70:$H$116,'Cost Allocation Model'!P$22:P$68)</f>
        <v>0</v>
      </c>
      <c r="Q60" s="183">
        <f>SUMPRODUCT(Mapping!$H$70:$H$116,'Cost Allocation Model'!Q$22:Q$68)</f>
        <v>0</v>
      </c>
      <c r="R60" s="183">
        <f>SUMPRODUCT(Mapping!$H$70:$H$116,'Cost Allocation Model'!R$22:R$68)</f>
        <v>0</v>
      </c>
      <c r="S60" s="183">
        <f>SUMPRODUCT(Mapping!$H$70:$H$116,'Cost Allocation Model'!S$22:S$68)</f>
        <v>0</v>
      </c>
      <c r="T60" s="183">
        <f>SUMPRODUCT(Mapping!$H$70:$H$116,'Cost Allocation Model'!T$22:T$68)</f>
        <v>0</v>
      </c>
      <c r="U60" s="183">
        <f>SUMPRODUCT(Mapping!$H$70:$H$116,'Cost Allocation Model'!U$22:U$68)</f>
        <v>0</v>
      </c>
      <c r="V60" s="183">
        <f>SUMPRODUCT(Mapping!$H$70:$H$116,'Cost Allocation Model'!V$22:V$68)</f>
        <v>0</v>
      </c>
      <c r="W60" s="183">
        <f>SUMPRODUCT(Mapping!$H$70:$H$116,'Cost Allocation Model'!W$22:W$68)</f>
        <v>0</v>
      </c>
      <c r="X60" s="183">
        <f>SUMPRODUCT(Mapping!$H$70:$H$116,'Cost Allocation Model'!X$22:X$68)</f>
        <v>0</v>
      </c>
      <c r="Y60" s="183">
        <f>SUMPRODUCT(Mapping!$H$70:$H$116,'Cost Allocation Model'!Y$22:Y$68)</f>
        <v>0</v>
      </c>
      <c r="Z60" s="183">
        <f>SUMPRODUCT(Mapping!$H$70:$H$116,'Cost Allocation Model'!Z$22:Z$68)</f>
        <v>0</v>
      </c>
      <c r="AA60" s="183">
        <f>SUMPRODUCT(Mapping!$H$70:$H$116,'Cost Allocation Model'!AA$22:AA$68)</f>
        <v>0</v>
      </c>
      <c r="AB60" s="183">
        <f>SUMPRODUCT(Mapping!$H$70:$H$116,'Cost Allocation Model'!AB$22:AB$68)</f>
        <v>0</v>
      </c>
      <c r="AC60" s="183">
        <f>SUMPRODUCT(Mapping!$H$70:$H$116,'Cost Allocation Model'!AC$22:AC$68)</f>
        <v>0</v>
      </c>
      <c r="AD60" s="183">
        <f>SUMPRODUCT(Mapping!$H$70:$H$116,'Cost Allocation Model'!AD$22:AD$68)</f>
        <v>0</v>
      </c>
      <c r="AE60" s="183">
        <f>SUMPRODUCT(Mapping!$H$70:$H$116,'Cost Allocation Model'!AE$22:AE$68)</f>
        <v>0</v>
      </c>
      <c r="AF60" s="183">
        <f>SUMPRODUCT(Mapping!$H$70:$H$116,'Cost Allocation Model'!AF$22:AF$68)</f>
        <v>0</v>
      </c>
      <c r="AG60" s="183">
        <f>SUMPRODUCT(Mapping!$H$70:$H$116,'Cost Allocation Model'!AG$22:AG$68)</f>
        <v>0</v>
      </c>
      <c r="AH60" s="183">
        <f>SUMPRODUCT(Mapping!$H$70:$H$116,'Cost Allocation Model'!AH$22:AH$68)</f>
        <v>0</v>
      </c>
      <c r="AI60" s="183">
        <f>SUMPRODUCT(Mapping!$H$70:$H$116,'Cost Allocation Model'!AI$22:AI$68)</f>
        <v>0</v>
      </c>
      <c r="AJ60" s="183">
        <f>SUMPRODUCT(Mapping!$H$70:$H$116,'Cost Allocation Model'!AJ$22:AJ$68)</f>
        <v>0</v>
      </c>
      <c r="AK60" s="183">
        <f>SUMPRODUCT(Mapping!$H$70:$H$116,'Cost Allocation Model'!AK$22:AK$68)</f>
        <v>0</v>
      </c>
      <c r="AL60" s="183">
        <f>SUMPRODUCT(Mapping!$H$70:$H$116,'Cost Allocation Model'!AL$22:AL$68)</f>
        <v>0</v>
      </c>
      <c r="AM60" s="183">
        <f>SUMPRODUCT(Mapping!$H$70:$H$116,'Cost Allocation Model'!AM$22:AM$68)</f>
        <v>0</v>
      </c>
      <c r="AN60" s="183">
        <f>SUMPRODUCT(Mapping!$H$70:$H$116,'Cost Allocation Model'!AN$22:AN$68)</f>
        <v>0</v>
      </c>
      <c r="AO60" s="183">
        <f>SUMPRODUCT(Mapping!$H$70:$H$116,'Cost Allocation Model'!AO$22:AO$68)</f>
        <v>0</v>
      </c>
      <c r="AP60" s="183">
        <f>SUMPRODUCT(Mapping!$H$70:$H$116,'Cost Allocation Model'!AP$22:AP$68)</f>
        <v>0</v>
      </c>
      <c r="AQ60" s="183">
        <f>SUMPRODUCT(Mapping!$H$70:$H$116,'Cost Allocation Model'!AQ$22:AQ$68)</f>
        <v>0</v>
      </c>
      <c r="AR60" s="183">
        <f>SUMPRODUCT(Mapping!$H$70:$H$116,'Cost Allocation Model'!AR$22:AR$68)</f>
        <v>0</v>
      </c>
      <c r="AS60" s="183">
        <f>SUMPRODUCT(Mapping!$H$70:$H$116,'Cost Allocation Model'!AS$22:AS$68)</f>
        <v>0</v>
      </c>
      <c r="AT60" s="183">
        <f>SUMPRODUCT(Mapping!$H$70:$H$116,'Cost Allocation Model'!AT$22:AT$68)</f>
        <v>0</v>
      </c>
      <c r="AU60" s="183">
        <f>SUMPRODUCT(Mapping!$H$70:$H$116,'Cost Allocation Model'!AU$22:AU$68)</f>
        <v>0</v>
      </c>
      <c r="AV60" s="183">
        <f>SUMPRODUCT(Mapping!$H$70:$H$116,'Cost Allocation Model'!AV$22:AV$68)</f>
        <v>0</v>
      </c>
      <c r="AW60" s="183">
        <f>SUMPRODUCT(Mapping!$H$70:$H$116,'Cost Allocation Model'!AW$22:AW$68)</f>
        <v>0</v>
      </c>
      <c r="AX60" s="183">
        <f>SUMPRODUCT(Mapping!$H$70:$H$116,'Cost Allocation Model'!AX$22:AX$68)</f>
        <v>0</v>
      </c>
      <c r="AY60" s="183">
        <f>SUMPRODUCT(Mapping!$H$70:$H$116,'Cost Allocation Model'!AY$22:AY$68)</f>
        <v>0</v>
      </c>
      <c r="AZ60" s="183">
        <f>SUMPRODUCT(Mapping!$H$70:$H$116,'Cost Allocation Model'!AZ$22:AZ$68)</f>
        <v>0</v>
      </c>
      <c r="BA60" s="183">
        <f>SUMPRODUCT(Mapping!$H$70:$H$116,'Cost Allocation Model'!BA$22:BA$68)</f>
        <v>0</v>
      </c>
      <c r="BB60" s="183">
        <f>SUMPRODUCT(Mapping!$H$70:$H$116,'Cost Allocation Model'!BB$22:BB$68)</f>
        <v>0</v>
      </c>
      <c r="BC60" s="183">
        <f>SUMPRODUCT(Mapping!$H$70:$H$116,'Cost Allocation Model'!BC$22:BC$68)</f>
        <v>0</v>
      </c>
      <c r="BD60" s="183">
        <f>SUMPRODUCT(Mapping!$H$70:$H$116,'Cost Allocation Model'!BD$22:BD$68)</f>
        <v>0</v>
      </c>
    </row>
    <row r="61" spans="1:56" outlineLevel="1" x14ac:dyDescent="0.2">
      <c r="B61" s="48" t="s">
        <v>155</v>
      </c>
      <c r="C61" s="10" t="s">
        <v>216</v>
      </c>
      <c r="D61" s="24">
        <v>5</v>
      </c>
      <c r="F61" s="73"/>
      <c r="G61" s="183">
        <f>SUMPRODUCT(Mapping!$I$70:$I$116,'Cost Allocation Model'!G$22:G$68)</f>
        <v>0</v>
      </c>
      <c r="H61" s="183">
        <f>SUMPRODUCT(Mapping!$I$70:$I$116,'Cost Allocation Model'!H$22:H$68)</f>
        <v>0</v>
      </c>
      <c r="I61" s="183">
        <f>SUMPRODUCT(Mapping!$I$70:$I$116,'Cost Allocation Model'!I$22:I$68)</f>
        <v>0</v>
      </c>
      <c r="J61" s="183">
        <f>SUMPRODUCT(Mapping!$I$70:$I$116,'Cost Allocation Model'!J$22:J$68)</f>
        <v>0</v>
      </c>
      <c r="K61" s="183">
        <f>SUMPRODUCT(Mapping!$I$70:$I$116,'Cost Allocation Model'!K$22:K$68)</f>
        <v>0</v>
      </c>
      <c r="L61" s="183">
        <f>SUMPRODUCT(Mapping!$I$70:$I$116,'Cost Allocation Model'!L$22:L$68)</f>
        <v>0</v>
      </c>
      <c r="M61" s="183">
        <f>SUMPRODUCT(Mapping!$I$70:$I$116,'Cost Allocation Model'!M$22:M$68)</f>
        <v>0</v>
      </c>
      <c r="N61" s="183">
        <f>SUMPRODUCT(Mapping!$I$70:$I$116,'Cost Allocation Model'!N$22:N$68)</f>
        <v>0</v>
      </c>
      <c r="O61" s="183">
        <f>SUMPRODUCT(Mapping!$I$70:$I$116,'Cost Allocation Model'!O$22:O$68)</f>
        <v>0</v>
      </c>
      <c r="P61" s="183">
        <f>SUMPRODUCT(Mapping!$I$70:$I$116,'Cost Allocation Model'!P$22:P$68)</f>
        <v>0</v>
      </c>
      <c r="Q61" s="183">
        <f>SUMPRODUCT(Mapping!$I$70:$I$116,'Cost Allocation Model'!Q$22:Q$68)</f>
        <v>0</v>
      </c>
      <c r="R61" s="183">
        <f>SUMPRODUCT(Mapping!$I$70:$I$116,'Cost Allocation Model'!R$22:R$68)</f>
        <v>0</v>
      </c>
      <c r="S61" s="183">
        <f>SUMPRODUCT(Mapping!$I$70:$I$116,'Cost Allocation Model'!S$22:S$68)</f>
        <v>0</v>
      </c>
      <c r="T61" s="183">
        <f>SUMPRODUCT(Mapping!$I$70:$I$116,'Cost Allocation Model'!T$22:T$68)</f>
        <v>0</v>
      </c>
      <c r="U61" s="183">
        <f>SUMPRODUCT(Mapping!$I$70:$I$116,'Cost Allocation Model'!U$22:U$68)</f>
        <v>0</v>
      </c>
      <c r="V61" s="183">
        <f>SUMPRODUCT(Mapping!$I$70:$I$116,'Cost Allocation Model'!V$22:V$68)</f>
        <v>0</v>
      </c>
      <c r="W61" s="183">
        <f>SUMPRODUCT(Mapping!$I$70:$I$116,'Cost Allocation Model'!W$22:W$68)</f>
        <v>0</v>
      </c>
      <c r="X61" s="183">
        <f>SUMPRODUCT(Mapping!$I$70:$I$116,'Cost Allocation Model'!X$22:X$68)</f>
        <v>0</v>
      </c>
      <c r="Y61" s="183">
        <f>SUMPRODUCT(Mapping!$I$70:$I$116,'Cost Allocation Model'!Y$22:Y$68)</f>
        <v>0</v>
      </c>
      <c r="Z61" s="183">
        <f>SUMPRODUCT(Mapping!$I$70:$I$116,'Cost Allocation Model'!Z$22:Z$68)</f>
        <v>0</v>
      </c>
      <c r="AA61" s="183">
        <f>SUMPRODUCT(Mapping!$I$70:$I$116,'Cost Allocation Model'!AA$22:AA$68)</f>
        <v>0</v>
      </c>
      <c r="AB61" s="183">
        <f>SUMPRODUCT(Mapping!$I$70:$I$116,'Cost Allocation Model'!AB$22:AB$68)</f>
        <v>0</v>
      </c>
      <c r="AC61" s="183">
        <f>SUMPRODUCT(Mapping!$I$70:$I$116,'Cost Allocation Model'!AC$22:AC$68)</f>
        <v>0</v>
      </c>
      <c r="AD61" s="183">
        <f>SUMPRODUCT(Mapping!$I$70:$I$116,'Cost Allocation Model'!AD$22:AD$68)</f>
        <v>0</v>
      </c>
      <c r="AE61" s="183">
        <f>SUMPRODUCT(Mapping!$I$70:$I$116,'Cost Allocation Model'!AE$22:AE$68)</f>
        <v>0</v>
      </c>
      <c r="AF61" s="183">
        <f>SUMPRODUCT(Mapping!$I$70:$I$116,'Cost Allocation Model'!AF$22:AF$68)</f>
        <v>0</v>
      </c>
      <c r="AG61" s="183">
        <f>SUMPRODUCT(Mapping!$I$70:$I$116,'Cost Allocation Model'!AG$22:AG$68)</f>
        <v>0</v>
      </c>
      <c r="AH61" s="183">
        <f>SUMPRODUCT(Mapping!$I$70:$I$116,'Cost Allocation Model'!AH$22:AH$68)</f>
        <v>0</v>
      </c>
      <c r="AI61" s="183">
        <f>SUMPRODUCT(Mapping!$I$70:$I$116,'Cost Allocation Model'!AI$22:AI$68)</f>
        <v>0</v>
      </c>
      <c r="AJ61" s="183">
        <f>SUMPRODUCT(Mapping!$I$70:$I$116,'Cost Allocation Model'!AJ$22:AJ$68)</f>
        <v>0</v>
      </c>
      <c r="AK61" s="183">
        <f>SUMPRODUCT(Mapping!$I$70:$I$116,'Cost Allocation Model'!AK$22:AK$68)</f>
        <v>0</v>
      </c>
      <c r="AL61" s="183">
        <f>SUMPRODUCT(Mapping!$I$70:$I$116,'Cost Allocation Model'!AL$22:AL$68)</f>
        <v>0</v>
      </c>
      <c r="AM61" s="183">
        <f>SUMPRODUCT(Mapping!$I$70:$I$116,'Cost Allocation Model'!AM$22:AM$68)</f>
        <v>0</v>
      </c>
      <c r="AN61" s="183">
        <f>SUMPRODUCT(Mapping!$I$70:$I$116,'Cost Allocation Model'!AN$22:AN$68)</f>
        <v>0</v>
      </c>
      <c r="AO61" s="183">
        <f>SUMPRODUCT(Mapping!$I$70:$I$116,'Cost Allocation Model'!AO$22:AO$68)</f>
        <v>0</v>
      </c>
      <c r="AP61" s="183">
        <f>SUMPRODUCT(Mapping!$I$70:$I$116,'Cost Allocation Model'!AP$22:AP$68)</f>
        <v>0</v>
      </c>
      <c r="AQ61" s="183">
        <f>SUMPRODUCT(Mapping!$I$70:$I$116,'Cost Allocation Model'!AQ$22:AQ$68)</f>
        <v>0</v>
      </c>
      <c r="AR61" s="183">
        <f>SUMPRODUCT(Mapping!$I$70:$I$116,'Cost Allocation Model'!AR$22:AR$68)</f>
        <v>0</v>
      </c>
      <c r="AS61" s="183">
        <f>SUMPRODUCT(Mapping!$I$70:$I$116,'Cost Allocation Model'!AS$22:AS$68)</f>
        <v>0</v>
      </c>
      <c r="AT61" s="183">
        <f>SUMPRODUCT(Mapping!$I$70:$I$116,'Cost Allocation Model'!AT$22:AT$68)</f>
        <v>0</v>
      </c>
      <c r="AU61" s="183">
        <f>SUMPRODUCT(Mapping!$I$70:$I$116,'Cost Allocation Model'!AU$22:AU$68)</f>
        <v>0</v>
      </c>
      <c r="AV61" s="183">
        <f>SUMPRODUCT(Mapping!$I$70:$I$116,'Cost Allocation Model'!AV$22:AV$68)</f>
        <v>0</v>
      </c>
      <c r="AW61" s="183">
        <f>SUMPRODUCT(Mapping!$I$70:$I$116,'Cost Allocation Model'!AW$22:AW$68)</f>
        <v>0</v>
      </c>
      <c r="AX61" s="183">
        <f>SUMPRODUCT(Mapping!$I$70:$I$116,'Cost Allocation Model'!AX$22:AX$68)</f>
        <v>0</v>
      </c>
      <c r="AY61" s="183">
        <f>SUMPRODUCT(Mapping!$I$70:$I$116,'Cost Allocation Model'!AY$22:AY$68)</f>
        <v>0</v>
      </c>
      <c r="AZ61" s="183">
        <f>SUMPRODUCT(Mapping!$I$70:$I$116,'Cost Allocation Model'!AZ$22:AZ$68)</f>
        <v>0</v>
      </c>
      <c r="BA61" s="183">
        <f>SUMPRODUCT(Mapping!$I$70:$I$116,'Cost Allocation Model'!BA$22:BA$68)</f>
        <v>0</v>
      </c>
      <c r="BB61" s="183">
        <f>SUMPRODUCT(Mapping!$I$70:$I$116,'Cost Allocation Model'!BB$22:BB$68)</f>
        <v>0</v>
      </c>
      <c r="BC61" s="183">
        <f>SUMPRODUCT(Mapping!$I$70:$I$116,'Cost Allocation Model'!BC$22:BC$68)</f>
        <v>0</v>
      </c>
      <c r="BD61" s="183">
        <f>SUMPRODUCT(Mapping!$I$70:$I$116,'Cost Allocation Model'!BD$22:BD$68)</f>
        <v>0</v>
      </c>
    </row>
    <row r="62" spans="1:56" outlineLevel="1" x14ac:dyDescent="0.2">
      <c r="B62" s="48" t="s">
        <v>156</v>
      </c>
      <c r="C62" s="10" t="s">
        <v>216</v>
      </c>
      <c r="D62" s="24">
        <v>6</v>
      </c>
      <c r="F62" s="73"/>
      <c r="G62" s="183">
        <f>SUMPRODUCT(Mapping!$J$70:$J$116,'Cost Allocation Model'!G$22:G$68)</f>
        <v>0</v>
      </c>
      <c r="H62" s="183">
        <f>SUMPRODUCT(Mapping!$J$70:$J$116,'Cost Allocation Model'!H$22:H$68)</f>
        <v>0</v>
      </c>
      <c r="I62" s="183">
        <f>SUMPRODUCT(Mapping!$J$70:$J$116,'Cost Allocation Model'!I$22:I$68)</f>
        <v>0</v>
      </c>
      <c r="J62" s="183">
        <f>SUMPRODUCT(Mapping!$J$70:$J$116,'Cost Allocation Model'!J$22:J$68)</f>
        <v>0</v>
      </c>
      <c r="K62" s="183">
        <f>SUMPRODUCT(Mapping!$J$70:$J$116,'Cost Allocation Model'!K$22:K$68)</f>
        <v>0</v>
      </c>
      <c r="L62" s="183">
        <f>SUMPRODUCT(Mapping!$J$70:$J$116,'Cost Allocation Model'!L$22:L$68)</f>
        <v>0</v>
      </c>
      <c r="M62" s="183">
        <f>SUMPRODUCT(Mapping!$J$70:$J$116,'Cost Allocation Model'!M$22:M$68)</f>
        <v>0</v>
      </c>
      <c r="N62" s="183">
        <f>SUMPRODUCT(Mapping!$J$70:$J$116,'Cost Allocation Model'!N$22:N$68)</f>
        <v>0</v>
      </c>
      <c r="O62" s="183">
        <f>SUMPRODUCT(Mapping!$J$70:$J$116,'Cost Allocation Model'!O$22:O$68)</f>
        <v>0</v>
      </c>
      <c r="P62" s="183">
        <f>SUMPRODUCT(Mapping!$J$70:$J$116,'Cost Allocation Model'!P$22:P$68)</f>
        <v>0</v>
      </c>
      <c r="Q62" s="183">
        <f>SUMPRODUCT(Mapping!$J$70:$J$116,'Cost Allocation Model'!Q$22:Q$68)</f>
        <v>0</v>
      </c>
      <c r="R62" s="183">
        <f>SUMPRODUCT(Mapping!$J$70:$J$116,'Cost Allocation Model'!R$22:R$68)</f>
        <v>0</v>
      </c>
      <c r="S62" s="183">
        <f>SUMPRODUCT(Mapping!$J$70:$J$116,'Cost Allocation Model'!S$22:S$68)</f>
        <v>0</v>
      </c>
      <c r="T62" s="183">
        <f>SUMPRODUCT(Mapping!$J$70:$J$116,'Cost Allocation Model'!T$22:T$68)</f>
        <v>0</v>
      </c>
      <c r="U62" s="183">
        <f>SUMPRODUCT(Mapping!$J$70:$J$116,'Cost Allocation Model'!U$22:U$68)</f>
        <v>0</v>
      </c>
      <c r="V62" s="183">
        <f>SUMPRODUCT(Mapping!$J$70:$J$116,'Cost Allocation Model'!V$22:V$68)</f>
        <v>0</v>
      </c>
      <c r="W62" s="183">
        <f>SUMPRODUCT(Mapping!$J$70:$J$116,'Cost Allocation Model'!W$22:W$68)</f>
        <v>0</v>
      </c>
      <c r="X62" s="183">
        <f>SUMPRODUCT(Mapping!$J$70:$J$116,'Cost Allocation Model'!X$22:X$68)</f>
        <v>0</v>
      </c>
      <c r="Y62" s="183">
        <f>SUMPRODUCT(Mapping!$J$70:$J$116,'Cost Allocation Model'!Y$22:Y$68)</f>
        <v>0</v>
      </c>
      <c r="Z62" s="183">
        <f>SUMPRODUCT(Mapping!$J$70:$J$116,'Cost Allocation Model'!Z$22:Z$68)</f>
        <v>0</v>
      </c>
      <c r="AA62" s="183">
        <f>SUMPRODUCT(Mapping!$J$70:$J$116,'Cost Allocation Model'!AA$22:AA$68)</f>
        <v>0</v>
      </c>
      <c r="AB62" s="183">
        <f>SUMPRODUCT(Mapping!$J$70:$J$116,'Cost Allocation Model'!AB$22:AB$68)</f>
        <v>0</v>
      </c>
      <c r="AC62" s="183">
        <f>SUMPRODUCT(Mapping!$J$70:$J$116,'Cost Allocation Model'!AC$22:AC$68)</f>
        <v>0</v>
      </c>
      <c r="AD62" s="183">
        <f>SUMPRODUCT(Mapping!$J$70:$J$116,'Cost Allocation Model'!AD$22:AD$68)</f>
        <v>0</v>
      </c>
      <c r="AE62" s="183">
        <f>SUMPRODUCT(Mapping!$J$70:$J$116,'Cost Allocation Model'!AE$22:AE$68)</f>
        <v>0</v>
      </c>
      <c r="AF62" s="183">
        <f>SUMPRODUCT(Mapping!$J$70:$J$116,'Cost Allocation Model'!AF$22:AF$68)</f>
        <v>0</v>
      </c>
      <c r="AG62" s="183">
        <f>SUMPRODUCT(Mapping!$J$70:$J$116,'Cost Allocation Model'!AG$22:AG$68)</f>
        <v>0</v>
      </c>
      <c r="AH62" s="183">
        <f>SUMPRODUCT(Mapping!$J$70:$J$116,'Cost Allocation Model'!AH$22:AH$68)</f>
        <v>0</v>
      </c>
      <c r="AI62" s="183">
        <f>SUMPRODUCT(Mapping!$J$70:$J$116,'Cost Allocation Model'!AI$22:AI$68)</f>
        <v>0</v>
      </c>
      <c r="AJ62" s="183">
        <f>SUMPRODUCT(Mapping!$J$70:$J$116,'Cost Allocation Model'!AJ$22:AJ$68)</f>
        <v>0</v>
      </c>
      <c r="AK62" s="183">
        <f>SUMPRODUCT(Mapping!$J$70:$J$116,'Cost Allocation Model'!AK$22:AK$68)</f>
        <v>0</v>
      </c>
      <c r="AL62" s="183">
        <f>SUMPRODUCT(Mapping!$J$70:$J$116,'Cost Allocation Model'!AL$22:AL$68)</f>
        <v>0</v>
      </c>
      <c r="AM62" s="183">
        <f>SUMPRODUCT(Mapping!$J$70:$J$116,'Cost Allocation Model'!AM$22:AM$68)</f>
        <v>0</v>
      </c>
      <c r="AN62" s="183">
        <f>SUMPRODUCT(Mapping!$J$70:$J$116,'Cost Allocation Model'!AN$22:AN$68)</f>
        <v>0</v>
      </c>
      <c r="AO62" s="183">
        <f>SUMPRODUCT(Mapping!$J$70:$J$116,'Cost Allocation Model'!AO$22:AO$68)</f>
        <v>0</v>
      </c>
      <c r="AP62" s="183">
        <f>SUMPRODUCT(Mapping!$J$70:$J$116,'Cost Allocation Model'!AP$22:AP$68)</f>
        <v>0</v>
      </c>
      <c r="AQ62" s="183">
        <f>SUMPRODUCT(Mapping!$J$70:$J$116,'Cost Allocation Model'!AQ$22:AQ$68)</f>
        <v>0</v>
      </c>
      <c r="AR62" s="183">
        <f>SUMPRODUCT(Mapping!$J$70:$J$116,'Cost Allocation Model'!AR$22:AR$68)</f>
        <v>0</v>
      </c>
      <c r="AS62" s="183">
        <f>SUMPRODUCT(Mapping!$J$70:$J$116,'Cost Allocation Model'!AS$22:AS$68)</f>
        <v>0</v>
      </c>
      <c r="AT62" s="183">
        <f>SUMPRODUCT(Mapping!$J$70:$J$116,'Cost Allocation Model'!AT$22:AT$68)</f>
        <v>0</v>
      </c>
      <c r="AU62" s="183">
        <f>SUMPRODUCT(Mapping!$J$70:$J$116,'Cost Allocation Model'!AU$22:AU$68)</f>
        <v>0</v>
      </c>
      <c r="AV62" s="183">
        <f>SUMPRODUCT(Mapping!$J$70:$J$116,'Cost Allocation Model'!AV$22:AV$68)</f>
        <v>0</v>
      </c>
      <c r="AW62" s="183">
        <f>SUMPRODUCT(Mapping!$J$70:$J$116,'Cost Allocation Model'!AW$22:AW$68)</f>
        <v>0</v>
      </c>
      <c r="AX62" s="183">
        <f>SUMPRODUCT(Mapping!$J$70:$J$116,'Cost Allocation Model'!AX$22:AX$68)</f>
        <v>0</v>
      </c>
      <c r="AY62" s="183">
        <f>SUMPRODUCT(Mapping!$J$70:$J$116,'Cost Allocation Model'!AY$22:AY$68)</f>
        <v>0</v>
      </c>
      <c r="AZ62" s="183">
        <f>SUMPRODUCT(Mapping!$J$70:$J$116,'Cost Allocation Model'!AZ$22:AZ$68)</f>
        <v>0</v>
      </c>
      <c r="BA62" s="183">
        <f>SUMPRODUCT(Mapping!$J$70:$J$116,'Cost Allocation Model'!BA$22:BA$68)</f>
        <v>0</v>
      </c>
      <c r="BB62" s="183">
        <f>SUMPRODUCT(Mapping!$J$70:$J$116,'Cost Allocation Model'!BB$22:BB$68)</f>
        <v>0</v>
      </c>
      <c r="BC62" s="183">
        <f>SUMPRODUCT(Mapping!$J$70:$J$116,'Cost Allocation Model'!BC$22:BC$68)</f>
        <v>0</v>
      </c>
      <c r="BD62" s="183">
        <f>SUMPRODUCT(Mapping!$J$70:$J$116,'Cost Allocation Model'!BD$22:BD$68)</f>
        <v>0</v>
      </c>
    </row>
    <row r="63" spans="1:56" outlineLevel="1" x14ac:dyDescent="0.2">
      <c r="B63" s="48" t="s">
        <v>157</v>
      </c>
      <c r="C63" s="10" t="s">
        <v>216</v>
      </c>
      <c r="D63" s="24">
        <v>7</v>
      </c>
      <c r="F63" s="73"/>
      <c r="G63" s="183">
        <f>SUMPRODUCT(Mapping!$K$70:$K$116,'Cost Allocation Model'!G$22:G$68)</f>
        <v>0</v>
      </c>
      <c r="H63" s="183">
        <f>SUMPRODUCT(Mapping!$K$70:$K$116,'Cost Allocation Model'!H$22:H$68)</f>
        <v>0</v>
      </c>
      <c r="I63" s="183">
        <f>SUMPRODUCT(Mapping!$K$70:$K$116,'Cost Allocation Model'!I$22:I$68)</f>
        <v>0</v>
      </c>
      <c r="J63" s="183">
        <f>SUMPRODUCT(Mapping!$K$70:$K$116,'Cost Allocation Model'!J$22:J$68)</f>
        <v>0</v>
      </c>
      <c r="K63" s="183">
        <f>SUMPRODUCT(Mapping!$K$70:$K$116,'Cost Allocation Model'!K$22:K$68)</f>
        <v>0</v>
      </c>
      <c r="L63" s="183">
        <f>SUMPRODUCT(Mapping!$K$70:$K$116,'Cost Allocation Model'!L$22:L$68)</f>
        <v>0</v>
      </c>
      <c r="M63" s="183">
        <f>SUMPRODUCT(Mapping!$K$70:$K$116,'Cost Allocation Model'!M$22:M$68)</f>
        <v>0</v>
      </c>
      <c r="N63" s="183">
        <f>SUMPRODUCT(Mapping!$K$70:$K$116,'Cost Allocation Model'!N$22:N$68)</f>
        <v>0</v>
      </c>
      <c r="O63" s="183">
        <f>SUMPRODUCT(Mapping!$K$70:$K$116,'Cost Allocation Model'!O$22:O$68)</f>
        <v>0</v>
      </c>
      <c r="P63" s="183">
        <f>SUMPRODUCT(Mapping!$K$70:$K$116,'Cost Allocation Model'!P$22:P$68)</f>
        <v>0</v>
      </c>
      <c r="Q63" s="183">
        <f>SUMPRODUCT(Mapping!$K$70:$K$116,'Cost Allocation Model'!Q$22:Q$68)</f>
        <v>0</v>
      </c>
      <c r="R63" s="183">
        <f>SUMPRODUCT(Mapping!$K$70:$K$116,'Cost Allocation Model'!R$22:R$68)</f>
        <v>0</v>
      </c>
      <c r="S63" s="183">
        <f>SUMPRODUCT(Mapping!$K$70:$K$116,'Cost Allocation Model'!S$22:S$68)</f>
        <v>0</v>
      </c>
      <c r="T63" s="183">
        <f>SUMPRODUCT(Mapping!$K$70:$K$116,'Cost Allocation Model'!T$22:T$68)</f>
        <v>0</v>
      </c>
      <c r="U63" s="183">
        <f>SUMPRODUCT(Mapping!$K$70:$K$116,'Cost Allocation Model'!U$22:U$68)</f>
        <v>0</v>
      </c>
      <c r="V63" s="183">
        <f>SUMPRODUCT(Mapping!$K$70:$K$116,'Cost Allocation Model'!V$22:V$68)</f>
        <v>0</v>
      </c>
      <c r="W63" s="183">
        <f>SUMPRODUCT(Mapping!$K$70:$K$116,'Cost Allocation Model'!W$22:W$68)</f>
        <v>0</v>
      </c>
      <c r="X63" s="183">
        <f>SUMPRODUCT(Mapping!$K$70:$K$116,'Cost Allocation Model'!X$22:X$68)</f>
        <v>0</v>
      </c>
      <c r="Y63" s="183">
        <f>SUMPRODUCT(Mapping!$K$70:$K$116,'Cost Allocation Model'!Y$22:Y$68)</f>
        <v>0</v>
      </c>
      <c r="Z63" s="183">
        <f>SUMPRODUCT(Mapping!$K$70:$K$116,'Cost Allocation Model'!Z$22:Z$68)</f>
        <v>0</v>
      </c>
      <c r="AA63" s="183">
        <f>SUMPRODUCT(Mapping!$K$70:$K$116,'Cost Allocation Model'!AA$22:AA$68)</f>
        <v>0</v>
      </c>
      <c r="AB63" s="183">
        <f>SUMPRODUCT(Mapping!$K$70:$K$116,'Cost Allocation Model'!AB$22:AB$68)</f>
        <v>0</v>
      </c>
      <c r="AC63" s="183">
        <f>SUMPRODUCT(Mapping!$K$70:$K$116,'Cost Allocation Model'!AC$22:AC$68)</f>
        <v>0</v>
      </c>
      <c r="AD63" s="183">
        <f>SUMPRODUCT(Mapping!$K$70:$K$116,'Cost Allocation Model'!AD$22:AD$68)</f>
        <v>0</v>
      </c>
      <c r="AE63" s="183">
        <f>SUMPRODUCT(Mapping!$K$70:$K$116,'Cost Allocation Model'!AE$22:AE$68)</f>
        <v>0</v>
      </c>
      <c r="AF63" s="183">
        <f>SUMPRODUCT(Mapping!$K$70:$K$116,'Cost Allocation Model'!AF$22:AF$68)</f>
        <v>0</v>
      </c>
      <c r="AG63" s="183">
        <f>SUMPRODUCT(Mapping!$K$70:$K$116,'Cost Allocation Model'!AG$22:AG$68)</f>
        <v>0</v>
      </c>
      <c r="AH63" s="183">
        <f>SUMPRODUCT(Mapping!$K$70:$K$116,'Cost Allocation Model'!AH$22:AH$68)</f>
        <v>0</v>
      </c>
      <c r="AI63" s="183">
        <f>SUMPRODUCT(Mapping!$K$70:$K$116,'Cost Allocation Model'!AI$22:AI$68)</f>
        <v>0</v>
      </c>
      <c r="AJ63" s="183">
        <f>SUMPRODUCT(Mapping!$K$70:$K$116,'Cost Allocation Model'!AJ$22:AJ$68)</f>
        <v>0</v>
      </c>
      <c r="AK63" s="183">
        <f>SUMPRODUCT(Mapping!$K$70:$K$116,'Cost Allocation Model'!AK$22:AK$68)</f>
        <v>0</v>
      </c>
      <c r="AL63" s="183">
        <f>SUMPRODUCT(Mapping!$K$70:$K$116,'Cost Allocation Model'!AL$22:AL$68)</f>
        <v>0</v>
      </c>
      <c r="AM63" s="183">
        <f>SUMPRODUCT(Mapping!$K$70:$K$116,'Cost Allocation Model'!AM$22:AM$68)</f>
        <v>0</v>
      </c>
      <c r="AN63" s="183">
        <f>SUMPRODUCT(Mapping!$K$70:$K$116,'Cost Allocation Model'!AN$22:AN$68)</f>
        <v>0</v>
      </c>
      <c r="AO63" s="183">
        <f>SUMPRODUCT(Mapping!$K$70:$K$116,'Cost Allocation Model'!AO$22:AO$68)</f>
        <v>0</v>
      </c>
      <c r="AP63" s="183">
        <f>SUMPRODUCT(Mapping!$K$70:$K$116,'Cost Allocation Model'!AP$22:AP$68)</f>
        <v>0</v>
      </c>
      <c r="AQ63" s="183">
        <f>SUMPRODUCT(Mapping!$K$70:$K$116,'Cost Allocation Model'!AQ$22:AQ$68)</f>
        <v>0</v>
      </c>
      <c r="AR63" s="183">
        <f>SUMPRODUCT(Mapping!$K$70:$K$116,'Cost Allocation Model'!AR$22:AR$68)</f>
        <v>0</v>
      </c>
      <c r="AS63" s="183">
        <f>SUMPRODUCT(Mapping!$K$70:$K$116,'Cost Allocation Model'!AS$22:AS$68)</f>
        <v>0</v>
      </c>
      <c r="AT63" s="183">
        <f>SUMPRODUCT(Mapping!$K$70:$K$116,'Cost Allocation Model'!AT$22:AT$68)</f>
        <v>0</v>
      </c>
      <c r="AU63" s="183">
        <f>SUMPRODUCT(Mapping!$K$70:$K$116,'Cost Allocation Model'!AU$22:AU$68)</f>
        <v>0</v>
      </c>
      <c r="AV63" s="183">
        <f>SUMPRODUCT(Mapping!$K$70:$K$116,'Cost Allocation Model'!AV$22:AV$68)</f>
        <v>0</v>
      </c>
      <c r="AW63" s="183">
        <f>SUMPRODUCT(Mapping!$K$70:$K$116,'Cost Allocation Model'!AW$22:AW$68)</f>
        <v>0</v>
      </c>
      <c r="AX63" s="183">
        <f>SUMPRODUCT(Mapping!$K$70:$K$116,'Cost Allocation Model'!AX$22:AX$68)</f>
        <v>0</v>
      </c>
      <c r="AY63" s="183">
        <f>SUMPRODUCT(Mapping!$K$70:$K$116,'Cost Allocation Model'!AY$22:AY$68)</f>
        <v>0</v>
      </c>
      <c r="AZ63" s="183">
        <f>SUMPRODUCT(Mapping!$K$70:$K$116,'Cost Allocation Model'!AZ$22:AZ$68)</f>
        <v>0</v>
      </c>
      <c r="BA63" s="183">
        <f>SUMPRODUCT(Mapping!$K$70:$K$116,'Cost Allocation Model'!BA$22:BA$68)</f>
        <v>0</v>
      </c>
      <c r="BB63" s="183">
        <f>SUMPRODUCT(Mapping!$K$70:$K$116,'Cost Allocation Model'!BB$22:BB$68)</f>
        <v>0</v>
      </c>
      <c r="BC63" s="183">
        <f>SUMPRODUCT(Mapping!$K$70:$K$116,'Cost Allocation Model'!BC$22:BC$68)</f>
        <v>0</v>
      </c>
      <c r="BD63" s="183">
        <f>SUMPRODUCT(Mapping!$K$70:$K$116,'Cost Allocation Model'!BD$22:BD$68)</f>
        <v>0</v>
      </c>
    </row>
    <row r="64" spans="1:56" outlineLevel="1" x14ac:dyDescent="0.2">
      <c r="B64" s="48"/>
    </row>
    <row r="66" spans="1:56" x14ac:dyDescent="0.2">
      <c r="A66" s="68">
        <f>MAX($A$1:A64)+subsection</f>
        <v>10.049999999999999</v>
      </c>
      <c r="B66" s="6" t="s">
        <v>291</v>
      </c>
      <c r="C66" s="7"/>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row>
    <row r="68" spans="1:56" outlineLevel="1" x14ac:dyDescent="0.2">
      <c r="B68" s="49" t="s">
        <v>290</v>
      </c>
      <c r="C68" s="24"/>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row>
    <row r="69" spans="1:56" outlineLevel="1" x14ac:dyDescent="0.2">
      <c r="C69" s="24"/>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row>
    <row r="70" spans="1:56" outlineLevel="1" x14ac:dyDescent="0.2">
      <c r="B70" s="47" t="s">
        <v>148</v>
      </c>
      <c r="C70" s="24"/>
      <c r="D70" s="53" t="s">
        <v>278</v>
      </c>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row>
    <row r="71" spans="1:56" outlineLevel="1" x14ac:dyDescent="0.2">
      <c r="B71" s="48" t="s">
        <v>150</v>
      </c>
      <c r="C71" s="10" t="s">
        <v>216</v>
      </c>
      <c r="D71" s="24">
        <v>1</v>
      </c>
      <c r="G71" s="183">
        <f t="shared" ref="G71:AL71" si="14">G43+G57</f>
        <v>84.296378712042312</v>
      </c>
      <c r="H71" s="183">
        <f t="shared" si="14"/>
        <v>86.767168508914637</v>
      </c>
      <c r="I71" s="183">
        <f t="shared" si="14"/>
        <v>94.964523728624741</v>
      </c>
      <c r="J71" s="183">
        <f t="shared" si="14"/>
        <v>99.04368748951623</v>
      </c>
      <c r="K71" s="183">
        <f t="shared" si="14"/>
        <v>92.525751464968806</v>
      </c>
      <c r="L71" s="183">
        <f t="shared" si="14"/>
        <v>100.7511755764712</v>
      </c>
      <c r="M71" s="183">
        <f t="shared" si="14"/>
        <v>94.286197649697272</v>
      </c>
      <c r="N71" s="183">
        <f t="shared" si="14"/>
        <v>91.33156616283749</v>
      </c>
      <c r="O71" s="183">
        <f t="shared" si="14"/>
        <v>83.936640030131443</v>
      </c>
      <c r="P71" s="183">
        <f t="shared" si="14"/>
        <v>79.478829053185848</v>
      </c>
      <c r="Q71" s="183">
        <f t="shared" si="14"/>
        <v>52.943735052040665</v>
      </c>
      <c r="R71" s="183">
        <f t="shared" si="14"/>
        <v>27.688320219575417</v>
      </c>
      <c r="S71" s="183">
        <f t="shared" si="14"/>
        <v>27.550041405962556</v>
      </c>
      <c r="T71" s="183">
        <f t="shared" si="14"/>
        <v>27.968703790267401</v>
      </c>
      <c r="U71" s="183">
        <f t="shared" si="14"/>
        <v>28.441960119945087</v>
      </c>
      <c r="V71" s="183">
        <f t="shared" si="14"/>
        <v>25.591899669695387</v>
      </c>
      <c r="W71" s="183">
        <f t="shared" si="14"/>
        <v>21.115339196731043</v>
      </c>
      <c r="X71" s="183">
        <f t="shared" si="14"/>
        <v>20.814470301495064</v>
      </c>
      <c r="Y71" s="183">
        <f t="shared" si="14"/>
        <v>20.695643942000313</v>
      </c>
      <c r="Z71" s="183">
        <f t="shared" si="14"/>
        <v>20.22002863011015</v>
      </c>
      <c r="AA71" s="183">
        <f t="shared" si="14"/>
        <v>18.264012233787895</v>
      </c>
      <c r="AB71" s="183">
        <f t="shared" si="14"/>
        <v>18.195145846227824</v>
      </c>
      <c r="AC71" s="183">
        <f t="shared" si="14"/>
        <v>16.388385538033098</v>
      </c>
      <c r="AD71" s="183">
        <f t="shared" si="14"/>
        <v>13.253083178851732</v>
      </c>
      <c r="AE71" s="183">
        <f t="shared" si="14"/>
        <v>8.9337953280865161</v>
      </c>
      <c r="AF71" s="183">
        <f t="shared" si="14"/>
        <v>5.2348835792048076</v>
      </c>
      <c r="AG71" s="183">
        <f t="shared" si="14"/>
        <v>3.4751188350125535</v>
      </c>
      <c r="AH71" s="183">
        <f t="shared" si="14"/>
        <v>3.6955267255119408</v>
      </c>
      <c r="AI71" s="183">
        <f t="shared" si="14"/>
        <v>3.9181179718298043</v>
      </c>
      <c r="AJ71" s="183">
        <f t="shared" si="14"/>
        <v>4.1668009405494528</v>
      </c>
      <c r="AK71" s="183">
        <f t="shared" si="14"/>
        <v>3.4332833775135523</v>
      </c>
      <c r="AL71" s="183">
        <f t="shared" si="14"/>
        <v>2.7299489956054281</v>
      </c>
      <c r="AM71" s="183">
        <f t="shared" ref="AM71:BD71" si="15">AM43+AM57</f>
        <v>2.7537712161940142</v>
      </c>
      <c r="AN71" s="183">
        <f t="shared" si="15"/>
        <v>2.761000658566402</v>
      </c>
      <c r="AO71" s="183">
        <f t="shared" si="15"/>
        <v>2.8163578549332486</v>
      </c>
      <c r="AP71" s="183">
        <f t="shared" si="15"/>
        <v>2.9776919020223338</v>
      </c>
      <c r="AQ71" s="183">
        <f t="shared" si="15"/>
        <v>2.5897954275688293</v>
      </c>
      <c r="AR71" s="183">
        <f t="shared" si="15"/>
        <v>2.6389410860259437</v>
      </c>
      <c r="AS71" s="183">
        <f t="shared" si="15"/>
        <v>2.7958449159513217</v>
      </c>
      <c r="AT71" s="183">
        <f t="shared" si="15"/>
        <v>2.9736368535608237</v>
      </c>
      <c r="AU71" s="183">
        <f t="shared" si="15"/>
        <v>2.49158389336895E-2</v>
      </c>
      <c r="AV71" s="183">
        <f t="shared" si="15"/>
        <v>0</v>
      </c>
      <c r="AW71" s="183">
        <f t="shared" si="15"/>
        <v>0</v>
      </c>
      <c r="AX71" s="183">
        <f t="shared" si="15"/>
        <v>0</v>
      </c>
      <c r="AY71" s="183">
        <f t="shared" si="15"/>
        <v>0</v>
      </c>
      <c r="AZ71" s="183">
        <f t="shared" si="15"/>
        <v>0</v>
      </c>
      <c r="BA71" s="183">
        <f t="shared" si="15"/>
        <v>0</v>
      </c>
      <c r="BB71" s="183">
        <f t="shared" si="15"/>
        <v>0</v>
      </c>
      <c r="BC71" s="183">
        <f t="shared" si="15"/>
        <v>0</v>
      </c>
      <c r="BD71" s="183">
        <f t="shared" si="15"/>
        <v>0</v>
      </c>
    </row>
    <row r="72" spans="1:56" outlineLevel="1" x14ac:dyDescent="0.2">
      <c r="B72" s="48" t="s">
        <v>152</v>
      </c>
      <c r="C72" s="10" t="s">
        <v>216</v>
      </c>
      <c r="D72" s="24">
        <v>2</v>
      </c>
      <c r="G72" s="183">
        <f t="shared" ref="G72:AL72" si="16">G44+G58</f>
        <v>4.9646081586059108</v>
      </c>
      <c r="H72" s="183">
        <f t="shared" si="16"/>
        <v>5.110124530378596</v>
      </c>
      <c r="I72" s="183">
        <f t="shared" si="16"/>
        <v>5.5929051340600893</v>
      </c>
      <c r="J72" s="183">
        <f t="shared" si="16"/>
        <v>5.8331461740315778</v>
      </c>
      <c r="K72" s="183">
        <f t="shared" si="16"/>
        <v>5.4492744246260845</v>
      </c>
      <c r="L72" s="183">
        <f t="shared" si="16"/>
        <v>5.9337081366774065</v>
      </c>
      <c r="M72" s="183">
        <f t="shared" si="16"/>
        <v>5.5529553374366509</v>
      </c>
      <c r="N72" s="183">
        <f t="shared" si="16"/>
        <v>5.3789432646826585</v>
      </c>
      <c r="O72" s="183">
        <f t="shared" si="16"/>
        <v>4.9434214644386376</v>
      </c>
      <c r="P72" s="183">
        <f t="shared" si="16"/>
        <v>4.6808801182526052</v>
      </c>
      <c r="Q72" s="183">
        <f t="shared" si="16"/>
        <v>3.1181042768671361</v>
      </c>
      <c r="R72" s="183">
        <f t="shared" si="16"/>
        <v>1.6306947292453475</v>
      </c>
      <c r="S72" s="183">
        <f t="shared" si="16"/>
        <v>1.6225508429157838</v>
      </c>
      <c r="T72" s="183">
        <f t="shared" si="16"/>
        <v>1.6472078296164985</v>
      </c>
      <c r="U72" s="183">
        <f t="shared" si="16"/>
        <v>1.6750801092010794</v>
      </c>
      <c r="V72" s="183">
        <f t="shared" si="16"/>
        <v>1.507226714072869</v>
      </c>
      <c r="W72" s="183">
        <f t="shared" si="16"/>
        <v>1.2435811223388475</v>
      </c>
      <c r="X72" s="183">
        <f t="shared" si="16"/>
        <v>1.225861545356048</v>
      </c>
      <c r="Y72" s="183">
        <f t="shared" si="16"/>
        <v>1.2188633050660316</v>
      </c>
      <c r="Z72" s="183">
        <f t="shared" si="16"/>
        <v>1.1908520939814624</v>
      </c>
      <c r="AA72" s="183">
        <f t="shared" si="16"/>
        <v>1.0756531363522051</v>
      </c>
      <c r="AB72" s="183">
        <f t="shared" si="16"/>
        <v>1.0715972725682772</v>
      </c>
      <c r="AC72" s="183">
        <f t="shared" si="16"/>
        <v>0.96518870432657333</v>
      </c>
      <c r="AD72" s="183">
        <f t="shared" si="16"/>
        <v>0.78053607855648732</v>
      </c>
      <c r="AE72" s="183">
        <f t="shared" si="16"/>
        <v>0.52615300741024129</v>
      </c>
      <c r="AF72" s="183">
        <f t="shared" si="16"/>
        <v>0.30830678759584212</v>
      </c>
      <c r="AG72" s="183">
        <f t="shared" si="16"/>
        <v>0.20466600800686283</v>
      </c>
      <c r="AH72" s="183">
        <f t="shared" si="16"/>
        <v>0.21764685994989014</v>
      </c>
      <c r="AI72" s="183">
        <f t="shared" si="16"/>
        <v>0.23075629993282093</v>
      </c>
      <c r="AJ72" s="183">
        <f t="shared" si="16"/>
        <v>0.24540240352914935</v>
      </c>
      <c r="AK72" s="183">
        <f t="shared" si="16"/>
        <v>0.20220212216986799</v>
      </c>
      <c r="AL72" s="183">
        <f t="shared" si="16"/>
        <v>0.16077946957197781</v>
      </c>
      <c r="AM72" s="183">
        <f t="shared" ref="AM72:BD72" si="17">AM44+AM58</f>
        <v>0.16218247160477217</v>
      </c>
      <c r="AN72" s="183">
        <f t="shared" si="17"/>
        <v>0.16260824729208534</v>
      </c>
      <c r="AO72" s="183">
        <f t="shared" si="17"/>
        <v>0.16586849159818071</v>
      </c>
      <c r="AP72" s="183">
        <f t="shared" si="17"/>
        <v>0.17537020850081864</v>
      </c>
      <c r="AQ72" s="183">
        <f t="shared" si="17"/>
        <v>0.15252517018256845</v>
      </c>
      <c r="AR72" s="183">
        <f t="shared" si="17"/>
        <v>0.15541958795785293</v>
      </c>
      <c r="AS72" s="183">
        <f t="shared" si="17"/>
        <v>0.16466038864307583</v>
      </c>
      <c r="AT72" s="183">
        <f t="shared" si="17"/>
        <v>0.17513138772366138</v>
      </c>
      <c r="AU72" s="183">
        <f t="shared" si="17"/>
        <v>1.4674103340934466E-3</v>
      </c>
      <c r="AV72" s="183">
        <f t="shared" si="17"/>
        <v>0</v>
      </c>
      <c r="AW72" s="183">
        <f t="shared" si="17"/>
        <v>0</v>
      </c>
      <c r="AX72" s="183">
        <f t="shared" si="17"/>
        <v>0</v>
      </c>
      <c r="AY72" s="183">
        <f t="shared" si="17"/>
        <v>0</v>
      </c>
      <c r="AZ72" s="183">
        <f t="shared" si="17"/>
        <v>0</v>
      </c>
      <c r="BA72" s="183">
        <f t="shared" si="17"/>
        <v>0</v>
      </c>
      <c r="BB72" s="183">
        <f t="shared" si="17"/>
        <v>0</v>
      </c>
      <c r="BC72" s="183">
        <f t="shared" si="17"/>
        <v>0</v>
      </c>
      <c r="BD72" s="183">
        <f t="shared" si="17"/>
        <v>0</v>
      </c>
    </row>
    <row r="73" spans="1:56" outlineLevel="1" x14ac:dyDescent="0.2">
      <c r="B73" s="48" t="s">
        <v>153</v>
      </c>
      <c r="C73" s="10" t="s">
        <v>216</v>
      </c>
      <c r="D73" s="24">
        <v>3</v>
      </c>
      <c r="F73" s="73"/>
      <c r="G73" s="183">
        <f t="shared" ref="G73:AL73" si="18">G45+G59</f>
        <v>10.291577395391638</v>
      </c>
      <c r="H73" s="183">
        <f t="shared" si="18"/>
        <v>10.593231212682166</v>
      </c>
      <c r="I73" s="183">
        <f t="shared" si="18"/>
        <v>11.594030024803768</v>
      </c>
      <c r="J73" s="183">
        <f t="shared" si="18"/>
        <v>12.092047023815068</v>
      </c>
      <c r="K73" s="183">
        <f t="shared" si="18"/>
        <v>11.296285164530612</v>
      </c>
      <c r="L73" s="183">
        <f t="shared" si="18"/>
        <v>12.300510851883351</v>
      </c>
      <c r="M73" s="183">
        <f t="shared" si="18"/>
        <v>11.511214541537969</v>
      </c>
      <c r="N73" s="183">
        <f t="shared" si="18"/>
        <v>11.150489453622242</v>
      </c>
      <c r="O73" s="183">
        <f t="shared" si="18"/>
        <v>10.247657614452431</v>
      </c>
      <c r="P73" s="183">
        <f t="shared" si="18"/>
        <v>9.703412329136178</v>
      </c>
      <c r="Q73" s="183">
        <f t="shared" si="18"/>
        <v>6.4637954229384569</v>
      </c>
      <c r="R73" s="183">
        <f t="shared" si="18"/>
        <v>3.3804120039552741</v>
      </c>
      <c r="S73" s="183">
        <f t="shared" si="18"/>
        <v>3.363529818336116</v>
      </c>
      <c r="T73" s="183">
        <f t="shared" si="18"/>
        <v>3.4146434770299368</v>
      </c>
      <c r="U73" s="183">
        <f t="shared" si="18"/>
        <v>3.4724224020460972</v>
      </c>
      <c r="V73" s="183">
        <f t="shared" si="18"/>
        <v>3.1244641842264818</v>
      </c>
      <c r="W73" s="183">
        <f t="shared" si="18"/>
        <v>2.5779298101931398</v>
      </c>
      <c r="X73" s="183">
        <f t="shared" si="18"/>
        <v>2.5411973245455126</v>
      </c>
      <c r="Y73" s="183">
        <f t="shared" si="18"/>
        <v>2.5266900504011471</v>
      </c>
      <c r="Z73" s="183">
        <f t="shared" si="18"/>
        <v>2.4686231219335348</v>
      </c>
      <c r="AA73" s="183">
        <f t="shared" si="18"/>
        <v>2.2298169663551124</v>
      </c>
      <c r="AB73" s="183">
        <f t="shared" si="18"/>
        <v>2.2214092059228805</v>
      </c>
      <c r="AC73" s="183">
        <f t="shared" si="18"/>
        <v>2.0008254295992685</v>
      </c>
      <c r="AD73" s="183">
        <f t="shared" si="18"/>
        <v>1.6180425938419423</v>
      </c>
      <c r="AE73" s="183">
        <f t="shared" si="18"/>
        <v>1.0907093217808184</v>
      </c>
      <c r="AF73" s="183">
        <f t="shared" si="18"/>
        <v>0.63911653542425106</v>
      </c>
      <c r="AG73" s="183">
        <f t="shared" si="18"/>
        <v>0.42427035413806835</v>
      </c>
      <c r="AH73" s="183">
        <f t="shared" si="18"/>
        <v>0.45117951557877689</v>
      </c>
      <c r="AI73" s="183">
        <f t="shared" si="18"/>
        <v>0.47835523859343271</v>
      </c>
      <c r="AJ73" s="183">
        <f t="shared" si="18"/>
        <v>0.50871644815661865</v>
      </c>
      <c r="AK73" s="183">
        <f t="shared" si="18"/>
        <v>0.41916274625145489</v>
      </c>
      <c r="AL73" s="183">
        <f t="shared" si="18"/>
        <v>0.33329404896169412</v>
      </c>
      <c r="AM73" s="183">
        <f t="shared" ref="AM73:BD73" si="19">AM45+AM59</f>
        <v>0.33620245654293812</v>
      </c>
      <c r="AN73" s="183">
        <f t="shared" si="19"/>
        <v>0.33708508479859678</v>
      </c>
      <c r="AO73" s="183">
        <f t="shared" si="19"/>
        <v>0.34384353491835162</v>
      </c>
      <c r="AP73" s="183">
        <f t="shared" si="19"/>
        <v>0.36354048818607099</v>
      </c>
      <c r="AQ73" s="183">
        <f t="shared" si="19"/>
        <v>0.3161829782997358</v>
      </c>
      <c r="AR73" s="183">
        <f t="shared" si="19"/>
        <v>0.32218307409728664</v>
      </c>
      <c r="AS73" s="183">
        <f t="shared" si="19"/>
        <v>0.34133915095352424</v>
      </c>
      <c r="AT73" s="183">
        <f t="shared" si="19"/>
        <v>0.36304541537604856</v>
      </c>
      <c r="AU73" s="183">
        <f t="shared" si="19"/>
        <v>3.0419252721771545E-3</v>
      </c>
      <c r="AV73" s="183">
        <f t="shared" si="19"/>
        <v>0</v>
      </c>
      <c r="AW73" s="183">
        <f t="shared" si="19"/>
        <v>0</v>
      </c>
      <c r="AX73" s="183">
        <f t="shared" si="19"/>
        <v>0</v>
      </c>
      <c r="AY73" s="183">
        <f t="shared" si="19"/>
        <v>0</v>
      </c>
      <c r="AZ73" s="183">
        <f t="shared" si="19"/>
        <v>0</v>
      </c>
      <c r="BA73" s="183">
        <f t="shared" si="19"/>
        <v>0</v>
      </c>
      <c r="BB73" s="183">
        <f t="shared" si="19"/>
        <v>0</v>
      </c>
      <c r="BC73" s="183">
        <f t="shared" si="19"/>
        <v>0</v>
      </c>
      <c r="BD73" s="183">
        <f t="shared" si="19"/>
        <v>0</v>
      </c>
    </row>
    <row r="74" spans="1:56" outlineLevel="1" x14ac:dyDescent="0.2">
      <c r="B74" s="48" t="s">
        <v>154</v>
      </c>
      <c r="C74" s="10" t="s">
        <v>216</v>
      </c>
      <c r="D74" s="24">
        <v>4</v>
      </c>
      <c r="F74" s="73"/>
      <c r="G74" s="183">
        <f t="shared" ref="G74:AL74" si="20">G46+G60</f>
        <v>6.2630304211818384</v>
      </c>
      <c r="H74" s="183">
        <f t="shared" si="20"/>
        <v>6.4466045188903376</v>
      </c>
      <c r="I74" s="183">
        <f t="shared" si="20"/>
        <v>7.0556494849814362</v>
      </c>
      <c r="J74" s="183">
        <f t="shared" si="20"/>
        <v>7.3587221331519821</v>
      </c>
      <c r="K74" s="183">
        <f t="shared" si="20"/>
        <v>6.8744542176285144</v>
      </c>
      <c r="L74" s="183">
        <f t="shared" si="20"/>
        <v>7.4855846389416509</v>
      </c>
      <c r="M74" s="183">
        <f t="shared" si="20"/>
        <v>7.0052513903928624</v>
      </c>
      <c r="N74" s="183">
        <f t="shared" si="20"/>
        <v>6.7857289486424559</v>
      </c>
      <c r="O74" s="183">
        <f t="shared" si="20"/>
        <v>6.2363026501564676</v>
      </c>
      <c r="P74" s="183">
        <f t="shared" si="20"/>
        <v>5.9050973696086286</v>
      </c>
      <c r="Q74" s="183">
        <f t="shared" si="20"/>
        <v>3.9335998569361119</v>
      </c>
      <c r="R74" s="183">
        <f t="shared" si="20"/>
        <v>2.057179614310666</v>
      </c>
      <c r="S74" s="183">
        <f t="shared" si="20"/>
        <v>2.0469058109813361</v>
      </c>
      <c r="T74" s="183">
        <f t="shared" si="20"/>
        <v>2.0780114799219067</v>
      </c>
      <c r="U74" s="183">
        <f t="shared" si="20"/>
        <v>2.113173355616631</v>
      </c>
      <c r="V74" s="183">
        <f t="shared" si="20"/>
        <v>1.901420305546746</v>
      </c>
      <c r="W74" s="183">
        <f t="shared" si="20"/>
        <v>1.568821979820203</v>
      </c>
      <c r="X74" s="183">
        <f t="shared" si="20"/>
        <v>1.5464681008939529</v>
      </c>
      <c r="Y74" s="183">
        <f t="shared" si="20"/>
        <v>1.5376395709413655</v>
      </c>
      <c r="Z74" s="183">
        <f t="shared" si="20"/>
        <v>1.5023024281997592</v>
      </c>
      <c r="AA74" s="183">
        <f t="shared" si="20"/>
        <v>1.3569748307196234</v>
      </c>
      <c r="AB74" s="183">
        <f t="shared" si="20"/>
        <v>1.3518582137679156</v>
      </c>
      <c r="AC74" s="183">
        <f t="shared" si="20"/>
        <v>1.2176200063039584</v>
      </c>
      <c r="AD74" s="183">
        <f t="shared" si="20"/>
        <v>0.98467412707189028</v>
      </c>
      <c r="AE74" s="183">
        <f t="shared" si="20"/>
        <v>0.66376080172498386</v>
      </c>
      <c r="AF74" s="183">
        <f t="shared" si="20"/>
        <v>0.3889400186442557</v>
      </c>
      <c r="AG74" s="183">
        <f t="shared" si="20"/>
        <v>0.25819347537163384</v>
      </c>
      <c r="AH74" s="183">
        <f t="shared" si="20"/>
        <v>0.27456928349480036</v>
      </c>
      <c r="AI74" s="183">
        <f t="shared" si="20"/>
        <v>0.29110731002070622</v>
      </c>
      <c r="AJ74" s="183">
        <f t="shared" si="20"/>
        <v>0.30958389255151031</v>
      </c>
      <c r="AK74" s="183">
        <f t="shared" si="20"/>
        <v>0.25508519543121838</v>
      </c>
      <c r="AL74" s="183">
        <f t="shared" si="20"/>
        <v>0.20282904045211464</v>
      </c>
      <c r="AM74" s="183">
        <f t="shared" ref="AM74:BD74" si="21">AM46+AM60</f>
        <v>0.20459897760156304</v>
      </c>
      <c r="AN74" s="183">
        <f t="shared" si="21"/>
        <v>0.20513610883066505</v>
      </c>
      <c r="AO74" s="183">
        <f t="shared" si="21"/>
        <v>0.20924902340865945</v>
      </c>
      <c r="AP74" s="183">
        <f t="shared" si="21"/>
        <v>0.22123577847844722</v>
      </c>
      <c r="AQ74" s="183">
        <f t="shared" si="21"/>
        <v>0.19241594710620791</v>
      </c>
      <c r="AR74" s="183">
        <f t="shared" si="21"/>
        <v>0.19606735845612333</v>
      </c>
      <c r="AS74" s="183">
        <f t="shared" si="21"/>
        <v>0.20772495840332247</v>
      </c>
      <c r="AT74" s="183">
        <f t="shared" si="21"/>
        <v>0.22093449754251807</v>
      </c>
      <c r="AU74" s="183">
        <f t="shared" si="21"/>
        <v>1.8511905208173742E-3</v>
      </c>
      <c r="AV74" s="183">
        <f t="shared" si="21"/>
        <v>0</v>
      </c>
      <c r="AW74" s="183">
        <f t="shared" si="21"/>
        <v>0</v>
      </c>
      <c r="AX74" s="183">
        <f t="shared" si="21"/>
        <v>0</v>
      </c>
      <c r="AY74" s="183">
        <f t="shared" si="21"/>
        <v>0</v>
      </c>
      <c r="AZ74" s="183">
        <f t="shared" si="21"/>
        <v>0</v>
      </c>
      <c r="BA74" s="183">
        <f t="shared" si="21"/>
        <v>0</v>
      </c>
      <c r="BB74" s="183">
        <f t="shared" si="21"/>
        <v>0</v>
      </c>
      <c r="BC74" s="183">
        <f t="shared" si="21"/>
        <v>0</v>
      </c>
      <c r="BD74" s="183">
        <f t="shared" si="21"/>
        <v>0</v>
      </c>
    </row>
    <row r="75" spans="1:56" outlineLevel="1" x14ac:dyDescent="0.2">
      <c r="B75" s="48" t="s">
        <v>155</v>
      </c>
      <c r="C75" s="10" t="s">
        <v>216</v>
      </c>
      <c r="D75" s="24">
        <v>5</v>
      </c>
      <c r="F75" s="73"/>
      <c r="G75" s="183">
        <f t="shared" ref="G75:AL75" si="22">G47+G61</f>
        <v>7.2486238797481866</v>
      </c>
      <c r="H75" s="183">
        <f t="shared" si="22"/>
        <v>7.4610864575847406</v>
      </c>
      <c r="I75" s="183">
        <f t="shared" si="22"/>
        <v>8.1659749202237748</v>
      </c>
      <c r="J75" s="183">
        <f t="shared" si="22"/>
        <v>8.516741160700219</v>
      </c>
      <c r="K75" s="183">
        <f t="shared" si="22"/>
        <v>7.9562655218166212</v>
      </c>
      <c r="L75" s="183">
        <f t="shared" si="22"/>
        <v>8.6635676212266777</v>
      </c>
      <c r="M75" s="183">
        <f t="shared" si="22"/>
        <v>8.1076458355217387</v>
      </c>
      <c r="N75" s="183">
        <f t="shared" si="22"/>
        <v>7.8535778354636516</v>
      </c>
      <c r="O75" s="183">
        <f t="shared" si="22"/>
        <v>7.2176900432061037</v>
      </c>
      <c r="P75" s="183">
        <f t="shared" si="22"/>
        <v>6.8343640262098875</v>
      </c>
      <c r="Q75" s="183">
        <f t="shared" si="22"/>
        <v>4.5526181319395072</v>
      </c>
      <c r="R75" s="183">
        <f t="shared" si="22"/>
        <v>2.3809115195722783</v>
      </c>
      <c r="S75" s="183">
        <f t="shared" si="22"/>
        <v>2.369020960028299</v>
      </c>
      <c r="T75" s="183">
        <f t="shared" si="22"/>
        <v>2.4050216305528429</v>
      </c>
      <c r="U75" s="183">
        <f t="shared" si="22"/>
        <v>2.4457168203695039</v>
      </c>
      <c r="V75" s="183">
        <f t="shared" si="22"/>
        <v>2.2006408567984308</v>
      </c>
      <c r="W75" s="183">
        <f t="shared" si="22"/>
        <v>1.8157025754718725</v>
      </c>
      <c r="X75" s="183">
        <f t="shared" si="22"/>
        <v>1.7898309367134524</v>
      </c>
      <c r="Y75" s="183">
        <f t="shared" si="22"/>
        <v>1.779613088685609</v>
      </c>
      <c r="Z75" s="183">
        <f t="shared" si="22"/>
        <v>1.7387150505964777</v>
      </c>
      <c r="AA75" s="183">
        <f t="shared" si="22"/>
        <v>1.5705177048007084</v>
      </c>
      <c r="AB75" s="183">
        <f t="shared" si="22"/>
        <v>1.5645959018833475</v>
      </c>
      <c r="AC75" s="183">
        <f t="shared" si="22"/>
        <v>1.4092330486379023</v>
      </c>
      <c r="AD75" s="183">
        <f t="shared" si="22"/>
        <v>1.1396292068331746</v>
      </c>
      <c r="AE75" s="183">
        <f t="shared" si="22"/>
        <v>0.76821475775565773</v>
      </c>
      <c r="AF75" s="183">
        <f t="shared" si="22"/>
        <v>0.45014628978960908</v>
      </c>
      <c r="AG75" s="183">
        <f t="shared" si="22"/>
        <v>0.29882457298057297</v>
      </c>
      <c r="AH75" s="183">
        <f t="shared" si="22"/>
        <v>0.3177773906789037</v>
      </c>
      <c r="AI75" s="183">
        <f t="shared" si="22"/>
        <v>0.33691795458134904</v>
      </c>
      <c r="AJ75" s="183">
        <f t="shared" si="22"/>
        <v>0.35830213896850577</v>
      </c>
      <c r="AK75" s="183">
        <f t="shared" si="22"/>
        <v>0.29522715277248363</v>
      </c>
      <c r="AL75" s="183">
        <f t="shared" si="22"/>
        <v>0.23474761054252957</v>
      </c>
      <c r="AM75" s="183">
        <f t="shared" ref="AM75:BD75" si="23">AM47+AM61</f>
        <v>0.23679607715124271</v>
      </c>
      <c r="AN75" s="183">
        <f t="shared" si="23"/>
        <v>0.23741773503760061</v>
      </c>
      <c r="AO75" s="183">
        <f t="shared" si="23"/>
        <v>0.24217788608597898</v>
      </c>
      <c r="AP75" s="183">
        <f t="shared" si="23"/>
        <v>0.25605095921455567</v>
      </c>
      <c r="AQ75" s="183">
        <f t="shared" si="23"/>
        <v>0.22269584134883261</v>
      </c>
      <c r="AR75" s="183">
        <f t="shared" si="23"/>
        <v>0.22692186385325244</v>
      </c>
      <c r="AS75" s="183">
        <f t="shared" si="23"/>
        <v>0.24041398374972159</v>
      </c>
      <c r="AT75" s="183">
        <f t="shared" si="23"/>
        <v>0.25570226664245793</v>
      </c>
      <c r="AU75" s="183">
        <f t="shared" si="23"/>
        <v>2.1425065683503748E-3</v>
      </c>
      <c r="AV75" s="183">
        <f t="shared" si="23"/>
        <v>0</v>
      </c>
      <c r="AW75" s="183">
        <f t="shared" si="23"/>
        <v>0</v>
      </c>
      <c r="AX75" s="183">
        <f t="shared" si="23"/>
        <v>0</v>
      </c>
      <c r="AY75" s="183">
        <f t="shared" si="23"/>
        <v>0</v>
      </c>
      <c r="AZ75" s="183">
        <f t="shared" si="23"/>
        <v>0</v>
      </c>
      <c r="BA75" s="183">
        <f t="shared" si="23"/>
        <v>0</v>
      </c>
      <c r="BB75" s="183">
        <f t="shared" si="23"/>
        <v>0</v>
      </c>
      <c r="BC75" s="183">
        <f t="shared" si="23"/>
        <v>0</v>
      </c>
      <c r="BD75" s="183">
        <f t="shared" si="23"/>
        <v>0</v>
      </c>
    </row>
    <row r="76" spans="1:56" outlineLevel="1" x14ac:dyDescent="0.2">
      <c r="B76" s="48" t="s">
        <v>156</v>
      </c>
      <c r="C76" s="10" t="s">
        <v>216</v>
      </c>
      <c r="D76" s="24">
        <v>6</v>
      </c>
      <c r="F76" s="73"/>
      <c r="G76" s="183">
        <f t="shared" ref="G76:AL76" si="24">G48+G62</f>
        <v>10.152097783229062</v>
      </c>
      <c r="H76" s="183">
        <f t="shared" si="24"/>
        <v>10.384243771236468</v>
      </c>
      <c r="I76" s="183">
        <f t="shared" si="24"/>
        <v>11.450997863769809</v>
      </c>
      <c r="J76" s="183">
        <f t="shared" si="24"/>
        <v>12.584018185704689</v>
      </c>
      <c r="K76" s="183">
        <f t="shared" si="24"/>
        <v>10.529876066782952</v>
      </c>
      <c r="L76" s="183">
        <f t="shared" si="24"/>
        <v>12.027462472138437</v>
      </c>
      <c r="M76" s="183">
        <f t="shared" si="24"/>
        <v>11.480288422670693</v>
      </c>
      <c r="N76" s="183">
        <f t="shared" si="24"/>
        <v>12.775908163498618</v>
      </c>
      <c r="O76" s="183">
        <f t="shared" si="24"/>
        <v>12.971016715616011</v>
      </c>
      <c r="P76" s="183">
        <f t="shared" si="24"/>
        <v>14.259074111526013</v>
      </c>
      <c r="Q76" s="183">
        <f t="shared" si="24"/>
        <v>15.187053002215686</v>
      </c>
      <c r="R76" s="183">
        <f t="shared" si="24"/>
        <v>15.685367539300003</v>
      </c>
      <c r="S76" s="183">
        <f t="shared" si="24"/>
        <v>16.159934175904443</v>
      </c>
      <c r="T76" s="183">
        <f t="shared" si="24"/>
        <v>16.703292664219649</v>
      </c>
      <c r="U76" s="183">
        <f t="shared" si="24"/>
        <v>17.260323017589108</v>
      </c>
      <c r="V76" s="183">
        <f t="shared" si="24"/>
        <v>17.141821350406875</v>
      </c>
      <c r="W76" s="183">
        <f t="shared" si="24"/>
        <v>17.640500205840514</v>
      </c>
      <c r="X76" s="183">
        <f t="shared" si="24"/>
        <v>18.181914164885139</v>
      </c>
      <c r="Y76" s="183">
        <f t="shared" si="24"/>
        <v>18.757608093593031</v>
      </c>
      <c r="Z76" s="183">
        <f t="shared" si="24"/>
        <v>19.120087128341765</v>
      </c>
      <c r="AA76" s="183">
        <f t="shared" si="24"/>
        <v>19.509525831501364</v>
      </c>
      <c r="AB76" s="183">
        <f t="shared" si="24"/>
        <v>19.566157771264553</v>
      </c>
      <c r="AC76" s="183">
        <f t="shared" si="24"/>
        <v>20.174283715183073</v>
      </c>
      <c r="AD76" s="183">
        <f t="shared" si="24"/>
        <v>20.757786100445262</v>
      </c>
      <c r="AE76" s="183">
        <f t="shared" si="24"/>
        <v>21.374486225142046</v>
      </c>
      <c r="AF76" s="183">
        <f t="shared" si="24"/>
        <v>21.993461699038118</v>
      </c>
      <c r="AG76" s="183">
        <f t="shared" si="24"/>
        <v>22.596889843437584</v>
      </c>
      <c r="AH76" s="183">
        <f t="shared" si="24"/>
        <v>23.242921934527853</v>
      </c>
      <c r="AI76" s="183">
        <f t="shared" si="24"/>
        <v>23.90713180536995</v>
      </c>
      <c r="AJ76" s="183">
        <f t="shared" si="24"/>
        <v>24.593852122806787</v>
      </c>
      <c r="AK76" s="183">
        <f t="shared" si="24"/>
        <v>25.1462532139487</v>
      </c>
      <c r="AL76" s="183">
        <f t="shared" si="24"/>
        <v>25.723055499967536</v>
      </c>
      <c r="AM76" s="183">
        <f t="shared" ref="AM76:BD76" si="25">AM48+AM62</f>
        <v>26.433775355421773</v>
      </c>
      <c r="AN76" s="183">
        <f t="shared" si="25"/>
        <v>27.162967984525878</v>
      </c>
      <c r="AO76" s="183">
        <f t="shared" si="25"/>
        <v>26.65735398629533</v>
      </c>
      <c r="AP76" s="183">
        <f t="shared" si="25"/>
        <v>26.052704083344263</v>
      </c>
      <c r="AQ76" s="183">
        <f t="shared" si="25"/>
        <v>26.386790185760862</v>
      </c>
      <c r="AR76" s="183">
        <f t="shared" si="25"/>
        <v>26.745964926760983</v>
      </c>
      <c r="AS76" s="183">
        <f t="shared" si="25"/>
        <v>27.063300084908377</v>
      </c>
      <c r="AT76" s="183">
        <f t="shared" si="25"/>
        <v>27.303905155774494</v>
      </c>
      <c r="AU76" s="183">
        <f t="shared" si="25"/>
        <v>26.946229427606138</v>
      </c>
      <c r="AV76" s="183">
        <f t="shared" si="25"/>
        <v>26.891435347646176</v>
      </c>
      <c r="AW76" s="183">
        <f t="shared" si="25"/>
        <v>26.621098080473462</v>
      </c>
      <c r="AX76" s="183">
        <f t="shared" si="25"/>
        <v>26.027708025639168</v>
      </c>
      <c r="AY76" s="183">
        <f t="shared" si="25"/>
        <v>24.938187654690037</v>
      </c>
      <c r="AZ76" s="183">
        <f t="shared" si="25"/>
        <v>23.040528068102908</v>
      </c>
      <c r="BA76" s="183">
        <f t="shared" si="25"/>
        <v>19.710106925854287</v>
      </c>
      <c r="BB76" s="183">
        <f t="shared" si="25"/>
        <v>13.48864152467951</v>
      </c>
      <c r="BC76" s="183">
        <f t="shared" si="25"/>
        <v>0</v>
      </c>
      <c r="BD76" s="183">
        <f t="shared" si="25"/>
        <v>0</v>
      </c>
    </row>
    <row r="77" spans="1:56" outlineLevel="1" x14ac:dyDescent="0.2">
      <c r="B77" s="48" t="s">
        <v>157</v>
      </c>
      <c r="C77" s="10" t="s">
        <v>216</v>
      </c>
      <c r="D77" s="24">
        <v>7</v>
      </c>
      <c r="F77" s="73"/>
      <c r="G77" s="183">
        <f t="shared" ref="G77:AL77" si="26">G49+G63</f>
        <v>5.1857053764263155</v>
      </c>
      <c r="H77" s="183">
        <f t="shared" si="26"/>
        <v>5.5816376564669001</v>
      </c>
      <c r="I77" s="183">
        <f t="shared" si="26"/>
        <v>6.3828633082705952</v>
      </c>
      <c r="J77" s="183">
        <f t="shared" si="26"/>
        <v>6.8561162849290946</v>
      </c>
      <c r="K77" s="183">
        <f t="shared" si="26"/>
        <v>5.3072624885022197</v>
      </c>
      <c r="L77" s="183">
        <f t="shared" si="26"/>
        <v>5.9538024719635674</v>
      </c>
      <c r="M77" s="183">
        <f t="shared" si="26"/>
        <v>5.6605220327617225</v>
      </c>
      <c r="N77" s="183">
        <f t="shared" si="26"/>
        <v>6.1989049654137993</v>
      </c>
      <c r="O77" s="183">
        <f t="shared" si="26"/>
        <v>5.9194375444791545</v>
      </c>
      <c r="P77" s="183">
        <f t="shared" si="26"/>
        <v>6.3769523348062291</v>
      </c>
      <c r="Q77" s="183">
        <f t="shared" si="26"/>
        <v>6.5360465602836184</v>
      </c>
      <c r="R77" s="183">
        <f t="shared" si="26"/>
        <v>6.7755822918316628</v>
      </c>
      <c r="S77" s="183">
        <f t="shared" si="26"/>
        <v>6.9949733052284344</v>
      </c>
      <c r="T77" s="183">
        <f t="shared" si="26"/>
        <v>7.2598868519324178</v>
      </c>
      <c r="U77" s="183">
        <f t="shared" si="26"/>
        <v>7.5312466838283392</v>
      </c>
      <c r="V77" s="183">
        <f t="shared" si="26"/>
        <v>7.3194454566581051</v>
      </c>
      <c r="W77" s="183">
        <f t="shared" si="26"/>
        <v>7.542558726024045</v>
      </c>
      <c r="X77" s="183">
        <f t="shared" si="26"/>
        <v>7.792485619558188</v>
      </c>
      <c r="Y77" s="183">
        <f t="shared" si="26"/>
        <v>8.0631282502658017</v>
      </c>
      <c r="Z77" s="183">
        <f t="shared" si="26"/>
        <v>8.1785985896368185</v>
      </c>
      <c r="AA77" s="183">
        <f t="shared" si="26"/>
        <v>8.3093853039383969</v>
      </c>
      <c r="AB77" s="183">
        <f t="shared" si="26"/>
        <v>8.1998557398444216</v>
      </c>
      <c r="AC77" s="183">
        <f t="shared" si="26"/>
        <v>8.4779917069552599</v>
      </c>
      <c r="AD77" s="183">
        <f t="shared" si="26"/>
        <v>8.7344885411777433</v>
      </c>
      <c r="AE77" s="183">
        <f t="shared" si="26"/>
        <v>9.0103022029574102</v>
      </c>
      <c r="AF77" s="183">
        <f t="shared" si="26"/>
        <v>9.2833553560409996</v>
      </c>
      <c r="AG77" s="183">
        <f t="shared" si="26"/>
        <v>9.5408697924776504</v>
      </c>
      <c r="AH77" s="183">
        <f t="shared" si="26"/>
        <v>9.8240266762080637</v>
      </c>
      <c r="AI77" s="183">
        <f t="shared" si="26"/>
        <v>10.115356059205608</v>
      </c>
      <c r="AJ77" s="183">
        <f t="shared" si="26"/>
        <v>10.417805209042371</v>
      </c>
      <c r="AK77" s="183">
        <f t="shared" si="26"/>
        <v>10.619849937948725</v>
      </c>
      <c r="AL77" s="183">
        <f t="shared" si="26"/>
        <v>10.834093613102359</v>
      </c>
      <c r="AM77" s="183">
        <f t="shared" ref="AM77:BD77" si="27">AM49+AM63</f>
        <v>11.138181486629081</v>
      </c>
      <c r="AN77" s="183">
        <f t="shared" si="27"/>
        <v>11.449975647397739</v>
      </c>
      <c r="AO77" s="183">
        <f t="shared" si="27"/>
        <v>11.24173563312063</v>
      </c>
      <c r="AP77" s="183">
        <f t="shared" si="27"/>
        <v>10.997065770563934</v>
      </c>
      <c r="AQ77" s="183">
        <f t="shared" si="27"/>
        <v>11.118565006758576</v>
      </c>
      <c r="AR77" s="183">
        <f t="shared" si="27"/>
        <v>11.270546515301991</v>
      </c>
      <c r="AS77" s="183">
        <f t="shared" si="27"/>
        <v>11.410023326999125</v>
      </c>
      <c r="AT77" s="183">
        <f t="shared" si="27"/>
        <v>11.518470532315343</v>
      </c>
      <c r="AU77" s="183">
        <f t="shared" si="27"/>
        <v>11.234266962531539</v>
      </c>
      <c r="AV77" s="183">
        <f t="shared" si="27"/>
        <v>11.210283307018083</v>
      </c>
      <c r="AW77" s="183">
        <f t="shared" si="27"/>
        <v>11.097587301235098</v>
      </c>
      <c r="AX77" s="183">
        <f t="shared" si="27"/>
        <v>10.850219671346139</v>
      </c>
      <c r="AY77" s="183">
        <f t="shared" si="27"/>
        <v>10.396029262050032</v>
      </c>
      <c r="AZ77" s="183">
        <f t="shared" si="27"/>
        <v>9.6049483356917236</v>
      </c>
      <c r="BA77" s="183">
        <f t="shared" si="27"/>
        <v>8.2165894008252049</v>
      </c>
      <c r="BB77" s="183">
        <f t="shared" si="27"/>
        <v>5.6230354000684208</v>
      </c>
      <c r="BC77" s="183">
        <f t="shared" si="27"/>
        <v>0</v>
      </c>
      <c r="BD77" s="183">
        <f t="shared" si="27"/>
        <v>0</v>
      </c>
    </row>
    <row r="78" spans="1:56" outlineLevel="1" x14ac:dyDescent="0.2">
      <c r="B78" s="48"/>
    </row>
    <row r="79" spans="1:56" x14ac:dyDescent="0.2">
      <c r="A79" s="30" t="s">
        <v>23</v>
      </c>
      <c r="B79" s="31"/>
      <c r="C79" s="32"/>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row>
  </sheetData>
  <sheetProtection formatCells="0" formatColumns="0" formatRows="0" insertColumns="0" insertRows="0" insertHyperlinks="0" deleteColumns="0" deleteRows="0" sort="0" autoFilter="0" pivotTables="0"/>
  <dataConsolidate/>
  <conditionalFormatting sqref="F9:BD14">
    <cfRule type="expression" dxfId="94" priority="138">
      <formula>F$14&lt;&gt;1</formula>
    </cfRule>
  </conditionalFormatting>
  <conditionalFormatting sqref="E13:E14">
    <cfRule type="expression" dxfId="93" priority="144">
      <formula>E$14=0</formula>
    </cfRule>
  </conditionalFormatting>
  <conditionalFormatting sqref="E12">
    <cfRule type="expression" dxfId="92" priority="143">
      <formula>E$14=0</formula>
    </cfRule>
  </conditionalFormatting>
  <conditionalFormatting sqref="F8:BD8">
    <cfRule type="expression" dxfId="91" priority="141">
      <formula>AND(E$14=1,F$14=1)</formula>
    </cfRule>
    <cfRule type="expression" dxfId="90" priority="142">
      <formula>F$14=1</formula>
    </cfRule>
  </conditionalFormatting>
  <conditionalFormatting sqref="F8:BD8">
    <cfRule type="expression" dxfId="89" priority="139">
      <formula>AND(F$13=0,F$14=1,E$13=1)</formula>
    </cfRule>
    <cfRule type="expression" dxfId="88" priority="140">
      <formula>AND(F$14=1,F$13=0)</formula>
    </cfRule>
  </conditionalFormatting>
  <conditionalFormatting sqref="B3">
    <cfRule type="expression" dxfId="87" priority="136">
      <formula>$B$3="The model contains one or more errors"</formula>
    </cfRule>
  </conditionalFormatting>
  <conditionalFormatting sqref="F59:F63">
    <cfRule type="expression" dxfId="86" priority="100">
      <formula>F$14=0</formula>
    </cfRule>
  </conditionalFormatting>
  <conditionalFormatting sqref="G20:BD20">
    <cfRule type="expression" dxfId="85" priority="94">
      <formula>AND(G$9&gt;Display_Year_End,F$14=1)</formula>
    </cfRule>
    <cfRule type="expression" dxfId="84" priority="95">
      <formula>AND(G$14=0,H$14=1)</formula>
    </cfRule>
    <cfRule type="expression" dxfId="83" priority="97">
      <formula>G$14=0</formula>
    </cfRule>
  </conditionalFormatting>
  <conditionalFormatting sqref="G20:BD20">
    <cfRule type="expression" dxfId="82" priority="96">
      <formula>G$14=0</formula>
    </cfRule>
  </conditionalFormatting>
  <conditionalFormatting sqref="H57:BD63">
    <cfRule type="expression" dxfId="81" priority="93">
      <formula>H$14=0</formula>
    </cfRule>
  </conditionalFormatting>
  <conditionalFormatting sqref="H57:BD63">
    <cfRule type="expression" dxfId="80" priority="89">
      <formula>AND(H$9&gt;Display_Year_End,G$14=1)</formula>
    </cfRule>
    <cfRule type="expression" dxfId="79" priority="90">
      <formula>AND(H$14=0,I$14=1)</formula>
    </cfRule>
    <cfRule type="expression" dxfId="78" priority="92">
      <formula>H$14=0</formula>
    </cfRule>
  </conditionalFormatting>
  <conditionalFormatting sqref="H57:BD63">
    <cfRule type="expression" dxfId="77" priority="91">
      <formula>H$14=0</formula>
    </cfRule>
  </conditionalFormatting>
  <conditionalFormatting sqref="G57:BD63">
    <cfRule type="expression" dxfId="76" priority="88">
      <formula>G$14=0</formula>
    </cfRule>
  </conditionalFormatting>
  <conditionalFormatting sqref="G57:BD63">
    <cfRule type="expression" dxfId="75" priority="84">
      <formula>AND(G$9&gt;Display_Year_End,F$14=1)</formula>
    </cfRule>
    <cfRule type="expression" dxfId="74" priority="85">
      <formula>AND(G$14=0,H$14=1)</formula>
    </cfRule>
    <cfRule type="expression" dxfId="73" priority="87">
      <formula>G$14=0</formula>
    </cfRule>
  </conditionalFormatting>
  <conditionalFormatting sqref="G57:BD63">
    <cfRule type="expression" dxfId="72" priority="86">
      <formula>G$14=0</formula>
    </cfRule>
  </conditionalFormatting>
  <conditionalFormatting sqref="F73:F77">
    <cfRule type="expression" dxfId="71" priority="73">
      <formula>F$14=0</formula>
    </cfRule>
  </conditionalFormatting>
  <conditionalFormatting sqref="H71:BD77">
    <cfRule type="expression" dxfId="70" priority="66">
      <formula>H$14=0</formula>
    </cfRule>
  </conditionalFormatting>
  <conditionalFormatting sqref="H71:BD77">
    <cfRule type="expression" dxfId="69" priority="62">
      <formula>AND(H$9&gt;Display_Year_End,G$14=1)</formula>
    </cfRule>
    <cfRule type="expression" dxfId="68" priority="63">
      <formula>AND(H$14=0,I$14=1)</formula>
    </cfRule>
    <cfRule type="expression" dxfId="67" priority="65">
      <formula>H$14=0</formula>
    </cfRule>
  </conditionalFormatting>
  <conditionalFormatting sqref="H71:BD77">
    <cfRule type="expression" dxfId="66" priority="64">
      <formula>H$14=0</formula>
    </cfRule>
  </conditionalFormatting>
  <conditionalFormatting sqref="G72:BC77 H71:BC71 BD71:BD77">
    <cfRule type="expression" dxfId="65" priority="61">
      <formula>G$14=0</formula>
    </cfRule>
  </conditionalFormatting>
  <conditionalFormatting sqref="G72:BC77 H71:BC71 BD71:BD77">
    <cfRule type="expression" dxfId="64" priority="57">
      <formula>AND(G$9&gt;Display_Year_End,F$14=1)</formula>
    </cfRule>
    <cfRule type="expression" dxfId="63" priority="58">
      <formula>AND(G$14=0,H$14=1)</formula>
    </cfRule>
    <cfRule type="expression" dxfId="62" priority="60">
      <formula>G$14=0</formula>
    </cfRule>
  </conditionalFormatting>
  <conditionalFormatting sqref="G72:BC77 H71:BC71 BD71:BD77">
    <cfRule type="expression" dxfId="61" priority="59">
      <formula>G$14=0</formula>
    </cfRule>
  </conditionalFormatting>
  <conditionalFormatting sqref="G71:BD77">
    <cfRule type="expression" dxfId="60" priority="56">
      <formula>G$14=0</formula>
    </cfRule>
  </conditionalFormatting>
  <conditionalFormatting sqref="G71:BD77">
    <cfRule type="expression" dxfId="59" priority="52">
      <formula>AND(G$9&gt;Display_Year_End,F$14=1)</formula>
    </cfRule>
    <cfRule type="expression" dxfId="58" priority="53">
      <formula>AND(G$14=0,H$14=1)</formula>
    </cfRule>
    <cfRule type="expression" dxfId="57" priority="55">
      <formula>G$14=0</formula>
    </cfRule>
  </conditionalFormatting>
  <conditionalFormatting sqref="G71:BD77">
    <cfRule type="expression" dxfId="56" priority="54">
      <formula>G$14=0</formula>
    </cfRule>
  </conditionalFormatting>
  <conditionalFormatting sqref="F29:F33">
    <cfRule type="expression" dxfId="55" priority="51">
      <formula>F$14=0</formula>
    </cfRule>
  </conditionalFormatting>
  <conditionalFormatting sqref="H28:BC33 BD27:BD33 I27:BC27">
    <cfRule type="expression" dxfId="54" priority="44">
      <formula>H$14=0</formula>
    </cfRule>
  </conditionalFormatting>
  <conditionalFormatting sqref="H28:BC33 BD27:BD33 I27:BC27">
    <cfRule type="expression" dxfId="53" priority="40">
      <formula>AND(H$9&gt;Display_Year_End,G$14=1)</formula>
    </cfRule>
    <cfRule type="expression" dxfId="52" priority="41">
      <formula>AND(H$14=0,I$14=1)</formula>
    </cfRule>
    <cfRule type="expression" dxfId="51" priority="43">
      <formula>H$14=0</formula>
    </cfRule>
  </conditionalFormatting>
  <conditionalFormatting sqref="H28:BC33 BD27:BD33 I27:BC27">
    <cfRule type="expression" dxfId="50" priority="42">
      <formula>H$14=0</formula>
    </cfRule>
  </conditionalFormatting>
  <conditionalFormatting sqref="H28:BC33 BD27:BD33 I27:BC27">
    <cfRule type="expression" dxfId="49" priority="39">
      <formula>H$14=0</formula>
    </cfRule>
  </conditionalFormatting>
  <conditionalFormatting sqref="H28:BC33 BD27:BD33 I27:BC27">
    <cfRule type="expression" dxfId="48" priority="35">
      <formula>AND(H$9&gt;Display_Year_End,G$14=1)</formula>
    </cfRule>
    <cfRule type="expression" dxfId="47" priority="36">
      <formula>AND(H$14=0,I$14=1)</formula>
    </cfRule>
    <cfRule type="expression" dxfId="46" priority="38">
      <formula>H$14=0</formula>
    </cfRule>
  </conditionalFormatting>
  <conditionalFormatting sqref="H28:BC33 BD27:BD33 I27:BC27">
    <cfRule type="expression" dxfId="45" priority="37">
      <formula>H$14=0</formula>
    </cfRule>
  </conditionalFormatting>
  <conditionalFormatting sqref="G27:BD33">
    <cfRule type="expression" dxfId="44" priority="34">
      <formula>G$14=0</formula>
    </cfRule>
  </conditionalFormatting>
  <conditionalFormatting sqref="G27:BD33">
    <cfRule type="expression" dxfId="43" priority="30">
      <formula>AND(G$9&gt;Display_Year_End,F$14=1)</formula>
    </cfRule>
    <cfRule type="expression" dxfId="42" priority="31">
      <formula>AND(G$14=0,H$14=1)</formula>
    </cfRule>
    <cfRule type="expression" dxfId="41" priority="33">
      <formula>G$14=0</formula>
    </cfRule>
  </conditionalFormatting>
  <conditionalFormatting sqref="G27:BD33">
    <cfRule type="expression" dxfId="40" priority="32">
      <formula>G$14=0</formula>
    </cfRule>
  </conditionalFormatting>
  <conditionalFormatting sqref="F45:F49">
    <cfRule type="expression" dxfId="39" priority="21">
      <formula>F$14=0</formula>
    </cfRule>
  </conditionalFormatting>
  <conditionalFormatting sqref="H43:BD49">
    <cfRule type="expression" dxfId="38" priority="14">
      <formula>H$14=0</formula>
    </cfRule>
  </conditionalFormatting>
  <conditionalFormatting sqref="H43:BD49">
    <cfRule type="expression" dxfId="37" priority="10">
      <formula>AND(H$9&gt;Display_Year_End,G$14=1)</formula>
    </cfRule>
    <cfRule type="expression" dxfId="36" priority="11">
      <formula>AND(H$14=0,I$14=1)</formula>
    </cfRule>
    <cfRule type="expression" dxfId="35" priority="13">
      <formula>H$14=0</formula>
    </cfRule>
  </conditionalFormatting>
  <conditionalFormatting sqref="H43:BD49">
    <cfRule type="expression" dxfId="34" priority="12">
      <formula>H$14=0</formula>
    </cfRule>
  </conditionalFormatting>
  <conditionalFormatting sqref="G43:BD49">
    <cfRule type="expression" dxfId="33" priority="9">
      <formula>G$14=0</formula>
    </cfRule>
  </conditionalFormatting>
  <conditionalFormatting sqref="G43:BD49">
    <cfRule type="expression" dxfId="32" priority="5">
      <formula>AND(G$9&gt;Display_Year_End,F$14=1)</formula>
    </cfRule>
    <cfRule type="expression" dxfId="31" priority="6">
      <formula>AND(G$14=0,H$14=1)</formula>
    </cfRule>
    <cfRule type="expression" dxfId="30" priority="8">
      <formula>G$14=0</formula>
    </cfRule>
  </conditionalFormatting>
  <conditionalFormatting sqref="G43:BD49">
    <cfRule type="expression" dxfId="29" priority="7">
      <formula>G$14=0</formula>
    </cfRule>
  </conditionalFormatting>
  <hyperlinks>
    <hyperlink ref="B5" location="Contents!A1" display="[To Contents]" xr:uid="{00000000-0004-0000-0A00-000000000000}"/>
  </hyperlinks>
  <pageMargins left="0.39370078740157483" right="0.39370078740157483" top="0.39370078740157483" bottom="0.39370078740157483" header="0.39370078740157483" footer="0.39370078740157483"/>
  <pageSetup paperSize="8" scale="10"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6" id="{D757CB3F-D3C4-43C9-B802-168734C1A5B5}">
            <xm:f>AND('Regulatory Model'!H$9&gt;Display_Year_End,'Regulatory Model'!G$14=1)</xm:f>
            <x14:dxf>
              <font>
                <color theme="0"/>
              </font>
              <border>
                <left style="dotted">
                  <color theme="0" tint="-0.24994659260841701"/>
                </left>
              </border>
            </x14:dxf>
          </x14:cfRule>
          <x14:cfRule type="expression" priority="27" id="{3ABDBEEF-F66D-47A0-B295-5560212A42F7}">
            <xm:f>AND('Regulatory Model'!H$14=0,'Regulatory Model'!I$14=1)</xm:f>
            <x14:dxf>
              <font>
                <color theme="0"/>
              </font>
              <fill>
                <patternFill patternType="none">
                  <bgColor auto="1"/>
                </patternFill>
              </fill>
              <border>
                <right style="dotted">
                  <color theme="0" tint="-0.24994659260841701"/>
                </right>
                <vertical/>
                <horizontal/>
              </border>
            </x14:dxf>
          </x14:cfRule>
          <x14:cfRule type="expression" priority="29" id="{C72827A9-EA21-4527-9708-4BC21E5795C6}">
            <xm:f>'Regulatory Model'!H$14=0</xm:f>
            <x14:dxf>
              <font>
                <color theme="0"/>
              </font>
              <fill>
                <patternFill patternType="none">
                  <bgColor auto="1"/>
                </patternFill>
              </fill>
              <border>
                <left/>
                <right/>
                <top/>
                <bottom/>
                <vertical/>
                <horizontal/>
              </border>
            </x14:dxf>
          </x14:cfRule>
          <xm:sqref>H18:BD19</xm:sqref>
        </x14:conditionalFormatting>
        <x14:conditionalFormatting xmlns:xm="http://schemas.microsoft.com/office/excel/2006/main">
          <x14:cfRule type="expression" priority="28" id="{10591203-B17A-4C19-AE26-D6D96F08D7C3}">
            <xm:f>'Regulatory Model'!H$14=0</xm:f>
            <x14:dxf>
              <font>
                <color theme="0"/>
              </font>
              <fill>
                <patternFill patternType="none">
                  <bgColor auto="1"/>
                </patternFill>
              </fill>
              <border>
                <left/>
                <right/>
                <top/>
                <bottom/>
                <vertical/>
                <horizontal/>
              </border>
            </x14:dxf>
          </x14:cfRule>
          <xm:sqref>H18:BD19</xm:sqref>
        </x14:conditionalFormatting>
        <x14:conditionalFormatting xmlns:xm="http://schemas.microsoft.com/office/excel/2006/main">
          <x14:cfRule type="expression" priority="22" id="{8E55C5D3-0B3E-48C6-9017-B51DDC48A479}">
            <xm:f>AND('Capital Base'!G$9&gt;Display_Year_End,'Capital Base'!F$14=1)</xm:f>
            <x14:dxf>
              <font>
                <color theme="0"/>
              </font>
              <border>
                <left style="dotted">
                  <color theme="0" tint="-0.24994659260841701"/>
                </left>
              </border>
            </x14:dxf>
          </x14:cfRule>
          <x14:cfRule type="expression" priority="23" id="{B7476B69-829B-48D3-AC7B-3E3F3E0E66B6}">
            <xm:f>AND('Capital Base'!G$14=0,'Capital Base'!H$14=1)</xm:f>
            <x14:dxf>
              <font>
                <color theme="0"/>
              </font>
              <fill>
                <patternFill patternType="none">
                  <bgColor auto="1"/>
                </patternFill>
              </fill>
              <border>
                <right style="dotted">
                  <color theme="0" tint="-0.24994659260841701"/>
                </right>
                <vertical/>
                <horizontal/>
              </border>
            </x14:dxf>
          </x14:cfRule>
          <x14:cfRule type="expression" priority="25" id="{007CC45D-03A3-4276-95E1-BD3D12F73C7D}">
            <xm:f>'Capital Base'!G$14=0</xm:f>
            <x14:dxf>
              <font>
                <color theme="0"/>
              </font>
              <fill>
                <patternFill patternType="none">
                  <bgColor auto="1"/>
                </patternFill>
              </fill>
              <border>
                <left/>
                <right/>
                <top/>
                <bottom/>
                <vertical/>
                <horizontal/>
              </border>
            </x14:dxf>
          </x14:cfRule>
          <xm:sqref>G18:BD19</xm:sqref>
        </x14:conditionalFormatting>
        <x14:conditionalFormatting xmlns:xm="http://schemas.microsoft.com/office/excel/2006/main">
          <x14:cfRule type="expression" priority="24" id="{86BF2CB9-D128-44CF-9A14-9EA2D4831105}">
            <xm:f>'Capital Base'!G$14=0</xm:f>
            <x14:dxf>
              <font>
                <color theme="0"/>
              </font>
              <fill>
                <patternFill patternType="none">
                  <bgColor auto="1"/>
                </patternFill>
              </fill>
              <border>
                <left/>
                <right/>
                <top/>
                <bottom/>
                <vertical/>
                <horizontal/>
              </border>
            </x14:dxf>
          </x14:cfRule>
          <xm:sqref>G18:BD19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4F81BD"/>
    <pageSetUpPr fitToPage="1"/>
  </sheetPr>
  <dimension ref="A1:BE30"/>
  <sheetViews>
    <sheetView showGridLines="0" zoomScaleNormal="100" zoomScaleSheetLayoutView="100" zoomScalePageLayoutView="90" workbookViewId="0">
      <pane xSplit="3" ySplit="15" topLeftCell="D16" activePane="bottomRight" state="frozen"/>
      <selection activeCell="F29" sqref="F29"/>
      <selection pane="topRight" activeCell="F29" sqref="F29"/>
      <selection pane="bottomLeft" activeCell="F29" sqref="F29"/>
      <selection pane="bottomRight" activeCell="F29" sqref="F29"/>
    </sheetView>
  </sheetViews>
  <sheetFormatPr defaultColWidth="0" defaultRowHeight="12.75" outlineLevelRow="1" x14ac:dyDescent="0.2"/>
  <cols>
    <col min="1" max="1" width="5.7109375" style="1" customWidth="1"/>
    <col min="2" max="2" width="67.7109375" style="1" customWidth="1"/>
    <col min="3" max="3" width="13.7109375" style="10" customWidth="1"/>
    <col min="4" max="4" width="12.7109375" style="1" customWidth="1"/>
    <col min="5" max="56" width="9" style="1" customWidth="1"/>
    <col min="57" max="57" width="2.42578125" style="1" customWidth="1"/>
    <col min="58" max="16384" width="9.140625" style="1" hidden="1"/>
  </cols>
  <sheetData>
    <row r="1" spans="1:57" s="2" customFormat="1" ht="18.75" x14ac:dyDescent="0.3">
      <c r="A1" s="96" t="str">
        <f>Model_Name</f>
        <v>Efficient Cost Bounds Model</v>
      </c>
      <c r="B1" s="97"/>
      <c r="C1" s="98"/>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row>
    <row r="2" spans="1:57" s="3" customFormat="1" x14ac:dyDescent="0.2">
      <c r="A2" s="100">
        <f>MATCH(B2,Contents!$D$8:$D$21,0)</f>
        <v>11</v>
      </c>
      <c r="B2" s="101" t="str">
        <f>PROPER(MID(CELL("filename", A1), FIND("]", CELL("filename", A1))+1, 100))</f>
        <v>Revenue</v>
      </c>
      <c r="C2" s="95"/>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row>
    <row r="3" spans="1:57" s="3" customFormat="1" x14ac:dyDescent="0.2">
      <c r="A3" s="125">
        <f>SUM(A7:A15,A17:A29)</f>
        <v>0</v>
      </c>
      <c r="B3" s="126" t="str">
        <f>Error_Message</f>
        <v>No errors identified</v>
      </c>
      <c r="C3" s="95"/>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row>
    <row r="4" spans="1:57" s="3" customFormat="1" x14ac:dyDescent="0.2">
      <c r="A4" s="103"/>
      <c r="B4" s="104"/>
      <c r="C4" s="95"/>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row>
    <row r="5" spans="1:57" x14ac:dyDescent="0.2">
      <c r="A5" s="4"/>
      <c r="B5" s="44" t="s">
        <v>24</v>
      </c>
      <c r="C5" s="5"/>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row>
    <row r="6" spans="1:57" x14ac:dyDescent="0.2">
      <c r="A6" s="68">
        <f>MAX($A$1:A5)+subsection</f>
        <v>11.01</v>
      </c>
      <c r="B6" s="6" t="s">
        <v>208</v>
      </c>
      <c r="C6" s="7"/>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row>
    <row r="7" spans="1:57" x14ac:dyDescent="0.2">
      <c r="A7" s="9"/>
      <c r="C7" s="13"/>
      <c r="D7" s="45"/>
    </row>
    <row r="8" spans="1:57" ht="15.75" customHeight="1" x14ac:dyDescent="0.2">
      <c r="A8" s="9"/>
      <c r="C8" s="13"/>
      <c r="D8" s="45"/>
      <c r="E8" s="75"/>
      <c r="F8" s="90" t="str">
        <f t="shared" ref="F8:BD8" si="0">IF(F13=1,"Actual","Forecast")</f>
        <v>Actual</v>
      </c>
      <c r="G8" s="90" t="str">
        <f t="shared" si="0"/>
        <v>Actual</v>
      </c>
      <c r="H8" s="90" t="str">
        <f t="shared" si="0"/>
        <v>Actual</v>
      </c>
      <c r="I8" s="90" t="str">
        <f t="shared" si="0"/>
        <v>Actual</v>
      </c>
      <c r="J8" s="90" t="str">
        <f t="shared" si="0"/>
        <v>Actual</v>
      </c>
      <c r="K8" s="90" t="str">
        <f t="shared" si="0"/>
        <v>Forecast</v>
      </c>
      <c r="L8" s="90" t="str">
        <f t="shared" si="0"/>
        <v>Forecast</v>
      </c>
      <c r="M8" s="90" t="str">
        <f t="shared" si="0"/>
        <v>Forecast</v>
      </c>
      <c r="N8" s="90" t="str">
        <f t="shared" si="0"/>
        <v>Forecast</v>
      </c>
      <c r="O8" s="90" t="str">
        <f t="shared" si="0"/>
        <v>Forecast</v>
      </c>
      <c r="P8" s="90" t="str">
        <f t="shared" si="0"/>
        <v>Forecast</v>
      </c>
      <c r="Q8" s="90" t="str">
        <f t="shared" si="0"/>
        <v>Forecast</v>
      </c>
      <c r="R8" s="90" t="str">
        <f t="shared" si="0"/>
        <v>Forecast</v>
      </c>
      <c r="S8" s="90" t="str">
        <f t="shared" si="0"/>
        <v>Forecast</v>
      </c>
      <c r="T8" s="90" t="str">
        <f t="shared" si="0"/>
        <v>Forecast</v>
      </c>
      <c r="U8" s="90" t="str">
        <f t="shared" si="0"/>
        <v>Forecast</v>
      </c>
      <c r="V8" s="90" t="str">
        <f t="shared" si="0"/>
        <v>Forecast</v>
      </c>
      <c r="W8" s="90" t="str">
        <f t="shared" si="0"/>
        <v>Forecast</v>
      </c>
      <c r="X8" s="90" t="str">
        <f t="shared" si="0"/>
        <v>Forecast</v>
      </c>
      <c r="Y8" s="90" t="str">
        <f t="shared" si="0"/>
        <v>Forecast</v>
      </c>
      <c r="Z8" s="90" t="str">
        <f t="shared" si="0"/>
        <v>Forecast</v>
      </c>
      <c r="AA8" s="90" t="str">
        <f t="shared" si="0"/>
        <v>Forecast</v>
      </c>
      <c r="AB8" s="90" t="str">
        <f t="shared" si="0"/>
        <v>Forecast</v>
      </c>
      <c r="AC8" s="90" t="str">
        <f t="shared" si="0"/>
        <v>Forecast</v>
      </c>
      <c r="AD8" s="90" t="str">
        <f t="shared" si="0"/>
        <v>Forecast</v>
      </c>
      <c r="AE8" s="90" t="str">
        <f t="shared" si="0"/>
        <v>Forecast</v>
      </c>
      <c r="AF8" s="90" t="str">
        <f t="shared" si="0"/>
        <v>Forecast</v>
      </c>
      <c r="AG8" s="90" t="str">
        <f t="shared" si="0"/>
        <v>Forecast</v>
      </c>
      <c r="AH8" s="90" t="str">
        <f t="shared" si="0"/>
        <v>Forecast</v>
      </c>
      <c r="AI8" s="90" t="str">
        <f t="shared" si="0"/>
        <v>Forecast</v>
      </c>
      <c r="AJ8" s="90" t="str">
        <f t="shared" si="0"/>
        <v>Forecast</v>
      </c>
      <c r="AK8" s="90" t="str">
        <f t="shared" si="0"/>
        <v>Forecast</v>
      </c>
      <c r="AL8" s="90" t="str">
        <f t="shared" si="0"/>
        <v>Forecast</v>
      </c>
      <c r="AM8" s="90" t="str">
        <f t="shared" si="0"/>
        <v>Forecast</v>
      </c>
      <c r="AN8" s="90" t="str">
        <f t="shared" si="0"/>
        <v>Forecast</v>
      </c>
      <c r="AO8" s="90" t="str">
        <f t="shared" si="0"/>
        <v>Forecast</v>
      </c>
      <c r="AP8" s="90" t="str">
        <f t="shared" si="0"/>
        <v>Forecast</v>
      </c>
      <c r="AQ8" s="90" t="str">
        <f t="shared" si="0"/>
        <v>Forecast</v>
      </c>
      <c r="AR8" s="90" t="str">
        <f t="shared" si="0"/>
        <v>Forecast</v>
      </c>
      <c r="AS8" s="90" t="str">
        <f t="shared" si="0"/>
        <v>Forecast</v>
      </c>
      <c r="AT8" s="90" t="str">
        <f t="shared" si="0"/>
        <v>Forecast</v>
      </c>
      <c r="AU8" s="90" t="str">
        <f t="shared" si="0"/>
        <v>Forecast</v>
      </c>
      <c r="AV8" s="90" t="str">
        <f t="shared" si="0"/>
        <v>Forecast</v>
      </c>
      <c r="AW8" s="90" t="str">
        <f t="shared" si="0"/>
        <v>Forecast</v>
      </c>
      <c r="AX8" s="90" t="str">
        <f t="shared" si="0"/>
        <v>Forecast</v>
      </c>
      <c r="AY8" s="90" t="str">
        <f t="shared" si="0"/>
        <v>Forecast</v>
      </c>
      <c r="AZ8" s="90" t="str">
        <f t="shared" si="0"/>
        <v>Forecast</v>
      </c>
      <c r="BA8" s="90" t="str">
        <f t="shared" si="0"/>
        <v>Forecast</v>
      </c>
      <c r="BB8" s="90" t="str">
        <f t="shared" si="0"/>
        <v>Forecast</v>
      </c>
      <c r="BC8" s="90" t="str">
        <f t="shared" si="0"/>
        <v>Forecast</v>
      </c>
      <c r="BD8" s="90" t="str">
        <f t="shared" si="0"/>
        <v>Forecast</v>
      </c>
    </row>
    <row r="9" spans="1:57" s="18" customFormat="1" ht="28.5" customHeight="1" x14ac:dyDescent="0.2">
      <c r="A9" s="15"/>
      <c r="B9" s="54" t="s">
        <v>209</v>
      </c>
      <c r="C9" s="16"/>
      <c r="D9" s="17"/>
      <c r="E9" s="55">
        <f>Base_Year</f>
        <v>2015</v>
      </c>
      <c r="F9" s="56">
        <f>E9+1</f>
        <v>2016</v>
      </c>
      <c r="G9" s="56">
        <f>F9+1</f>
        <v>2017</v>
      </c>
      <c r="H9" s="56">
        <f>G9+1</f>
        <v>2018</v>
      </c>
      <c r="I9" s="56">
        <f>H9+1</f>
        <v>2019</v>
      </c>
      <c r="J9" s="56">
        <f t="shared" ref="J9:AN9" si="1">I9+1</f>
        <v>2020</v>
      </c>
      <c r="K9" s="56">
        <f t="shared" si="1"/>
        <v>2021</v>
      </c>
      <c r="L9" s="56">
        <f t="shared" si="1"/>
        <v>2022</v>
      </c>
      <c r="M9" s="56">
        <f t="shared" si="1"/>
        <v>2023</v>
      </c>
      <c r="N9" s="56">
        <f t="shared" si="1"/>
        <v>2024</v>
      </c>
      <c r="O9" s="56">
        <f t="shared" si="1"/>
        <v>2025</v>
      </c>
      <c r="P9" s="56">
        <f t="shared" si="1"/>
        <v>2026</v>
      </c>
      <c r="Q9" s="56">
        <f t="shared" si="1"/>
        <v>2027</v>
      </c>
      <c r="R9" s="56">
        <f t="shared" si="1"/>
        <v>2028</v>
      </c>
      <c r="S9" s="56">
        <f t="shared" si="1"/>
        <v>2029</v>
      </c>
      <c r="T9" s="56">
        <f t="shared" si="1"/>
        <v>2030</v>
      </c>
      <c r="U9" s="56">
        <f t="shared" si="1"/>
        <v>2031</v>
      </c>
      <c r="V9" s="56">
        <f t="shared" si="1"/>
        <v>2032</v>
      </c>
      <c r="W9" s="56">
        <f t="shared" si="1"/>
        <v>2033</v>
      </c>
      <c r="X9" s="56">
        <f t="shared" si="1"/>
        <v>2034</v>
      </c>
      <c r="Y9" s="56">
        <f t="shared" si="1"/>
        <v>2035</v>
      </c>
      <c r="Z9" s="56">
        <f t="shared" si="1"/>
        <v>2036</v>
      </c>
      <c r="AA9" s="56">
        <f t="shared" si="1"/>
        <v>2037</v>
      </c>
      <c r="AB9" s="56">
        <f t="shared" si="1"/>
        <v>2038</v>
      </c>
      <c r="AC9" s="56">
        <f t="shared" si="1"/>
        <v>2039</v>
      </c>
      <c r="AD9" s="56">
        <f t="shared" si="1"/>
        <v>2040</v>
      </c>
      <c r="AE9" s="56">
        <f t="shared" si="1"/>
        <v>2041</v>
      </c>
      <c r="AF9" s="56">
        <f t="shared" si="1"/>
        <v>2042</v>
      </c>
      <c r="AG9" s="56">
        <f t="shared" si="1"/>
        <v>2043</v>
      </c>
      <c r="AH9" s="56">
        <f t="shared" si="1"/>
        <v>2044</v>
      </c>
      <c r="AI9" s="56">
        <f t="shared" si="1"/>
        <v>2045</v>
      </c>
      <c r="AJ9" s="56">
        <f t="shared" si="1"/>
        <v>2046</v>
      </c>
      <c r="AK9" s="56">
        <f t="shared" si="1"/>
        <v>2047</v>
      </c>
      <c r="AL9" s="56">
        <f t="shared" si="1"/>
        <v>2048</v>
      </c>
      <c r="AM9" s="56">
        <f t="shared" si="1"/>
        <v>2049</v>
      </c>
      <c r="AN9" s="56">
        <f t="shared" si="1"/>
        <v>2050</v>
      </c>
      <c r="AO9" s="56">
        <f>AN9+1</f>
        <v>2051</v>
      </c>
      <c r="AP9" s="56">
        <f>AO9+1</f>
        <v>2052</v>
      </c>
      <c r="AQ9" s="56">
        <f>AP9+1</f>
        <v>2053</v>
      </c>
      <c r="AR9" s="56">
        <f t="shared" ref="AR9:BC9" si="2">AQ9+1</f>
        <v>2054</v>
      </c>
      <c r="AS9" s="56">
        <f t="shared" si="2"/>
        <v>2055</v>
      </c>
      <c r="AT9" s="56">
        <f t="shared" si="2"/>
        <v>2056</v>
      </c>
      <c r="AU9" s="56">
        <f t="shared" si="2"/>
        <v>2057</v>
      </c>
      <c r="AV9" s="56">
        <f t="shared" si="2"/>
        <v>2058</v>
      </c>
      <c r="AW9" s="56">
        <f t="shared" si="2"/>
        <v>2059</v>
      </c>
      <c r="AX9" s="56">
        <f t="shared" si="2"/>
        <v>2060</v>
      </c>
      <c r="AY9" s="56">
        <f t="shared" si="2"/>
        <v>2061</v>
      </c>
      <c r="AZ9" s="56">
        <f t="shared" si="2"/>
        <v>2062</v>
      </c>
      <c r="BA9" s="56">
        <f t="shared" si="2"/>
        <v>2063</v>
      </c>
      <c r="BB9" s="56">
        <f t="shared" si="2"/>
        <v>2064</v>
      </c>
      <c r="BC9" s="56">
        <f t="shared" si="2"/>
        <v>2065</v>
      </c>
      <c r="BD9" s="56">
        <f>BC9+1</f>
        <v>2066</v>
      </c>
      <c r="BE9" s="14"/>
    </row>
    <row r="10" spans="1:57" s="18" customFormat="1" ht="14.25" hidden="1" customHeight="1" outlineLevel="1" x14ac:dyDescent="0.2">
      <c r="A10" s="15"/>
      <c r="B10" s="54" t="s">
        <v>56</v>
      </c>
      <c r="C10" s="19"/>
      <c r="D10" s="20"/>
      <c r="E10" s="57">
        <f>Base_Year_Start_Date</f>
        <v>41821</v>
      </c>
      <c r="F10" s="58">
        <f>E11+1</f>
        <v>42186</v>
      </c>
      <c r="G10" s="58">
        <f>F11+1</f>
        <v>42552</v>
      </c>
      <c r="H10" s="58">
        <f>G11+1</f>
        <v>42917</v>
      </c>
      <c r="I10" s="58">
        <f>H11+1</f>
        <v>43282</v>
      </c>
      <c r="J10" s="58">
        <f t="shared" ref="J10:BD10" si="3">I11+1</f>
        <v>43647</v>
      </c>
      <c r="K10" s="58">
        <f t="shared" si="3"/>
        <v>44013</v>
      </c>
      <c r="L10" s="58">
        <f t="shared" si="3"/>
        <v>44378</v>
      </c>
      <c r="M10" s="58">
        <f t="shared" si="3"/>
        <v>44743</v>
      </c>
      <c r="N10" s="58">
        <f t="shared" si="3"/>
        <v>45108</v>
      </c>
      <c r="O10" s="58">
        <f t="shared" si="3"/>
        <v>45474</v>
      </c>
      <c r="P10" s="58">
        <f t="shared" si="3"/>
        <v>45839</v>
      </c>
      <c r="Q10" s="58">
        <f t="shared" si="3"/>
        <v>46204</v>
      </c>
      <c r="R10" s="58">
        <f t="shared" si="3"/>
        <v>46569</v>
      </c>
      <c r="S10" s="58">
        <f t="shared" si="3"/>
        <v>46935</v>
      </c>
      <c r="T10" s="58">
        <f t="shared" si="3"/>
        <v>47300</v>
      </c>
      <c r="U10" s="58">
        <f t="shared" si="3"/>
        <v>47665</v>
      </c>
      <c r="V10" s="58">
        <f t="shared" si="3"/>
        <v>48030</v>
      </c>
      <c r="W10" s="58">
        <f t="shared" si="3"/>
        <v>48396</v>
      </c>
      <c r="X10" s="58">
        <f t="shared" si="3"/>
        <v>48761</v>
      </c>
      <c r="Y10" s="58">
        <f t="shared" si="3"/>
        <v>49126</v>
      </c>
      <c r="Z10" s="58">
        <f t="shared" si="3"/>
        <v>49491</v>
      </c>
      <c r="AA10" s="58">
        <f t="shared" si="3"/>
        <v>49857</v>
      </c>
      <c r="AB10" s="58">
        <f t="shared" si="3"/>
        <v>50222</v>
      </c>
      <c r="AC10" s="58">
        <f t="shared" si="3"/>
        <v>50587</v>
      </c>
      <c r="AD10" s="58">
        <f t="shared" si="3"/>
        <v>50952</v>
      </c>
      <c r="AE10" s="58">
        <f t="shared" si="3"/>
        <v>51318</v>
      </c>
      <c r="AF10" s="58">
        <f t="shared" si="3"/>
        <v>51683</v>
      </c>
      <c r="AG10" s="58">
        <f t="shared" si="3"/>
        <v>52048</v>
      </c>
      <c r="AH10" s="58">
        <f t="shared" si="3"/>
        <v>52413</v>
      </c>
      <c r="AI10" s="58">
        <f t="shared" si="3"/>
        <v>52779</v>
      </c>
      <c r="AJ10" s="58">
        <f t="shared" si="3"/>
        <v>53144</v>
      </c>
      <c r="AK10" s="58">
        <f t="shared" si="3"/>
        <v>53509</v>
      </c>
      <c r="AL10" s="58">
        <f t="shared" si="3"/>
        <v>53874</v>
      </c>
      <c r="AM10" s="58">
        <f t="shared" si="3"/>
        <v>54240</v>
      </c>
      <c r="AN10" s="58">
        <f t="shared" si="3"/>
        <v>54605</v>
      </c>
      <c r="AO10" s="58">
        <f t="shared" si="3"/>
        <v>54970</v>
      </c>
      <c r="AP10" s="58">
        <f t="shared" si="3"/>
        <v>55335</v>
      </c>
      <c r="AQ10" s="58">
        <f t="shared" si="3"/>
        <v>55701</v>
      </c>
      <c r="AR10" s="58">
        <f t="shared" si="3"/>
        <v>56066</v>
      </c>
      <c r="AS10" s="58">
        <f t="shared" si="3"/>
        <v>56431</v>
      </c>
      <c r="AT10" s="58">
        <f t="shared" si="3"/>
        <v>56796</v>
      </c>
      <c r="AU10" s="58">
        <f t="shared" si="3"/>
        <v>57162</v>
      </c>
      <c r="AV10" s="58">
        <f t="shared" si="3"/>
        <v>57527</v>
      </c>
      <c r="AW10" s="58">
        <f t="shared" si="3"/>
        <v>57892</v>
      </c>
      <c r="AX10" s="58">
        <f t="shared" si="3"/>
        <v>58257</v>
      </c>
      <c r="AY10" s="58">
        <f t="shared" si="3"/>
        <v>58623</v>
      </c>
      <c r="AZ10" s="58">
        <f t="shared" si="3"/>
        <v>58988</v>
      </c>
      <c r="BA10" s="58">
        <f t="shared" si="3"/>
        <v>59353</v>
      </c>
      <c r="BB10" s="58">
        <f t="shared" si="3"/>
        <v>59718</v>
      </c>
      <c r="BC10" s="58">
        <f t="shared" si="3"/>
        <v>60084</v>
      </c>
      <c r="BD10" s="58">
        <f t="shared" si="3"/>
        <v>60449</v>
      </c>
    </row>
    <row r="11" spans="1:57" hidden="1" outlineLevel="1" x14ac:dyDescent="0.2">
      <c r="A11" s="21"/>
      <c r="B11" s="54" t="s">
        <v>58</v>
      </c>
      <c r="E11" s="57">
        <f>Base_Year_End_Date</f>
        <v>42185</v>
      </c>
      <c r="F11" s="58">
        <f>EOMONTH(E11,12)</f>
        <v>42551</v>
      </c>
      <c r="G11" s="58">
        <f>EOMONTH(F11,12)</f>
        <v>42916</v>
      </c>
      <c r="H11" s="58">
        <f>EOMONTH(G11,12)</f>
        <v>43281</v>
      </c>
      <c r="I11" s="58">
        <f>EOMONTH(H11,12)</f>
        <v>43646</v>
      </c>
      <c r="J11" s="58">
        <f t="shared" ref="J11:AN11" si="4">EOMONTH(I11,12)</f>
        <v>44012</v>
      </c>
      <c r="K11" s="58">
        <f t="shared" si="4"/>
        <v>44377</v>
      </c>
      <c r="L11" s="58">
        <f t="shared" si="4"/>
        <v>44742</v>
      </c>
      <c r="M11" s="58">
        <f t="shared" si="4"/>
        <v>45107</v>
      </c>
      <c r="N11" s="58">
        <f t="shared" si="4"/>
        <v>45473</v>
      </c>
      <c r="O11" s="58">
        <f t="shared" si="4"/>
        <v>45838</v>
      </c>
      <c r="P11" s="58">
        <f t="shared" si="4"/>
        <v>46203</v>
      </c>
      <c r="Q11" s="58">
        <f t="shared" si="4"/>
        <v>46568</v>
      </c>
      <c r="R11" s="58">
        <f t="shared" si="4"/>
        <v>46934</v>
      </c>
      <c r="S11" s="58">
        <f t="shared" si="4"/>
        <v>47299</v>
      </c>
      <c r="T11" s="58">
        <f t="shared" si="4"/>
        <v>47664</v>
      </c>
      <c r="U11" s="58">
        <f t="shared" si="4"/>
        <v>48029</v>
      </c>
      <c r="V11" s="58">
        <f t="shared" si="4"/>
        <v>48395</v>
      </c>
      <c r="W11" s="58">
        <f t="shared" si="4"/>
        <v>48760</v>
      </c>
      <c r="X11" s="58">
        <f t="shared" si="4"/>
        <v>49125</v>
      </c>
      <c r="Y11" s="58">
        <f t="shared" si="4"/>
        <v>49490</v>
      </c>
      <c r="Z11" s="58">
        <f t="shared" si="4"/>
        <v>49856</v>
      </c>
      <c r="AA11" s="58">
        <f t="shared" si="4"/>
        <v>50221</v>
      </c>
      <c r="AB11" s="58">
        <f t="shared" si="4"/>
        <v>50586</v>
      </c>
      <c r="AC11" s="58">
        <f t="shared" si="4"/>
        <v>50951</v>
      </c>
      <c r="AD11" s="58">
        <f t="shared" si="4"/>
        <v>51317</v>
      </c>
      <c r="AE11" s="58">
        <f t="shared" si="4"/>
        <v>51682</v>
      </c>
      <c r="AF11" s="58">
        <f t="shared" si="4"/>
        <v>52047</v>
      </c>
      <c r="AG11" s="58">
        <f t="shared" si="4"/>
        <v>52412</v>
      </c>
      <c r="AH11" s="58">
        <f t="shared" si="4"/>
        <v>52778</v>
      </c>
      <c r="AI11" s="58">
        <f t="shared" si="4"/>
        <v>53143</v>
      </c>
      <c r="AJ11" s="58">
        <f t="shared" si="4"/>
        <v>53508</v>
      </c>
      <c r="AK11" s="58">
        <f t="shared" si="4"/>
        <v>53873</v>
      </c>
      <c r="AL11" s="58">
        <f t="shared" si="4"/>
        <v>54239</v>
      </c>
      <c r="AM11" s="58">
        <f t="shared" si="4"/>
        <v>54604</v>
      </c>
      <c r="AN11" s="58">
        <f t="shared" si="4"/>
        <v>54969</v>
      </c>
      <c r="AO11" s="58">
        <f>EOMONTH(AN11,12)</f>
        <v>55334</v>
      </c>
      <c r="AP11" s="58">
        <f>EOMONTH(AO11,12)</f>
        <v>55700</v>
      </c>
      <c r="AQ11" s="58">
        <f>EOMONTH(AP11,12)</f>
        <v>56065</v>
      </c>
      <c r="AR11" s="58">
        <f t="shared" ref="AR11:BC11" si="5">EOMONTH(AQ11,12)</f>
        <v>56430</v>
      </c>
      <c r="AS11" s="58">
        <f t="shared" si="5"/>
        <v>56795</v>
      </c>
      <c r="AT11" s="58">
        <f t="shared" si="5"/>
        <v>57161</v>
      </c>
      <c r="AU11" s="58">
        <f t="shared" si="5"/>
        <v>57526</v>
      </c>
      <c r="AV11" s="58">
        <f t="shared" si="5"/>
        <v>57891</v>
      </c>
      <c r="AW11" s="58">
        <f t="shared" si="5"/>
        <v>58256</v>
      </c>
      <c r="AX11" s="58">
        <f t="shared" si="5"/>
        <v>58622</v>
      </c>
      <c r="AY11" s="58">
        <f t="shared" si="5"/>
        <v>58987</v>
      </c>
      <c r="AZ11" s="58">
        <f t="shared" si="5"/>
        <v>59352</v>
      </c>
      <c r="BA11" s="58">
        <f t="shared" si="5"/>
        <v>59717</v>
      </c>
      <c r="BB11" s="58">
        <f t="shared" si="5"/>
        <v>60083</v>
      </c>
      <c r="BC11" s="58">
        <f t="shared" si="5"/>
        <v>60448</v>
      </c>
      <c r="BD11" s="58">
        <f>EOMONTH(BC11,12)</f>
        <v>60813</v>
      </c>
      <c r="BE11" s="18"/>
    </row>
    <row r="12" spans="1:57" hidden="1" outlineLevel="1" x14ac:dyDescent="0.2">
      <c r="B12" s="54" t="s">
        <v>210</v>
      </c>
      <c r="E12" s="59">
        <v>0</v>
      </c>
      <c r="F12" s="59">
        <v>0</v>
      </c>
      <c r="G12" s="60">
        <f>F12+1</f>
        <v>1</v>
      </c>
      <c r="H12" s="60">
        <f>G12+1</f>
        <v>2</v>
      </c>
      <c r="I12" s="60">
        <f>H12+1</f>
        <v>3</v>
      </c>
      <c r="J12" s="60">
        <f t="shared" ref="J12:AN12" si="6">I12+1</f>
        <v>4</v>
      </c>
      <c r="K12" s="60">
        <f t="shared" si="6"/>
        <v>5</v>
      </c>
      <c r="L12" s="60">
        <f t="shared" si="6"/>
        <v>6</v>
      </c>
      <c r="M12" s="60">
        <f t="shared" si="6"/>
        <v>7</v>
      </c>
      <c r="N12" s="60">
        <f t="shared" si="6"/>
        <v>8</v>
      </c>
      <c r="O12" s="60">
        <f t="shared" si="6"/>
        <v>9</v>
      </c>
      <c r="P12" s="60">
        <f t="shared" si="6"/>
        <v>10</v>
      </c>
      <c r="Q12" s="60">
        <f t="shared" si="6"/>
        <v>11</v>
      </c>
      <c r="R12" s="60">
        <f t="shared" si="6"/>
        <v>12</v>
      </c>
      <c r="S12" s="60">
        <f t="shared" si="6"/>
        <v>13</v>
      </c>
      <c r="T12" s="60">
        <f t="shared" si="6"/>
        <v>14</v>
      </c>
      <c r="U12" s="60">
        <f t="shared" si="6"/>
        <v>15</v>
      </c>
      <c r="V12" s="60">
        <f t="shared" si="6"/>
        <v>16</v>
      </c>
      <c r="W12" s="60">
        <f t="shared" si="6"/>
        <v>17</v>
      </c>
      <c r="X12" s="60">
        <f t="shared" si="6"/>
        <v>18</v>
      </c>
      <c r="Y12" s="60">
        <f t="shared" si="6"/>
        <v>19</v>
      </c>
      <c r="Z12" s="60">
        <f t="shared" si="6"/>
        <v>20</v>
      </c>
      <c r="AA12" s="60">
        <f t="shared" si="6"/>
        <v>21</v>
      </c>
      <c r="AB12" s="60">
        <f t="shared" si="6"/>
        <v>22</v>
      </c>
      <c r="AC12" s="60">
        <f t="shared" si="6"/>
        <v>23</v>
      </c>
      <c r="AD12" s="60">
        <f t="shared" si="6"/>
        <v>24</v>
      </c>
      <c r="AE12" s="60">
        <f t="shared" si="6"/>
        <v>25</v>
      </c>
      <c r="AF12" s="60">
        <f t="shared" si="6"/>
        <v>26</v>
      </c>
      <c r="AG12" s="60">
        <f t="shared" si="6"/>
        <v>27</v>
      </c>
      <c r="AH12" s="60">
        <f t="shared" si="6"/>
        <v>28</v>
      </c>
      <c r="AI12" s="60">
        <f t="shared" si="6"/>
        <v>29</v>
      </c>
      <c r="AJ12" s="60">
        <f t="shared" si="6"/>
        <v>30</v>
      </c>
      <c r="AK12" s="60">
        <f t="shared" si="6"/>
        <v>31</v>
      </c>
      <c r="AL12" s="60">
        <f t="shared" si="6"/>
        <v>32</v>
      </c>
      <c r="AM12" s="60">
        <f t="shared" si="6"/>
        <v>33</v>
      </c>
      <c r="AN12" s="60">
        <f t="shared" si="6"/>
        <v>34</v>
      </c>
      <c r="AO12" s="60">
        <f>AN12+1</f>
        <v>35</v>
      </c>
      <c r="AP12" s="60">
        <f>AO12+1</f>
        <v>36</v>
      </c>
      <c r="AQ12" s="60">
        <f>AP12+1</f>
        <v>37</v>
      </c>
      <c r="AR12" s="60">
        <f t="shared" ref="AR12:BC12" si="7">AQ12+1</f>
        <v>38</v>
      </c>
      <c r="AS12" s="60">
        <f t="shared" si="7"/>
        <v>39</v>
      </c>
      <c r="AT12" s="60">
        <f t="shared" si="7"/>
        <v>40</v>
      </c>
      <c r="AU12" s="60">
        <f t="shared" si="7"/>
        <v>41</v>
      </c>
      <c r="AV12" s="60">
        <f t="shared" si="7"/>
        <v>42</v>
      </c>
      <c r="AW12" s="60">
        <f t="shared" si="7"/>
        <v>43</v>
      </c>
      <c r="AX12" s="60">
        <f t="shared" si="7"/>
        <v>44</v>
      </c>
      <c r="AY12" s="60">
        <f t="shared" si="7"/>
        <v>45</v>
      </c>
      <c r="AZ12" s="60">
        <f t="shared" si="7"/>
        <v>46</v>
      </c>
      <c r="BA12" s="60">
        <f t="shared" si="7"/>
        <v>47</v>
      </c>
      <c r="BB12" s="60">
        <f t="shared" si="7"/>
        <v>48</v>
      </c>
      <c r="BC12" s="60">
        <f t="shared" si="7"/>
        <v>49</v>
      </c>
      <c r="BD12" s="60">
        <f>BC12+1</f>
        <v>50</v>
      </c>
    </row>
    <row r="13" spans="1:57" hidden="1" outlineLevel="1" x14ac:dyDescent="0.2">
      <c r="B13" s="54" t="s">
        <v>211</v>
      </c>
      <c r="E13" s="59">
        <f t="shared" ref="E13:BD13" si="8">IF(E9&gt;Actual_End_Year,0,1)</f>
        <v>1</v>
      </c>
      <c r="F13" s="59">
        <f t="shared" si="8"/>
        <v>1</v>
      </c>
      <c r="G13" s="59">
        <f t="shared" si="8"/>
        <v>1</v>
      </c>
      <c r="H13" s="59">
        <f t="shared" si="8"/>
        <v>1</v>
      </c>
      <c r="I13" s="59">
        <f t="shared" si="8"/>
        <v>1</v>
      </c>
      <c r="J13" s="59">
        <f t="shared" si="8"/>
        <v>1</v>
      </c>
      <c r="K13" s="59">
        <f t="shared" si="8"/>
        <v>0</v>
      </c>
      <c r="L13" s="59">
        <f t="shared" si="8"/>
        <v>0</v>
      </c>
      <c r="M13" s="59">
        <f t="shared" si="8"/>
        <v>0</v>
      </c>
      <c r="N13" s="59">
        <f t="shared" si="8"/>
        <v>0</v>
      </c>
      <c r="O13" s="59">
        <f t="shared" si="8"/>
        <v>0</v>
      </c>
      <c r="P13" s="59">
        <f t="shared" si="8"/>
        <v>0</v>
      </c>
      <c r="Q13" s="59">
        <f t="shared" si="8"/>
        <v>0</v>
      </c>
      <c r="R13" s="59">
        <f t="shared" si="8"/>
        <v>0</v>
      </c>
      <c r="S13" s="59">
        <f t="shared" si="8"/>
        <v>0</v>
      </c>
      <c r="T13" s="59">
        <f t="shared" si="8"/>
        <v>0</v>
      </c>
      <c r="U13" s="59">
        <f t="shared" si="8"/>
        <v>0</v>
      </c>
      <c r="V13" s="59">
        <f t="shared" si="8"/>
        <v>0</v>
      </c>
      <c r="W13" s="59">
        <f t="shared" si="8"/>
        <v>0</v>
      </c>
      <c r="X13" s="59">
        <f t="shared" si="8"/>
        <v>0</v>
      </c>
      <c r="Y13" s="59">
        <f t="shared" si="8"/>
        <v>0</v>
      </c>
      <c r="Z13" s="59">
        <f t="shared" si="8"/>
        <v>0</v>
      </c>
      <c r="AA13" s="59">
        <f t="shared" si="8"/>
        <v>0</v>
      </c>
      <c r="AB13" s="59">
        <f t="shared" si="8"/>
        <v>0</v>
      </c>
      <c r="AC13" s="59">
        <f t="shared" si="8"/>
        <v>0</v>
      </c>
      <c r="AD13" s="59">
        <f t="shared" si="8"/>
        <v>0</v>
      </c>
      <c r="AE13" s="59">
        <f t="shared" si="8"/>
        <v>0</v>
      </c>
      <c r="AF13" s="59">
        <f t="shared" si="8"/>
        <v>0</v>
      </c>
      <c r="AG13" s="59">
        <f t="shared" si="8"/>
        <v>0</v>
      </c>
      <c r="AH13" s="59">
        <f t="shared" si="8"/>
        <v>0</v>
      </c>
      <c r="AI13" s="59">
        <f t="shared" si="8"/>
        <v>0</v>
      </c>
      <c r="AJ13" s="59">
        <f t="shared" si="8"/>
        <v>0</v>
      </c>
      <c r="AK13" s="59">
        <f t="shared" si="8"/>
        <v>0</v>
      </c>
      <c r="AL13" s="59">
        <f t="shared" si="8"/>
        <v>0</v>
      </c>
      <c r="AM13" s="59">
        <f t="shared" si="8"/>
        <v>0</v>
      </c>
      <c r="AN13" s="59">
        <f t="shared" si="8"/>
        <v>0</v>
      </c>
      <c r="AO13" s="59">
        <f t="shared" si="8"/>
        <v>0</v>
      </c>
      <c r="AP13" s="59">
        <f t="shared" si="8"/>
        <v>0</v>
      </c>
      <c r="AQ13" s="59">
        <f t="shared" si="8"/>
        <v>0</v>
      </c>
      <c r="AR13" s="59">
        <f t="shared" si="8"/>
        <v>0</v>
      </c>
      <c r="AS13" s="59">
        <f t="shared" si="8"/>
        <v>0</v>
      </c>
      <c r="AT13" s="59">
        <f t="shared" si="8"/>
        <v>0</v>
      </c>
      <c r="AU13" s="59">
        <f t="shared" si="8"/>
        <v>0</v>
      </c>
      <c r="AV13" s="59">
        <f t="shared" si="8"/>
        <v>0</v>
      </c>
      <c r="AW13" s="59">
        <f t="shared" si="8"/>
        <v>0</v>
      </c>
      <c r="AX13" s="59">
        <f t="shared" si="8"/>
        <v>0</v>
      </c>
      <c r="AY13" s="59">
        <f t="shared" si="8"/>
        <v>0</v>
      </c>
      <c r="AZ13" s="59">
        <f t="shared" si="8"/>
        <v>0</v>
      </c>
      <c r="BA13" s="59">
        <f t="shared" si="8"/>
        <v>0</v>
      </c>
      <c r="BB13" s="59">
        <f t="shared" si="8"/>
        <v>0</v>
      </c>
      <c r="BC13" s="59">
        <f t="shared" si="8"/>
        <v>0</v>
      </c>
      <c r="BD13" s="59">
        <f t="shared" si="8"/>
        <v>0</v>
      </c>
    </row>
    <row r="14" spans="1:57" hidden="1" outlineLevel="1" x14ac:dyDescent="0.2">
      <c r="B14" s="54" t="s">
        <v>212</v>
      </c>
      <c r="E14" s="59">
        <f t="shared" ref="E14:BD14" si="9">IF(AND(E9&gt;=Actual_Start_Year,E9&lt;=Display_Year_End),1,0)</f>
        <v>0</v>
      </c>
      <c r="F14" s="59">
        <f t="shared" si="9"/>
        <v>1</v>
      </c>
      <c r="G14" s="60">
        <f t="shared" si="9"/>
        <v>1</v>
      </c>
      <c r="H14" s="60">
        <f t="shared" si="9"/>
        <v>1</v>
      </c>
      <c r="I14" s="60">
        <f t="shared" si="9"/>
        <v>1</v>
      </c>
      <c r="J14" s="60">
        <f t="shared" si="9"/>
        <v>1</v>
      </c>
      <c r="K14" s="60">
        <f t="shared" si="9"/>
        <v>1</v>
      </c>
      <c r="L14" s="60">
        <f t="shared" si="9"/>
        <v>1</v>
      </c>
      <c r="M14" s="60">
        <f t="shared" si="9"/>
        <v>1</v>
      </c>
      <c r="N14" s="60">
        <f t="shared" si="9"/>
        <v>1</v>
      </c>
      <c r="O14" s="60">
        <f t="shared" si="9"/>
        <v>1</v>
      </c>
      <c r="P14" s="60">
        <f t="shared" si="9"/>
        <v>1</v>
      </c>
      <c r="Q14" s="60">
        <f t="shared" si="9"/>
        <v>1</v>
      </c>
      <c r="R14" s="60">
        <f t="shared" si="9"/>
        <v>1</v>
      </c>
      <c r="S14" s="60">
        <f t="shared" si="9"/>
        <v>1</v>
      </c>
      <c r="T14" s="60">
        <f t="shared" si="9"/>
        <v>1</v>
      </c>
      <c r="U14" s="60">
        <f t="shared" si="9"/>
        <v>1</v>
      </c>
      <c r="V14" s="60">
        <f t="shared" si="9"/>
        <v>1</v>
      </c>
      <c r="W14" s="60">
        <f t="shared" si="9"/>
        <v>1</v>
      </c>
      <c r="X14" s="60">
        <f t="shared" si="9"/>
        <v>1</v>
      </c>
      <c r="Y14" s="60">
        <f t="shared" si="9"/>
        <v>1</v>
      </c>
      <c r="Z14" s="60">
        <f t="shared" si="9"/>
        <v>1</v>
      </c>
      <c r="AA14" s="60">
        <f t="shared" si="9"/>
        <v>1</v>
      </c>
      <c r="AB14" s="60">
        <f t="shared" si="9"/>
        <v>1</v>
      </c>
      <c r="AC14" s="60">
        <f t="shared" si="9"/>
        <v>1</v>
      </c>
      <c r="AD14" s="60">
        <f t="shared" si="9"/>
        <v>1</v>
      </c>
      <c r="AE14" s="60">
        <f t="shared" si="9"/>
        <v>1</v>
      </c>
      <c r="AF14" s="60">
        <f t="shared" si="9"/>
        <v>1</v>
      </c>
      <c r="AG14" s="60">
        <f t="shared" si="9"/>
        <v>1</v>
      </c>
      <c r="AH14" s="60">
        <f t="shared" si="9"/>
        <v>1</v>
      </c>
      <c r="AI14" s="60">
        <f t="shared" si="9"/>
        <v>1</v>
      </c>
      <c r="AJ14" s="60">
        <f t="shared" si="9"/>
        <v>1</v>
      </c>
      <c r="AK14" s="60">
        <f t="shared" si="9"/>
        <v>1</v>
      </c>
      <c r="AL14" s="60">
        <f t="shared" si="9"/>
        <v>1</v>
      </c>
      <c r="AM14" s="60">
        <f t="shared" si="9"/>
        <v>1</v>
      </c>
      <c r="AN14" s="60">
        <f t="shared" si="9"/>
        <v>1</v>
      </c>
      <c r="AO14" s="60">
        <f t="shared" si="9"/>
        <v>1</v>
      </c>
      <c r="AP14" s="60">
        <f t="shared" si="9"/>
        <v>1</v>
      </c>
      <c r="AQ14" s="60">
        <f t="shared" si="9"/>
        <v>1</v>
      </c>
      <c r="AR14" s="60">
        <f t="shared" si="9"/>
        <v>1</v>
      </c>
      <c r="AS14" s="60">
        <f t="shared" si="9"/>
        <v>1</v>
      </c>
      <c r="AT14" s="60">
        <f t="shared" si="9"/>
        <v>1</v>
      </c>
      <c r="AU14" s="60">
        <f t="shared" si="9"/>
        <v>1</v>
      </c>
      <c r="AV14" s="60">
        <f t="shared" si="9"/>
        <v>1</v>
      </c>
      <c r="AW14" s="60">
        <f t="shared" si="9"/>
        <v>1</v>
      </c>
      <c r="AX14" s="60">
        <f t="shared" si="9"/>
        <v>1</v>
      </c>
      <c r="AY14" s="60">
        <f t="shared" si="9"/>
        <v>1</v>
      </c>
      <c r="AZ14" s="60">
        <f t="shared" si="9"/>
        <v>1</v>
      </c>
      <c r="BA14" s="60">
        <f t="shared" si="9"/>
        <v>1</v>
      </c>
      <c r="BB14" s="60">
        <f t="shared" si="9"/>
        <v>1</v>
      </c>
      <c r="BC14" s="60">
        <f t="shared" si="9"/>
        <v>1</v>
      </c>
      <c r="BD14" s="60">
        <f t="shared" si="9"/>
        <v>1</v>
      </c>
    </row>
    <row r="15" spans="1:57" collapsed="1" x14ac:dyDescent="0.2">
      <c r="A15" s="9"/>
      <c r="C15" s="13"/>
      <c r="D15" s="45"/>
    </row>
    <row r="16" spans="1:57" x14ac:dyDescent="0.2">
      <c r="A16" s="68">
        <f>MAX($A$1:A7)+subsection</f>
        <v>11.02</v>
      </c>
      <c r="B16" s="6" t="s">
        <v>292</v>
      </c>
      <c r="C16" s="7"/>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row>
    <row r="17" spans="1:56" x14ac:dyDescent="0.2">
      <c r="C17" s="24"/>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row>
    <row r="18" spans="1:56" outlineLevel="1" x14ac:dyDescent="0.2">
      <c r="B18" s="49" t="s">
        <v>293</v>
      </c>
      <c r="C18" s="24"/>
      <c r="G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row>
    <row r="19" spans="1:56" outlineLevel="1" x14ac:dyDescent="0.2">
      <c r="C19" s="24"/>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row>
    <row r="20" spans="1:56" outlineLevel="1" x14ac:dyDescent="0.2">
      <c r="B20" s="47" t="s">
        <v>148</v>
      </c>
      <c r="C20" s="24"/>
      <c r="D20" s="53" t="s">
        <v>278</v>
      </c>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row>
    <row r="21" spans="1:56" outlineLevel="1" x14ac:dyDescent="0.2">
      <c r="B21" s="48" t="s">
        <v>150</v>
      </c>
      <c r="C21" s="10" t="s">
        <v>216</v>
      </c>
      <c r="D21" s="24">
        <v>1</v>
      </c>
      <c r="G21" s="183">
        <f>SUMPRODUCT('Regulatory Model'!G$154:G$212,INDEX(Tariff_Revenue_to_Bundles,0,$D21))</f>
        <v>213.93153491000001</v>
      </c>
      <c r="H21" s="183">
        <f>SUMPRODUCT('Regulatory Model'!H$154:H$212,INDEX(Tariff_Revenue_to_Bundles,0,$D21))</f>
        <v>232.16389436999998</v>
      </c>
      <c r="I21" s="183">
        <f>SUMPRODUCT('Regulatory Model'!I$154:I$212,INDEX(Tariff_Revenue_to_Bundles,0,$D21))</f>
        <v>232.89551582000001</v>
      </c>
      <c r="J21" s="183">
        <f>SUMPRODUCT('Regulatory Model'!J$154:J$212,INDEX(Tariff_Revenue_to_Bundles,0,$D21))</f>
        <v>225.64194780999995</v>
      </c>
      <c r="K21" s="183">
        <f>SUMPRODUCT('Regulatory Model'!K$154:K$212,INDEX(Tariff_Revenue_to_Bundles,0,$D21))</f>
        <v>233.59994849878811</v>
      </c>
      <c r="L21" s="183">
        <f>SUMPRODUCT('Regulatory Model'!L$154:L$212,INDEX(Tariff_Revenue_to_Bundles,0,$D21))</f>
        <v>271.22260746733269</v>
      </c>
      <c r="M21" s="183">
        <f>SUMPRODUCT('Regulatory Model'!M$154:M$212,INDEX(Tariff_Revenue_to_Bundles,0,$D21))</f>
        <v>279.30864567259005</v>
      </c>
      <c r="N21" s="183">
        <f>SUMPRODUCT('Regulatory Model'!N$154:N$212,INDEX(Tariff_Revenue_to_Bundles,0,$D21))</f>
        <v>295.09265884734276</v>
      </c>
      <c r="O21" s="183">
        <f>SUMPRODUCT('Regulatory Model'!O$154:O$212,INDEX(Tariff_Revenue_to_Bundles,0,$D21))</f>
        <v>312.99311070494571</v>
      </c>
      <c r="P21" s="183">
        <f>SUMPRODUCT('Regulatory Model'!P$154:P$212,INDEX(Tariff_Revenue_to_Bundles,0,$D21))</f>
        <v>331.40579400218166</v>
      </c>
      <c r="Q21" s="183">
        <f>SUMPRODUCT('Regulatory Model'!Q$154:Q$212,INDEX(Tariff_Revenue_to_Bundles,0,$D21))</f>
        <v>349.82119385854725</v>
      </c>
      <c r="R21" s="183">
        <f>SUMPRODUCT('Regulatory Model'!R$154:R$212,INDEX(Tariff_Revenue_to_Bundles,0,$D21))</f>
        <v>369.19058715855715</v>
      </c>
      <c r="S21" s="183">
        <f>SUMPRODUCT('Regulatory Model'!S$154:S$212,INDEX(Tariff_Revenue_to_Bundles,0,$D21))</f>
        <v>389.33115836257957</v>
      </c>
      <c r="T21" s="183">
        <f>SUMPRODUCT('Regulatory Model'!T$154:T$212,INDEX(Tariff_Revenue_to_Bundles,0,$D21))</f>
        <v>410.0418756908893</v>
      </c>
      <c r="U21" s="183">
        <f>SUMPRODUCT('Regulatory Model'!U$154:U$212,INDEX(Tariff_Revenue_to_Bundles,0,$D21))</f>
        <v>431.87540713767567</v>
      </c>
      <c r="V21" s="183">
        <f>SUMPRODUCT('Regulatory Model'!V$154:V$212,INDEX(Tariff_Revenue_to_Bundles,0,$D21))</f>
        <v>454.77200867170814</v>
      </c>
      <c r="W21" s="183">
        <f>SUMPRODUCT('Regulatory Model'!W$154:W$212,INDEX(Tariff_Revenue_to_Bundles,0,$D21))</f>
        <v>478.58186980438938</v>
      </c>
      <c r="X21" s="183">
        <f>SUMPRODUCT('Regulatory Model'!X$154:X$212,INDEX(Tariff_Revenue_to_Bundles,0,$D21))</f>
        <v>503.34114687281652</v>
      </c>
      <c r="Y21" s="183">
        <f>SUMPRODUCT('Regulatory Model'!Y$154:Y$212,INDEX(Tariff_Revenue_to_Bundles,0,$D21))</f>
        <v>529.34760757797903</v>
      </c>
      <c r="Z21" s="183">
        <f>SUMPRODUCT('Regulatory Model'!Z$154:Z$212,INDEX(Tariff_Revenue_to_Bundles,0,$D21))</f>
        <v>556.38557703743618</v>
      </c>
      <c r="AA21" s="183">
        <f>SUMPRODUCT('Regulatory Model'!AA$154:AA$212,INDEX(Tariff_Revenue_to_Bundles,0,$D21))</f>
        <v>584.6022568294228</v>
      </c>
      <c r="AB21" s="183">
        <f>SUMPRODUCT('Regulatory Model'!AB$154:AB$212,INDEX(Tariff_Revenue_to_Bundles,0,$D21))</f>
        <v>989.83510208638472</v>
      </c>
      <c r="AC21" s="183">
        <f>SUMPRODUCT('Regulatory Model'!AC$154:AC$212,INDEX(Tariff_Revenue_to_Bundles,0,$D21))</f>
        <v>1016.4620802093867</v>
      </c>
      <c r="AD21" s="183">
        <f>SUMPRODUCT('Regulatory Model'!AD$154:AD$212,INDEX(Tariff_Revenue_to_Bundles,0,$D21))</f>
        <v>1004.633526437222</v>
      </c>
      <c r="AE21" s="183">
        <f>SUMPRODUCT('Regulatory Model'!AE$154:AE$212,INDEX(Tariff_Revenue_to_Bundles,0,$D21))</f>
        <v>1031.0439830904511</v>
      </c>
      <c r="AF21" s="183">
        <f>SUMPRODUCT('Regulatory Model'!AF$154:AF$212,INDEX(Tariff_Revenue_to_Bundles,0,$D21))</f>
        <v>1046.890345766511</v>
      </c>
      <c r="AG21" s="183">
        <f>SUMPRODUCT('Regulatory Model'!AG$154:AG$212,INDEX(Tariff_Revenue_to_Bundles,0,$D21))</f>
        <v>1052.6637350993499</v>
      </c>
      <c r="AH21" s="183">
        <f>SUMPRODUCT('Regulatory Model'!AH$154:AH$212,INDEX(Tariff_Revenue_to_Bundles,0,$D21))</f>
        <v>1054.2137361400898</v>
      </c>
      <c r="AI21" s="183">
        <f>SUMPRODUCT('Regulatory Model'!AI$154:AI$212,INDEX(Tariff_Revenue_to_Bundles,0,$D21))</f>
        <v>1057.1383688888475</v>
      </c>
      <c r="AJ21" s="183">
        <f>SUMPRODUCT('Regulatory Model'!AJ$154:AJ$212,INDEX(Tariff_Revenue_to_Bundles,0,$D21))</f>
        <v>1059.459383055427</v>
      </c>
      <c r="AK21" s="183">
        <f>SUMPRODUCT('Regulatory Model'!AK$154:AK$212,INDEX(Tariff_Revenue_to_Bundles,0,$D21))</f>
        <v>1058.8289191778656</v>
      </c>
      <c r="AL21" s="183">
        <f>SUMPRODUCT('Regulatory Model'!AL$154:AL$212,INDEX(Tariff_Revenue_to_Bundles,0,$D21))</f>
        <v>1051.5478831047703</v>
      </c>
      <c r="AM21" s="183">
        <f>SUMPRODUCT('Regulatory Model'!AM$154:AM$212,INDEX(Tariff_Revenue_to_Bundles,0,$D21))</f>
        <v>1041.3705076476574</v>
      </c>
      <c r="AN21" s="183">
        <f>SUMPRODUCT('Regulatory Model'!AN$154:AN$212,INDEX(Tariff_Revenue_to_Bundles,0,$D21))</f>
        <v>1029.6236044441603</v>
      </c>
      <c r="AO21" s="183">
        <f>SUMPRODUCT('Regulatory Model'!AO$154:AO$212,INDEX(Tariff_Revenue_to_Bundles,0,$D21))</f>
        <v>1009.8500332709961</v>
      </c>
      <c r="AP21" s="183">
        <f>SUMPRODUCT('Regulatory Model'!AP$154:AP$212,INDEX(Tariff_Revenue_to_Bundles,0,$D21))</f>
        <v>983.28128784699857</v>
      </c>
      <c r="AQ21" s="183">
        <f>SUMPRODUCT('Regulatory Model'!AQ$154:AQ$212,INDEX(Tariff_Revenue_to_Bundles,0,$D21))</f>
        <v>969.30597858813678</v>
      </c>
      <c r="AR21" s="183">
        <f>SUMPRODUCT('Regulatory Model'!AR$154:AR$212,INDEX(Tariff_Revenue_to_Bundles,0,$D21))</f>
        <v>966.78999472735381</v>
      </c>
      <c r="AS21" s="183">
        <f>SUMPRODUCT('Regulatory Model'!AS$154:AS$212,INDEX(Tariff_Revenue_to_Bundles,0,$D21))</f>
        <v>964.26780121280672</v>
      </c>
      <c r="AT21" s="183">
        <f>SUMPRODUCT('Regulatory Model'!AT$154:AT$212,INDEX(Tariff_Revenue_to_Bundles,0,$D21))</f>
        <v>960.69765721073531</v>
      </c>
      <c r="AU21" s="183">
        <f>SUMPRODUCT('Regulatory Model'!AU$154:AU$212,INDEX(Tariff_Revenue_to_Bundles,0,$D21))</f>
        <v>954.89132201100608</v>
      </c>
      <c r="AV21" s="183">
        <f>SUMPRODUCT('Regulatory Model'!AV$154:AV$212,INDEX(Tariff_Revenue_to_Bundles,0,$D21))</f>
        <v>948.75173267064054</v>
      </c>
      <c r="AW21" s="183">
        <f>SUMPRODUCT('Regulatory Model'!AW$154:AW$212,INDEX(Tariff_Revenue_to_Bundles,0,$D21))</f>
        <v>944.77896061181571</v>
      </c>
      <c r="AX21" s="183">
        <f>SUMPRODUCT('Regulatory Model'!AX$154:AX$212,INDEX(Tariff_Revenue_to_Bundles,0,$D21))</f>
        <v>938.09132886687826</v>
      </c>
      <c r="AY21" s="183">
        <f>SUMPRODUCT('Regulatory Model'!AY$154:AY$212,INDEX(Tariff_Revenue_to_Bundles,0,$D21))</f>
        <v>930.78901417285022</v>
      </c>
      <c r="AZ21" s="183">
        <f>SUMPRODUCT('Regulatory Model'!AZ$154:AZ$212,INDEX(Tariff_Revenue_to_Bundles,0,$D21))</f>
        <v>922.69539632423709</v>
      </c>
      <c r="BA21" s="183">
        <f>SUMPRODUCT('Regulatory Model'!BA$154:BA$212,INDEX(Tariff_Revenue_to_Bundles,0,$D21))</f>
        <v>913.55954542797451</v>
      </c>
      <c r="BB21" s="183">
        <f>SUMPRODUCT('Regulatory Model'!BB$154:BB$212,INDEX(Tariff_Revenue_to_Bundles,0,$D21))</f>
        <v>904.5370874417805</v>
      </c>
      <c r="BC21" s="183">
        <f>SUMPRODUCT('Regulatory Model'!BC$154:BC$212,INDEX(Tariff_Revenue_to_Bundles,0,$D21))</f>
        <v>885.17824972629899</v>
      </c>
      <c r="BD21" s="183">
        <f>SUMPRODUCT('Regulatory Model'!BD$154:BD$212,INDEX(Tariff_Revenue_to_Bundles,0,$D21))</f>
        <v>852.24065011398761</v>
      </c>
    </row>
    <row r="22" spans="1:56" outlineLevel="1" x14ac:dyDescent="0.2">
      <c r="B22" s="48" t="s">
        <v>152</v>
      </c>
      <c r="C22" s="10" t="s">
        <v>216</v>
      </c>
      <c r="D22" s="24">
        <v>2</v>
      </c>
      <c r="G22" s="183">
        <f>SUMPRODUCT('Regulatory Model'!G$154:G$212,INDEX(Tariff_Revenue_to_Bundles,0,$D22))</f>
        <v>12.599429060000002</v>
      </c>
      <c r="H22" s="183">
        <f>SUMPRODUCT('Regulatory Model'!H$154:H$212,INDEX(Tariff_Revenue_to_Bundles,0,$D22))</f>
        <v>15.454573629999999</v>
      </c>
      <c r="I22" s="183">
        <f>SUMPRODUCT('Regulatory Model'!I$154:I$212,INDEX(Tariff_Revenue_to_Bundles,0,$D22))</f>
        <v>17.028808509999998</v>
      </c>
      <c r="J22" s="183">
        <f>SUMPRODUCT('Regulatory Model'!J$154:J$212,INDEX(Tariff_Revenue_to_Bundles,0,$D22))</f>
        <v>13.613565869999999</v>
      </c>
      <c r="K22" s="183">
        <f>SUMPRODUCT('Regulatory Model'!K$154:K$212,INDEX(Tariff_Revenue_to_Bundles,0,$D22))</f>
        <v>14.531368277723146</v>
      </c>
      <c r="L22" s="183">
        <f>SUMPRODUCT('Regulatory Model'!L$154:L$212,INDEX(Tariff_Revenue_to_Bundles,0,$D22))</f>
        <v>16.830095024616021</v>
      </c>
      <c r="M22" s="183">
        <f>SUMPRODUCT('Regulatory Model'!M$154:M$212,INDEX(Tariff_Revenue_to_Bundles,0,$D22))</f>
        <v>17.345078440414945</v>
      </c>
      <c r="N22" s="183">
        <f>SUMPRODUCT('Regulatory Model'!N$154:N$212,INDEX(Tariff_Revenue_to_Bundles,0,$D22))</f>
        <v>18.264543026395788</v>
      </c>
      <c r="O22" s="183">
        <f>SUMPRODUCT('Regulatory Model'!O$154:O$212,INDEX(Tariff_Revenue_to_Bundles,0,$D22))</f>
        <v>19.314669595357945</v>
      </c>
      <c r="P22" s="183">
        <f>SUMPRODUCT('Regulatory Model'!P$154:P$212,INDEX(Tariff_Revenue_to_Bundles,0,$D22))</f>
        <v>20.069734682397616</v>
      </c>
      <c r="Q22" s="183">
        <f>SUMPRODUCT('Regulatory Model'!Q$154:Q$212,INDEX(Tariff_Revenue_to_Bundles,0,$D22))</f>
        <v>20.856668910862798</v>
      </c>
      <c r="R22" s="183">
        <f>SUMPRODUCT('Regulatory Model'!R$154:R$212,INDEX(Tariff_Revenue_to_Bundles,0,$D22))</f>
        <v>21.887946250712062</v>
      </c>
      <c r="S22" s="183">
        <f>SUMPRODUCT('Regulatory Model'!S$154:S$212,INDEX(Tariff_Revenue_to_Bundles,0,$D22))</f>
        <v>23.160954687578514</v>
      </c>
      <c r="T22" s="183">
        <f>SUMPRODUCT('Regulatory Model'!T$154:T$212,INDEX(Tariff_Revenue_to_Bundles,0,$D22))</f>
        <v>24.53520863759196</v>
      </c>
      <c r="U22" s="183">
        <f>SUMPRODUCT('Regulatory Model'!U$154:U$212,INDEX(Tariff_Revenue_to_Bundles,0,$D22))</f>
        <v>25.675911857947</v>
      </c>
      <c r="V22" s="183">
        <f>SUMPRODUCT('Regulatory Model'!V$154:V$212,INDEX(Tariff_Revenue_to_Bundles,0,$D22))</f>
        <v>26.761408643866602</v>
      </c>
      <c r="W22" s="183">
        <f>SUMPRODUCT('Regulatory Model'!W$154:W$212,INDEX(Tariff_Revenue_to_Bundles,0,$D22))</f>
        <v>27.960384374025633</v>
      </c>
      <c r="X22" s="183">
        <f>SUMPRODUCT('Regulatory Model'!X$154:X$212,INDEX(Tariff_Revenue_to_Bundles,0,$D22))</f>
        <v>29.235195135341073</v>
      </c>
      <c r="Y22" s="183">
        <f>SUMPRODUCT('Regulatory Model'!Y$154:Y$212,INDEX(Tariff_Revenue_to_Bundles,0,$D22))</f>
        <v>30.477567705172856</v>
      </c>
      <c r="Z22" s="183">
        <f>SUMPRODUCT('Regulatory Model'!Z$154:Z$212,INDEX(Tariff_Revenue_to_Bundles,0,$D22))</f>
        <v>31.800511797237728</v>
      </c>
      <c r="AA22" s="183">
        <f>SUMPRODUCT('Regulatory Model'!AA$154:AA$212,INDEX(Tariff_Revenue_to_Bundles,0,$D22))</f>
        <v>33.189984903957807</v>
      </c>
      <c r="AB22" s="183">
        <f>SUMPRODUCT('Regulatory Model'!AB$154:AB$212,INDEX(Tariff_Revenue_to_Bundles,0,$D22))</f>
        <v>55.798052558620689</v>
      </c>
      <c r="AC22" s="183">
        <f>SUMPRODUCT('Regulatory Model'!AC$154:AC$212,INDEX(Tariff_Revenue_to_Bundles,0,$D22))</f>
        <v>56.891497865107127</v>
      </c>
      <c r="AD22" s="183">
        <f>SUMPRODUCT('Regulatory Model'!AD$154:AD$212,INDEX(Tariff_Revenue_to_Bundles,0,$D22))</f>
        <v>55.829063934009945</v>
      </c>
      <c r="AE22" s="183">
        <f>SUMPRODUCT('Regulatory Model'!AE$154:AE$212,INDEX(Tariff_Revenue_to_Bundles,0,$D22))</f>
        <v>56.891097252886169</v>
      </c>
      <c r="AF22" s="183">
        <f>SUMPRODUCT('Regulatory Model'!AF$154:AF$212,INDEX(Tariff_Revenue_to_Bundles,0,$D22))</f>
        <v>57.331148424161441</v>
      </c>
      <c r="AG22" s="183">
        <f>SUMPRODUCT('Regulatory Model'!AG$154:AG$212,INDEX(Tariff_Revenue_to_Bundles,0,$D22))</f>
        <v>57.249056600138104</v>
      </c>
      <c r="AH22" s="183">
        <f>SUMPRODUCT('Regulatory Model'!AH$154:AH$212,INDEX(Tariff_Revenue_to_Bundles,0,$D22))</f>
        <v>56.916441508482585</v>
      </c>
      <c r="AI22" s="183">
        <f>SUMPRODUCT('Regulatory Model'!AI$154:AI$212,INDEX(Tariff_Revenue_to_Bundles,0,$D22))</f>
        <v>56.642964034200318</v>
      </c>
      <c r="AJ22" s="183">
        <f>SUMPRODUCT('Regulatory Model'!AJ$154:AJ$212,INDEX(Tariff_Revenue_to_Bundles,0,$D22))</f>
        <v>56.340891822305061</v>
      </c>
      <c r="AK22" s="183">
        <f>SUMPRODUCT('Regulatory Model'!AK$154:AK$212,INDEX(Tariff_Revenue_to_Bundles,0,$D22))</f>
        <v>55.955566198515598</v>
      </c>
      <c r="AL22" s="183">
        <f>SUMPRODUCT('Regulatory Model'!AL$154:AL$212,INDEX(Tariff_Revenue_to_Bundles,0,$D22))</f>
        <v>55.1396341414654</v>
      </c>
      <c r="AM22" s="183">
        <f>SUMPRODUCT('Regulatory Model'!AM$154:AM$212,INDEX(Tariff_Revenue_to_Bundles,0,$D22))</f>
        <v>54.272835133863822</v>
      </c>
      <c r="AN22" s="183">
        <f>SUMPRODUCT('Regulatory Model'!AN$154:AN$212,INDEX(Tariff_Revenue_to_Bundles,0,$D22))</f>
        <v>53.259290710319455</v>
      </c>
      <c r="AO22" s="183">
        <f>SUMPRODUCT('Regulatory Model'!AO$154:AO$212,INDEX(Tariff_Revenue_to_Bundles,0,$D22))</f>
        <v>51.929256196056826</v>
      </c>
      <c r="AP22" s="183">
        <f>SUMPRODUCT('Regulatory Model'!AP$154:AP$212,INDEX(Tariff_Revenue_to_Bundles,0,$D22))</f>
        <v>50.202968785785359</v>
      </c>
      <c r="AQ22" s="183">
        <f>SUMPRODUCT('Regulatory Model'!AQ$154:AQ$212,INDEX(Tariff_Revenue_to_Bundles,0,$D22))</f>
        <v>49.187363672923574</v>
      </c>
      <c r="AR22" s="183">
        <f>SUMPRODUCT('Regulatory Model'!AR$154:AR$212,INDEX(Tariff_Revenue_to_Bundles,0,$D22))</f>
        <v>48.75967037769837</v>
      </c>
      <c r="AS22" s="183">
        <f>SUMPRODUCT('Regulatory Model'!AS$154:AS$212,INDEX(Tariff_Revenue_to_Bundles,0,$D22))</f>
        <v>48.310013349218984</v>
      </c>
      <c r="AT22" s="183">
        <f>SUMPRODUCT('Regulatory Model'!AT$154:AT$212,INDEX(Tariff_Revenue_to_Bundles,0,$D22))</f>
        <v>47.825326236944996</v>
      </c>
      <c r="AU22" s="183">
        <f>SUMPRODUCT('Regulatory Model'!AU$154:AU$212,INDEX(Tariff_Revenue_to_Bundles,0,$D22))</f>
        <v>47.226613755538139</v>
      </c>
      <c r="AV22" s="183">
        <f>SUMPRODUCT('Regulatory Model'!AV$154:AV$212,INDEX(Tariff_Revenue_to_Bundles,0,$D22))</f>
        <v>46.60976080164869</v>
      </c>
      <c r="AW22" s="183">
        <f>SUMPRODUCT('Regulatory Model'!AW$154:AW$212,INDEX(Tariff_Revenue_to_Bundles,0,$D22))</f>
        <v>46.148638652779809</v>
      </c>
      <c r="AX22" s="183">
        <f>SUMPRODUCT('Regulatory Model'!AX$154:AX$212,INDEX(Tariff_Revenue_to_Bundles,0,$D22))</f>
        <v>45.554404332600114</v>
      </c>
      <c r="AY22" s="183">
        <f>SUMPRODUCT('Regulatory Model'!AY$154:AY$212,INDEX(Tariff_Revenue_to_Bundles,0,$D22))</f>
        <v>44.930188851361336</v>
      </c>
      <c r="AZ22" s="183">
        <f>SUMPRODUCT('Regulatory Model'!AZ$154:AZ$212,INDEX(Tariff_Revenue_to_Bundles,0,$D22))</f>
        <v>44.275977045087203</v>
      </c>
      <c r="BA22" s="183">
        <f>SUMPRODUCT('Regulatory Model'!BA$154:BA$212,INDEX(Tariff_Revenue_to_Bundles,0,$D22))</f>
        <v>43.522976856547594</v>
      </c>
      <c r="BB22" s="183">
        <f>SUMPRODUCT('Regulatory Model'!BB$154:BB$212,INDEX(Tariff_Revenue_to_Bundles,0,$D22))</f>
        <v>42.887641127433781</v>
      </c>
      <c r="BC22" s="183">
        <f>SUMPRODUCT('Regulatory Model'!BC$154:BC$212,INDEX(Tariff_Revenue_to_Bundles,0,$D22))</f>
        <v>41.68564192302523</v>
      </c>
      <c r="BD22" s="183">
        <f>SUMPRODUCT('Regulatory Model'!BD$154:BD$212,INDEX(Tariff_Revenue_to_Bundles,0,$D22))</f>
        <v>39.963494472172165</v>
      </c>
    </row>
    <row r="23" spans="1:56" outlineLevel="1" x14ac:dyDescent="0.2">
      <c r="B23" s="48" t="s">
        <v>153</v>
      </c>
      <c r="C23" s="10" t="s">
        <v>216</v>
      </c>
      <c r="D23" s="24">
        <v>3</v>
      </c>
      <c r="F23" s="73"/>
      <c r="G23" s="183">
        <f>SUMPRODUCT('Regulatory Model'!G$154:G$212,INDEX(Tariff_Revenue_to_Bundles,0,$D23))</f>
        <v>26.11847605414</v>
      </c>
      <c r="H23" s="183">
        <f>SUMPRODUCT('Regulatory Model'!H$154:H$212,INDEX(Tariff_Revenue_to_Bundles,0,$D23))</f>
        <v>28.870260699999999</v>
      </c>
      <c r="I23" s="183">
        <f>SUMPRODUCT('Regulatory Model'!I$154:I$212,INDEX(Tariff_Revenue_to_Bundles,0,$D23))</f>
        <v>28.12611733</v>
      </c>
      <c r="J23" s="183">
        <f>SUMPRODUCT('Regulatory Model'!J$154:J$212,INDEX(Tariff_Revenue_to_Bundles,0,$D23))</f>
        <v>22.079506540000001</v>
      </c>
      <c r="K23" s="183">
        <f>SUMPRODUCT('Regulatory Model'!K$154:K$212,INDEX(Tariff_Revenue_to_Bundles,0,$D23))</f>
        <v>26.261908361202462</v>
      </c>
      <c r="L23" s="183">
        <f>SUMPRODUCT('Regulatory Model'!L$154:L$212,INDEX(Tariff_Revenue_to_Bundles,0,$D23))</f>
        <v>26.803647249025449</v>
      </c>
      <c r="M23" s="183">
        <f>SUMPRODUCT('Regulatory Model'!M$154:M$212,INDEX(Tariff_Revenue_to_Bundles,0,$D23))</f>
        <v>29.552489718736254</v>
      </c>
      <c r="N23" s="183">
        <f>SUMPRODUCT('Regulatory Model'!N$154:N$212,INDEX(Tariff_Revenue_to_Bundles,0,$D23))</f>
        <v>30.832464405074433</v>
      </c>
      <c r="O23" s="183">
        <f>SUMPRODUCT('Regulatory Model'!O$154:O$212,INDEX(Tariff_Revenue_to_Bundles,0,$D23))</f>
        <v>32.440911406830864</v>
      </c>
      <c r="P23" s="183">
        <f>SUMPRODUCT('Regulatory Model'!P$154:P$212,INDEX(Tariff_Revenue_to_Bundles,0,$D23))</f>
        <v>33.373050897667092</v>
      </c>
      <c r="Q23" s="183">
        <f>SUMPRODUCT('Regulatory Model'!Q$154:Q$212,INDEX(Tariff_Revenue_to_Bundles,0,$D23))</f>
        <v>34.258436679516585</v>
      </c>
      <c r="R23" s="183">
        <f>SUMPRODUCT('Regulatory Model'!R$154:R$212,INDEX(Tariff_Revenue_to_Bundles,0,$D23))</f>
        <v>35.520858931201005</v>
      </c>
      <c r="S23" s="183">
        <f>SUMPRODUCT('Regulatory Model'!S$154:S$212,INDEX(Tariff_Revenue_to_Bundles,0,$D23))</f>
        <v>37.167086739241768</v>
      </c>
      <c r="T23" s="183">
        <f>SUMPRODUCT('Regulatory Model'!T$154:T$212,INDEX(Tariff_Revenue_to_Bundles,0,$D23))</f>
        <v>38.958657130544459</v>
      </c>
      <c r="U23" s="183">
        <f>SUMPRODUCT('Regulatory Model'!U$154:U$212,INDEX(Tariff_Revenue_to_Bundles,0,$D23))</f>
        <v>40.551120071110532</v>
      </c>
      <c r="V23" s="183">
        <f>SUMPRODUCT('Regulatory Model'!V$154:V$212,INDEX(Tariff_Revenue_to_Bundles,0,$D23))</f>
        <v>42.112021976731988</v>
      </c>
      <c r="W23" s="183">
        <f>SUMPRODUCT('Regulatory Model'!W$154:W$212,INDEX(Tariff_Revenue_to_Bundles,0,$D23))</f>
        <v>43.795068053657531</v>
      </c>
      <c r="X23" s="183">
        <f>SUMPRODUCT('Regulatory Model'!X$154:X$212,INDEX(Tariff_Revenue_to_Bundles,0,$D23))</f>
        <v>45.643320962730314</v>
      </c>
      <c r="Y23" s="183">
        <f>SUMPRODUCT('Regulatory Model'!Y$154:Y$212,INDEX(Tariff_Revenue_to_Bundles,0,$D23))</f>
        <v>47.383131836754075</v>
      </c>
      <c r="Z23" s="183">
        <f>SUMPRODUCT('Regulatory Model'!Z$154:Z$212,INDEX(Tariff_Revenue_to_Bundles,0,$D23))</f>
        <v>49.26432340768703</v>
      </c>
      <c r="AA23" s="183">
        <f>SUMPRODUCT('Regulatory Model'!AA$154:AA$212,INDEX(Tariff_Revenue_to_Bundles,0,$D23))</f>
        <v>51.262905596485481</v>
      </c>
      <c r="AB23" s="183">
        <f>SUMPRODUCT('Regulatory Model'!AB$154:AB$212,INDEX(Tariff_Revenue_to_Bundles,0,$D23))</f>
        <v>86.025198749580838</v>
      </c>
      <c r="AC23" s="183">
        <f>SUMPRODUCT('Regulatory Model'!AC$154:AC$212,INDEX(Tariff_Revenue_to_Bundles,0,$D23))</f>
        <v>87.607904557883089</v>
      </c>
      <c r="AD23" s="183">
        <f>SUMPRODUCT('Regulatory Model'!AD$154:AD$212,INDEX(Tariff_Revenue_to_Bundles,0,$D23))</f>
        <v>85.837979334595971</v>
      </c>
      <c r="AE23" s="183">
        <f>SUMPRODUCT('Regulatory Model'!AE$154:AE$212,INDEX(Tariff_Revenue_to_Bundles,0,$D23))</f>
        <v>87.32528760727979</v>
      </c>
      <c r="AF23" s="183">
        <f>SUMPRODUCT('Regulatory Model'!AF$154:AF$212,INDEX(Tariff_Revenue_to_Bundles,0,$D23))</f>
        <v>87.92569408839978</v>
      </c>
      <c r="AG23" s="183">
        <f>SUMPRODUCT('Regulatory Model'!AG$154:AG$212,INDEX(Tariff_Revenue_to_Bundles,0,$D23))</f>
        <v>87.546571902342464</v>
      </c>
      <c r="AH23" s="183">
        <f>SUMPRODUCT('Regulatory Model'!AH$154:AH$212,INDEX(Tariff_Revenue_to_Bundles,0,$D23))</f>
        <v>86.976141558217932</v>
      </c>
      <c r="AI23" s="183">
        <f>SUMPRODUCT('Regulatory Model'!AI$154:AI$212,INDEX(Tariff_Revenue_to_Bundles,0,$D23))</f>
        <v>86.395514938379151</v>
      </c>
      <c r="AJ23" s="183">
        <f>SUMPRODUCT('Regulatory Model'!AJ$154:AJ$212,INDEX(Tariff_Revenue_to_Bundles,0,$D23))</f>
        <v>85.858788250786716</v>
      </c>
      <c r="AK23" s="183">
        <f>SUMPRODUCT('Regulatory Model'!AK$154:AK$212,INDEX(Tariff_Revenue_to_Bundles,0,$D23))</f>
        <v>85.046248327833524</v>
      </c>
      <c r="AL23" s="183">
        <f>SUMPRODUCT('Regulatory Model'!AL$154:AL$212,INDEX(Tariff_Revenue_to_Bundles,0,$D23))</f>
        <v>83.784296846447091</v>
      </c>
      <c r="AM23" s="183">
        <f>SUMPRODUCT('Regulatory Model'!AM$154:AM$212,INDEX(Tariff_Revenue_to_Bundles,0,$D23))</f>
        <v>82.298155341174848</v>
      </c>
      <c r="AN23" s="183">
        <f>SUMPRODUCT('Regulatory Model'!AN$154:AN$212,INDEX(Tariff_Revenue_to_Bundles,0,$D23))</f>
        <v>80.770642950509256</v>
      </c>
      <c r="AO23" s="183">
        <f>SUMPRODUCT('Regulatory Model'!AO$154:AO$212,INDEX(Tariff_Revenue_to_Bundles,0,$D23))</f>
        <v>78.555041225500261</v>
      </c>
      <c r="AP23" s="183">
        <f>SUMPRODUCT('Regulatory Model'!AP$154:AP$212,INDEX(Tariff_Revenue_to_Bundles,0,$D23))</f>
        <v>75.856838579379684</v>
      </c>
      <c r="AQ23" s="183">
        <f>SUMPRODUCT('Regulatory Model'!AQ$154:AQ$212,INDEX(Tariff_Revenue_to_Bundles,0,$D23))</f>
        <v>74.260393026565993</v>
      </c>
      <c r="AR23" s="183">
        <f>SUMPRODUCT('Regulatory Model'!AR$154:AR$212,INDEX(Tariff_Revenue_to_Bundles,0,$D23))</f>
        <v>73.478070337042894</v>
      </c>
      <c r="AS23" s="183">
        <f>SUMPRODUCT('Regulatory Model'!AS$154:AS$212,INDEX(Tariff_Revenue_to_Bundles,0,$D23))</f>
        <v>72.761734497543486</v>
      </c>
      <c r="AT23" s="183">
        <f>SUMPRODUCT('Regulatory Model'!AT$154:AT$212,INDEX(Tariff_Revenue_to_Bundles,0,$D23))</f>
        <v>71.905186686291387</v>
      </c>
      <c r="AU23" s="183">
        <f>SUMPRODUCT('Regulatory Model'!AU$154:AU$212,INDEX(Tariff_Revenue_to_Bundles,0,$D23))</f>
        <v>70.982317318187711</v>
      </c>
      <c r="AV23" s="183">
        <f>SUMPRODUCT('Regulatory Model'!AV$154:AV$212,INDEX(Tariff_Revenue_to_Bundles,0,$D23))</f>
        <v>70.031084706110505</v>
      </c>
      <c r="AW23" s="183">
        <f>SUMPRODUCT('Regulatory Model'!AW$154:AW$212,INDEX(Tariff_Revenue_to_Bundles,0,$D23))</f>
        <v>69.207599162003518</v>
      </c>
      <c r="AX23" s="183">
        <f>SUMPRODUCT('Regulatory Model'!AX$154:AX$212,INDEX(Tariff_Revenue_to_Bundles,0,$D23))</f>
        <v>68.300496873137007</v>
      </c>
      <c r="AY23" s="183">
        <f>SUMPRODUCT('Regulatory Model'!AY$154:AY$212,INDEX(Tariff_Revenue_to_Bundles,0,$D23))</f>
        <v>67.248200699259058</v>
      </c>
      <c r="AZ23" s="183">
        <f>SUMPRODUCT('Regulatory Model'!AZ$154:AZ$212,INDEX(Tariff_Revenue_to_Bundles,0,$D23))</f>
        <v>66.25834667426814</v>
      </c>
      <c r="BA23" s="183">
        <f>SUMPRODUCT('Regulatory Model'!BA$154:BA$212,INDEX(Tariff_Revenue_to_Bundles,0,$D23))</f>
        <v>65.114231856099835</v>
      </c>
      <c r="BB23" s="183">
        <f>SUMPRODUCT('Regulatory Model'!BB$154:BB$212,INDEX(Tariff_Revenue_to_Bundles,0,$D23))</f>
        <v>64.056441715304317</v>
      </c>
      <c r="BC23" s="183">
        <f>SUMPRODUCT('Regulatory Model'!BC$154:BC$212,INDEX(Tariff_Revenue_to_Bundles,0,$D23))</f>
        <v>62.190387121732954</v>
      </c>
      <c r="BD23" s="183">
        <f>SUMPRODUCT('Regulatory Model'!BD$154:BD$212,INDEX(Tariff_Revenue_to_Bundles,0,$D23))</f>
        <v>59.552477889100828</v>
      </c>
    </row>
    <row r="24" spans="1:56" outlineLevel="1" x14ac:dyDescent="0.2">
      <c r="B24" s="48" t="s">
        <v>154</v>
      </c>
      <c r="C24" s="10" t="s">
        <v>216</v>
      </c>
      <c r="D24" s="24">
        <v>4</v>
      </c>
      <c r="F24" s="73"/>
      <c r="G24" s="183">
        <f>SUMPRODUCT('Regulatory Model'!G$154:G$212,INDEX(Tariff_Revenue_to_Bundles,0,$D24))</f>
        <v>15.89462954</v>
      </c>
      <c r="H24" s="183">
        <f>SUMPRODUCT('Regulatory Model'!H$154:H$212,INDEX(Tariff_Revenue_to_Bundles,0,$D24))</f>
        <v>18.029445690000003</v>
      </c>
      <c r="I24" s="183">
        <f>SUMPRODUCT('Regulatory Model'!I$154:I$212,INDEX(Tariff_Revenue_to_Bundles,0,$D24))</f>
        <v>17.322957729999999</v>
      </c>
      <c r="J24" s="183">
        <f>SUMPRODUCT('Regulatory Model'!J$154:J$212,INDEX(Tariff_Revenue_to_Bundles,0,$D24))</f>
        <v>25.224284989999997</v>
      </c>
      <c r="K24" s="183">
        <f>SUMPRODUCT('Regulatory Model'!K$154:K$212,INDEX(Tariff_Revenue_to_Bundles,0,$D24))</f>
        <v>33.086013910974941</v>
      </c>
      <c r="L24" s="183">
        <f>SUMPRODUCT('Regulatory Model'!L$154:L$212,INDEX(Tariff_Revenue_to_Bundles,0,$D24))</f>
        <v>30.394137539307028</v>
      </c>
      <c r="M24" s="183">
        <f>SUMPRODUCT('Regulatory Model'!M$154:M$212,INDEX(Tariff_Revenue_to_Bundles,0,$D24))</f>
        <v>30.878777699809355</v>
      </c>
      <c r="N24" s="183">
        <f>SUMPRODUCT('Regulatory Model'!N$154:N$212,INDEX(Tariff_Revenue_to_Bundles,0,$D24))</f>
        <v>31.69535589617049</v>
      </c>
      <c r="O24" s="183">
        <f>SUMPRODUCT('Regulatory Model'!O$154:O$212,INDEX(Tariff_Revenue_to_Bundles,0,$D24))</f>
        <v>32.663245740552647</v>
      </c>
      <c r="P24" s="183">
        <f>SUMPRODUCT('Regulatory Model'!P$154:P$212,INDEX(Tariff_Revenue_to_Bundles,0,$D24))</f>
        <v>33.787139521518633</v>
      </c>
      <c r="Q24" s="183">
        <f>SUMPRODUCT('Regulatory Model'!Q$154:Q$212,INDEX(Tariff_Revenue_to_Bundles,0,$D24))</f>
        <v>34.858485881536581</v>
      </c>
      <c r="R24" s="183">
        <f>SUMPRODUCT('Regulatory Model'!R$154:R$212,INDEX(Tariff_Revenue_to_Bundles,0,$D24))</f>
        <v>35.960927732133278</v>
      </c>
      <c r="S24" s="183">
        <f>SUMPRODUCT('Regulatory Model'!S$154:S$212,INDEX(Tariff_Revenue_to_Bundles,0,$D24))</f>
        <v>37.082836637766675</v>
      </c>
      <c r="T24" s="183">
        <f>SUMPRODUCT('Regulatory Model'!T$154:T$212,INDEX(Tariff_Revenue_to_Bundles,0,$D24))</f>
        <v>38.21877081404218</v>
      </c>
      <c r="U24" s="183">
        <f>SUMPRODUCT('Regulatory Model'!U$154:U$212,INDEX(Tariff_Revenue_to_Bundles,0,$D24))</f>
        <v>39.42341690459574</v>
      </c>
      <c r="V24" s="183">
        <f>SUMPRODUCT('Regulatory Model'!V$154:V$212,INDEX(Tariff_Revenue_to_Bundles,0,$D24))</f>
        <v>40.650834897408693</v>
      </c>
      <c r="W24" s="183">
        <f>SUMPRODUCT('Regulatory Model'!W$154:W$212,INDEX(Tariff_Revenue_to_Bundles,0,$D24))</f>
        <v>41.949344956532379</v>
      </c>
      <c r="X24" s="183">
        <f>SUMPRODUCT('Regulatory Model'!X$154:X$212,INDEX(Tariff_Revenue_to_Bundles,0,$D24))</f>
        <v>43.274044887009168</v>
      </c>
      <c r="Y24" s="183">
        <f>SUMPRODUCT('Regulatory Model'!Y$154:Y$212,INDEX(Tariff_Revenue_to_Bundles,0,$D24))</f>
        <v>44.621242672408009</v>
      </c>
      <c r="Z24" s="183">
        <f>SUMPRODUCT('Regulatory Model'!Z$154:Z$212,INDEX(Tariff_Revenue_to_Bundles,0,$D24))</f>
        <v>46.043831083619125</v>
      </c>
      <c r="AA24" s="183">
        <f>SUMPRODUCT('Regulatory Model'!AA$154:AA$212,INDEX(Tariff_Revenue_to_Bundles,0,$D24))</f>
        <v>47.438434450466517</v>
      </c>
      <c r="AB24" s="183">
        <f>SUMPRODUCT('Regulatory Model'!AB$154:AB$212,INDEX(Tariff_Revenue_to_Bundles,0,$D24))</f>
        <v>78.891966728272735</v>
      </c>
      <c r="AC24" s="183">
        <f>SUMPRODUCT('Regulatory Model'!AC$154:AC$212,INDEX(Tariff_Revenue_to_Bundles,0,$D24))</f>
        <v>79.62990106845146</v>
      </c>
      <c r="AD24" s="183">
        <f>SUMPRODUCT('Regulatory Model'!AD$154:AD$212,INDEX(Tariff_Revenue_to_Bundles,0,$D24))</f>
        <v>77.354958839928642</v>
      </c>
      <c r="AE24" s="183">
        <f>SUMPRODUCT('Regulatory Model'!AE$154:AE$212,INDEX(Tariff_Revenue_to_Bundles,0,$D24))</f>
        <v>78.016694771318782</v>
      </c>
      <c r="AF24" s="183">
        <f>SUMPRODUCT('Regulatory Model'!AF$154:AF$212,INDEX(Tariff_Revenue_to_Bundles,0,$D24))</f>
        <v>77.896344269355438</v>
      </c>
      <c r="AG24" s="183">
        <f>SUMPRODUCT('Regulatory Model'!AG$154:AG$212,INDEX(Tariff_Revenue_to_Bundles,0,$D24))</f>
        <v>76.99950364213781</v>
      </c>
      <c r="AH24" s="183">
        <f>SUMPRODUCT('Regulatory Model'!AH$154:AH$212,INDEX(Tariff_Revenue_to_Bundles,0,$D24))</f>
        <v>75.843017156987401</v>
      </c>
      <c r="AI24" s="183">
        <f>SUMPRODUCT('Regulatory Model'!AI$154:AI$212,INDEX(Tariff_Revenue_to_Bundles,0,$D24))</f>
        <v>74.824115429739862</v>
      </c>
      <c r="AJ24" s="183">
        <f>SUMPRODUCT('Regulatory Model'!AJ$154:AJ$212,INDEX(Tariff_Revenue_to_Bundles,0,$D24))</f>
        <v>73.792692155977647</v>
      </c>
      <c r="AK24" s="183">
        <f>SUMPRODUCT('Regulatory Model'!AK$154:AK$212,INDEX(Tariff_Revenue_to_Bundles,0,$D24))</f>
        <v>72.586000135192705</v>
      </c>
      <c r="AL24" s="183">
        <f>SUMPRODUCT('Regulatory Model'!AL$154:AL$212,INDEX(Tariff_Revenue_to_Bundles,0,$D24))</f>
        <v>71.009481610745723</v>
      </c>
      <c r="AM24" s="183">
        <f>SUMPRODUCT('Regulatory Model'!AM$154:AM$212,INDEX(Tariff_Revenue_to_Bundles,0,$D24))</f>
        <v>69.258044081816891</v>
      </c>
      <c r="AN24" s="183">
        <f>SUMPRODUCT('Regulatory Model'!AN$154:AN$212,INDEX(Tariff_Revenue_to_Bundles,0,$D24))</f>
        <v>67.470767876706006</v>
      </c>
      <c r="AO24" s="183">
        <f>SUMPRODUCT('Regulatory Model'!AO$154:AO$212,INDEX(Tariff_Revenue_to_Bundles,0,$D24))</f>
        <v>65.177471450020079</v>
      </c>
      <c r="AP24" s="183">
        <f>SUMPRODUCT('Regulatory Model'!AP$154:AP$212,INDEX(Tariff_Revenue_to_Bundles,0,$D24))</f>
        <v>62.518288748173717</v>
      </c>
      <c r="AQ24" s="183">
        <f>SUMPRODUCT('Regulatory Model'!AQ$154:AQ$212,INDEX(Tariff_Revenue_to_Bundles,0,$D24))</f>
        <v>60.740992126788051</v>
      </c>
      <c r="AR24" s="183">
        <f>SUMPRODUCT('Regulatory Model'!AR$154:AR$212,INDEX(Tariff_Revenue_to_Bundles,0,$D24))</f>
        <v>59.767058536876526</v>
      </c>
      <c r="AS24" s="183">
        <f>SUMPRODUCT('Regulatory Model'!AS$154:AS$212,INDEX(Tariff_Revenue_to_Bundles,0,$D24))</f>
        <v>58.734949547499554</v>
      </c>
      <c r="AT24" s="183">
        <f>SUMPRODUCT('Regulatory Model'!AT$154:AT$212,INDEX(Tariff_Revenue_to_Bundles,0,$D24))</f>
        <v>57.732635933305779</v>
      </c>
      <c r="AU24" s="183">
        <f>SUMPRODUCT('Regulatory Model'!AU$154:AU$212,INDEX(Tariff_Revenue_to_Bundles,0,$D24))</f>
        <v>56.577950873525239</v>
      </c>
      <c r="AV24" s="183">
        <f>SUMPRODUCT('Regulatory Model'!AV$154:AV$212,INDEX(Tariff_Revenue_to_Bundles,0,$D24))</f>
        <v>55.413412110052157</v>
      </c>
      <c r="AW24" s="183">
        <f>SUMPRODUCT('Regulatory Model'!AW$154:AW$212,INDEX(Tariff_Revenue_to_Bundles,0,$D24))</f>
        <v>54.459223357119555</v>
      </c>
      <c r="AX24" s="183">
        <f>SUMPRODUCT('Regulatory Model'!AX$154:AX$212,INDEX(Tariff_Revenue_to_Bundles,0,$D24))</f>
        <v>53.339370573401929</v>
      </c>
      <c r="AY24" s="183">
        <f>SUMPRODUCT('Regulatory Model'!AY$154:AY$212,INDEX(Tariff_Revenue_to_Bundles,0,$D24))</f>
        <v>52.203856525421628</v>
      </c>
      <c r="AZ24" s="183">
        <f>SUMPRODUCT('Regulatory Model'!AZ$154:AZ$212,INDEX(Tariff_Revenue_to_Bundles,0,$D24))</f>
        <v>51.10603247811148</v>
      </c>
      <c r="BA24" s="183">
        <f>SUMPRODUCT('Regulatory Model'!BA$154:BA$212,INDEX(Tariff_Revenue_to_Bundles,0,$D24))</f>
        <v>49.933332680917708</v>
      </c>
      <c r="BB24" s="183">
        <f>SUMPRODUCT('Regulatory Model'!BB$154:BB$212,INDEX(Tariff_Revenue_to_Bundles,0,$D24))</f>
        <v>48.820476641968149</v>
      </c>
      <c r="BC24" s="183">
        <f>SUMPRODUCT('Regulatory Model'!BC$154:BC$212,INDEX(Tariff_Revenue_to_Bundles,0,$D24))</f>
        <v>47.155174287927153</v>
      </c>
      <c r="BD24" s="183">
        <f>SUMPRODUCT('Regulatory Model'!BD$154:BD$212,INDEX(Tariff_Revenue_to_Bundles,0,$D24))</f>
        <v>44.828991320371415</v>
      </c>
    </row>
    <row r="25" spans="1:56" outlineLevel="1" x14ac:dyDescent="0.2">
      <c r="B25" s="48" t="s">
        <v>155</v>
      </c>
      <c r="C25" s="10" t="s">
        <v>216</v>
      </c>
      <c r="D25" s="24">
        <v>5</v>
      </c>
      <c r="F25" s="73"/>
      <c r="G25" s="183">
        <f>SUMPRODUCT('Regulatory Model'!G$154:G$212,INDEX(Tariff_Revenue_to_Bundles,0,$D25))</f>
        <v>18.395917550350003</v>
      </c>
      <c r="H25" s="183">
        <f>SUMPRODUCT('Regulatory Model'!H$154:H$212,INDEX(Tariff_Revenue_to_Bundles,0,$D25))</f>
        <v>20.71222217</v>
      </c>
      <c r="I25" s="183">
        <f>SUMPRODUCT('Regulatory Model'!I$154:I$212,INDEX(Tariff_Revenue_to_Bundles,0,$D25))</f>
        <v>20.02533571</v>
      </c>
      <c r="J25" s="183">
        <f>SUMPRODUCT('Regulatory Model'!J$154:J$212,INDEX(Tariff_Revenue_to_Bundles,0,$D25))</f>
        <v>18.987102230000001</v>
      </c>
      <c r="K25" s="183">
        <f>SUMPRODUCT('Regulatory Model'!K$154:K$212,INDEX(Tariff_Revenue_to_Bundles,0,$D25))</f>
        <v>18.024902166302549</v>
      </c>
      <c r="L25" s="183">
        <f>SUMPRODUCT('Regulatory Model'!L$154:L$212,INDEX(Tariff_Revenue_to_Bundles,0,$D25))</f>
        <v>21.411564182901234</v>
      </c>
      <c r="M25" s="183">
        <f>SUMPRODUCT('Regulatory Model'!M$154:M$212,INDEX(Tariff_Revenue_to_Bundles,0,$D25))</f>
        <v>21.861667170024685</v>
      </c>
      <c r="N25" s="183">
        <f>SUMPRODUCT('Regulatory Model'!N$154:N$212,INDEX(Tariff_Revenue_to_Bundles,0,$D25))</f>
        <v>23.606347719769996</v>
      </c>
      <c r="O25" s="183">
        <f>SUMPRODUCT('Regulatory Model'!O$154:O$212,INDEX(Tariff_Revenue_to_Bundles,0,$D25))</f>
        <v>24.95879853161394</v>
      </c>
      <c r="P25" s="183">
        <f>SUMPRODUCT('Regulatory Model'!P$154:P$212,INDEX(Tariff_Revenue_to_Bundles,0,$D25))</f>
        <v>25.440910452808374</v>
      </c>
      <c r="Q25" s="183">
        <f>SUMPRODUCT('Regulatory Model'!Q$154:Q$212,INDEX(Tariff_Revenue_to_Bundles,0,$D25))</f>
        <v>26.451725961416049</v>
      </c>
      <c r="R25" s="183">
        <f>SUMPRODUCT('Regulatory Model'!R$154:R$212,INDEX(Tariff_Revenue_to_Bundles,0,$D25))</f>
        <v>27.66681826803655</v>
      </c>
      <c r="S25" s="183">
        <f>SUMPRODUCT('Regulatory Model'!S$154:S$212,INDEX(Tariff_Revenue_to_Bundles,0,$D25))</f>
        <v>29.011456693684504</v>
      </c>
      <c r="T25" s="183">
        <f>SUMPRODUCT('Regulatory Model'!T$154:T$212,INDEX(Tariff_Revenue_to_Bundles,0,$D25))</f>
        <v>30.356438161078369</v>
      </c>
      <c r="U25" s="183">
        <f>SUMPRODUCT('Regulatory Model'!U$154:U$212,INDEX(Tariff_Revenue_to_Bundles,0,$D25))</f>
        <v>31.747642419366866</v>
      </c>
      <c r="V25" s="183">
        <f>SUMPRODUCT('Regulatory Model'!V$154:V$212,INDEX(Tariff_Revenue_to_Bundles,0,$D25))</f>
        <v>33.194318165075124</v>
      </c>
      <c r="W25" s="183">
        <f>SUMPRODUCT('Regulatory Model'!W$154:W$212,INDEX(Tariff_Revenue_to_Bundles,0,$D25))</f>
        <v>34.680335360607614</v>
      </c>
      <c r="X25" s="183">
        <f>SUMPRODUCT('Regulatory Model'!X$154:X$212,INDEX(Tariff_Revenue_to_Bundles,0,$D25))</f>
        <v>36.237423183259395</v>
      </c>
      <c r="Y25" s="183">
        <f>SUMPRODUCT('Regulatory Model'!Y$154:Y$212,INDEX(Tariff_Revenue_to_Bundles,0,$D25))</f>
        <v>37.864872518863145</v>
      </c>
      <c r="Z25" s="183">
        <f>SUMPRODUCT('Regulatory Model'!Z$154:Z$212,INDEX(Tariff_Revenue_to_Bundles,0,$D25))</f>
        <v>39.584173235731072</v>
      </c>
      <c r="AA25" s="183">
        <f>SUMPRODUCT('Regulatory Model'!AA$154:AA$212,INDEX(Tariff_Revenue_to_Bundles,0,$D25))</f>
        <v>41.37934389571862</v>
      </c>
      <c r="AB25" s="183">
        <f>SUMPRODUCT('Regulatory Model'!AB$154:AB$212,INDEX(Tariff_Revenue_to_Bundles,0,$D25))</f>
        <v>69.668850739085855</v>
      </c>
      <c r="AC25" s="183">
        <f>SUMPRODUCT('Regulatory Model'!AC$154:AC$212,INDEX(Tariff_Revenue_to_Bundles,0,$D25))</f>
        <v>71.17969925572099</v>
      </c>
      <c r="AD25" s="183">
        <f>SUMPRODUCT('Regulatory Model'!AD$154:AD$212,INDEX(Tariff_Revenue_to_Bundles,0,$D25))</f>
        <v>69.894851543910278</v>
      </c>
      <c r="AE25" s="183">
        <f>SUMPRODUCT('Regulatory Model'!AE$154:AE$212,INDEX(Tariff_Revenue_to_Bundles,0,$D25))</f>
        <v>71.300258460828275</v>
      </c>
      <c r="AF25" s="183">
        <f>SUMPRODUCT('Regulatory Model'!AF$154:AF$212,INDEX(Tariff_Revenue_to_Bundles,0,$D25))</f>
        <v>72.11251508100591</v>
      </c>
      <c r="AG25" s="183">
        <f>SUMPRODUCT('Regulatory Model'!AG$154:AG$212,INDEX(Tariff_Revenue_to_Bundles,0,$D25))</f>
        <v>72.235698901958415</v>
      </c>
      <c r="AH25" s="183">
        <f>SUMPRODUCT('Regulatory Model'!AH$154:AH$212,INDEX(Tariff_Revenue_to_Bundles,0,$D25))</f>
        <v>72.07021383307395</v>
      </c>
      <c r="AI25" s="183">
        <f>SUMPRODUCT('Regulatory Model'!AI$154:AI$212,INDEX(Tariff_Revenue_to_Bundles,0,$D25))</f>
        <v>72.05003169778233</v>
      </c>
      <c r="AJ25" s="183">
        <f>SUMPRODUCT('Regulatory Model'!AJ$154:AJ$212,INDEX(Tariff_Revenue_to_Bundles,0,$D25))</f>
        <v>71.966686670542984</v>
      </c>
      <c r="AK25" s="183">
        <f>SUMPRODUCT('Regulatory Model'!AK$154:AK$212,INDEX(Tariff_Revenue_to_Bundles,0,$D25))</f>
        <v>71.687035546987431</v>
      </c>
      <c r="AL25" s="183">
        <f>SUMPRODUCT('Regulatory Model'!AL$154:AL$212,INDEX(Tariff_Revenue_to_Bundles,0,$D25))</f>
        <v>71.007141253012747</v>
      </c>
      <c r="AM25" s="183">
        <f>SUMPRODUCT('Regulatory Model'!AM$154:AM$212,INDEX(Tariff_Revenue_to_Bundles,0,$D25))</f>
        <v>69.924072580414062</v>
      </c>
      <c r="AN25" s="183">
        <f>SUMPRODUCT('Regulatory Model'!AN$154:AN$212,INDEX(Tariff_Revenue_to_Bundles,0,$D25))</f>
        <v>68.790707595565522</v>
      </c>
      <c r="AO25" s="183">
        <f>SUMPRODUCT('Regulatory Model'!AO$154:AO$212,INDEX(Tariff_Revenue_to_Bundles,0,$D25))</f>
        <v>67.206926979774877</v>
      </c>
      <c r="AP25" s="183">
        <f>SUMPRODUCT('Regulatory Model'!AP$154:AP$212,INDEX(Tariff_Revenue_to_Bundles,0,$D25))</f>
        <v>65.124840015235989</v>
      </c>
      <c r="AQ25" s="183">
        <f>SUMPRODUCT('Regulatory Model'!AQ$154:AQ$212,INDEX(Tariff_Revenue_to_Bundles,0,$D25))</f>
        <v>63.930187090336993</v>
      </c>
      <c r="AR25" s="183">
        <f>SUMPRODUCT('Regulatory Model'!AR$154:AR$212,INDEX(Tariff_Revenue_to_Bundles,0,$D25))</f>
        <v>63.554527951870433</v>
      </c>
      <c r="AS25" s="183">
        <f>SUMPRODUCT('Regulatory Model'!AS$154:AS$212,INDEX(Tariff_Revenue_to_Bundles,0,$D25))</f>
        <v>63.125861334299699</v>
      </c>
      <c r="AT25" s="183">
        <f>SUMPRODUCT('Regulatory Model'!AT$154:AT$212,INDEX(Tariff_Revenue_to_Bundles,0,$D25))</f>
        <v>62.672290210230223</v>
      </c>
      <c r="AU25" s="183">
        <f>SUMPRODUCT('Regulatory Model'!AU$154:AU$212,INDEX(Tariff_Revenue_to_Bundles,0,$D25))</f>
        <v>62.057462845613088</v>
      </c>
      <c r="AV25" s="183">
        <f>SUMPRODUCT('Regulatory Model'!AV$154:AV$212,INDEX(Tariff_Revenue_to_Bundles,0,$D25))</f>
        <v>61.435687647106811</v>
      </c>
      <c r="AW25" s="183">
        <f>SUMPRODUCT('Regulatory Model'!AW$154:AW$212,INDEX(Tariff_Revenue_to_Bundles,0,$D25))</f>
        <v>60.919449862767237</v>
      </c>
      <c r="AX25" s="183">
        <f>SUMPRODUCT('Regulatory Model'!AX$154:AX$212,INDEX(Tariff_Revenue_to_Bundles,0,$D25))</f>
        <v>60.317391899976052</v>
      </c>
      <c r="AY25" s="183">
        <f>SUMPRODUCT('Regulatory Model'!AY$154:AY$212,INDEX(Tariff_Revenue_to_Bundles,0,$D25))</f>
        <v>59.584550606473762</v>
      </c>
      <c r="AZ25" s="183">
        <f>SUMPRODUCT('Regulatory Model'!AZ$154:AZ$212,INDEX(Tariff_Revenue_to_Bundles,0,$D25))</f>
        <v>58.876091325752114</v>
      </c>
      <c r="BA25" s="183">
        <f>SUMPRODUCT('Regulatory Model'!BA$154:BA$212,INDEX(Tariff_Revenue_to_Bundles,0,$D25))</f>
        <v>58.13542217844298</v>
      </c>
      <c r="BB25" s="183">
        <f>SUMPRODUCT('Regulatory Model'!BB$154:BB$212,INDEX(Tariff_Revenue_to_Bundles,0,$D25))</f>
        <v>57.353421067725407</v>
      </c>
      <c r="BC25" s="183">
        <f>SUMPRODUCT('Regulatory Model'!BC$154:BC$212,INDEX(Tariff_Revenue_to_Bundles,0,$D25))</f>
        <v>55.898505712535695</v>
      </c>
      <c r="BD25" s="183">
        <f>SUMPRODUCT('Regulatory Model'!BD$154:BD$212,INDEX(Tariff_Revenue_to_Bundles,0,$D25))</f>
        <v>53.63737580079092</v>
      </c>
    </row>
    <row r="26" spans="1:56" outlineLevel="1" x14ac:dyDescent="0.2">
      <c r="B26" s="48" t="s">
        <v>156</v>
      </c>
      <c r="C26" s="10" t="s">
        <v>216</v>
      </c>
      <c r="D26" s="24">
        <v>6</v>
      </c>
      <c r="F26" s="73"/>
      <c r="G26" s="183">
        <f>SUMPRODUCT('Regulatory Model'!G$154:G$212,INDEX(Tariff_Revenue_to_Bundles,0,$D26))</f>
        <v>33.407250971099998</v>
      </c>
      <c r="H26" s="183">
        <f>SUMPRODUCT('Regulatory Model'!H$154:H$212,INDEX(Tariff_Revenue_to_Bundles,0,$D26))</f>
        <v>36.669639033300001</v>
      </c>
      <c r="I26" s="183">
        <f>SUMPRODUCT('Regulatory Model'!I$154:I$212,INDEX(Tariff_Revenue_to_Bundles,0,$D26))</f>
        <v>37.116745746100001</v>
      </c>
      <c r="J26" s="183">
        <f>SUMPRODUCT('Regulatory Model'!J$154:J$212,INDEX(Tariff_Revenue_to_Bundles,0,$D26))</f>
        <v>35.096982213799997</v>
      </c>
      <c r="K26" s="183">
        <f>SUMPRODUCT('Regulatory Model'!K$154:K$212,INDEX(Tariff_Revenue_to_Bundles,0,$D26))</f>
        <v>30.045672903905604</v>
      </c>
      <c r="L26" s="183">
        <f>SUMPRODUCT('Regulatory Model'!L$154:L$212,INDEX(Tariff_Revenue_to_Bundles,0,$D26))</f>
        <v>36.450038407168222</v>
      </c>
      <c r="M26" s="183">
        <f>SUMPRODUCT('Regulatory Model'!M$154:M$212,INDEX(Tariff_Revenue_to_Bundles,0,$D26))</f>
        <v>37.073390515668621</v>
      </c>
      <c r="N26" s="183">
        <f>SUMPRODUCT('Regulatory Model'!N$154:N$212,INDEX(Tariff_Revenue_to_Bundles,0,$D26))</f>
        <v>39.482291346551619</v>
      </c>
      <c r="O26" s="183">
        <f>SUMPRODUCT('Regulatory Model'!O$154:O$212,INDEX(Tariff_Revenue_to_Bundles,0,$D26))</f>
        <v>43.196822258496532</v>
      </c>
      <c r="P26" s="183">
        <f>SUMPRODUCT('Regulatory Model'!P$154:P$212,INDEX(Tariff_Revenue_to_Bundles,0,$D26))</f>
        <v>48.504314926322714</v>
      </c>
      <c r="Q26" s="183">
        <f>SUMPRODUCT('Regulatory Model'!Q$154:Q$212,INDEX(Tariff_Revenue_to_Bundles,0,$D26))</f>
        <v>51.581482017708844</v>
      </c>
      <c r="R26" s="183">
        <f>SUMPRODUCT('Regulatory Model'!R$154:R$212,INDEX(Tariff_Revenue_to_Bundles,0,$D26))</f>
        <v>53.782959519410284</v>
      </c>
      <c r="S26" s="183">
        <f>SUMPRODUCT('Regulatory Model'!S$154:S$212,INDEX(Tariff_Revenue_to_Bundles,0,$D26))</f>
        <v>55.890434653303892</v>
      </c>
      <c r="T26" s="183">
        <f>SUMPRODUCT('Regulatory Model'!T$154:T$212,INDEX(Tariff_Revenue_to_Bundles,0,$D26))</f>
        <v>58.150065182966131</v>
      </c>
      <c r="U26" s="183">
        <f>SUMPRODUCT('Regulatory Model'!U$154:U$212,INDEX(Tariff_Revenue_to_Bundles,0,$D26))</f>
        <v>60.407602344040662</v>
      </c>
      <c r="V26" s="183">
        <f>SUMPRODUCT('Regulatory Model'!V$154:V$212,INDEX(Tariff_Revenue_to_Bundles,0,$D26))</f>
        <v>62.903768629877113</v>
      </c>
      <c r="W26" s="183">
        <f>SUMPRODUCT('Regulatory Model'!W$154:W$212,INDEX(Tariff_Revenue_to_Bundles,0,$D26))</f>
        <v>65.505303116092918</v>
      </c>
      <c r="X26" s="183">
        <f>SUMPRODUCT('Regulatory Model'!X$154:X$212,INDEX(Tariff_Revenue_to_Bundles,0,$D26))</f>
        <v>68.852707980734039</v>
      </c>
      <c r="Y26" s="183">
        <f>SUMPRODUCT('Regulatory Model'!Y$154:Y$212,INDEX(Tariff_Revenue_to_Bundles,0,$D26))</f>
        <v>71.61007124517478</v>
      </c>
      <c r="Z26" s="183">
        <f>SUMPRODUCT('Regulatory Model'!Z$154:Z$212,INDEX(Tariff_Revenue_to_Bundles,0,$D26))</f>
        <v>79.141946825060714</v>
      </c>
      <c r="AA26" s="183">
        <f>SUMPRODUCT('Regulatory Model'!AA$154:AA$212,INDEX(Tariff_Revenue_to_Bundles,0,$D26))</f>
        <v>82.692513857041121</v>
      </c>
      <c r="AB26" s="183">
        <f>SUMPRODUCT('Regulatory Model'!AB$154:AB$212,INDEX(Tariff_Revenue_to_Bundles,0,$D26))</f>
        <v>138.6292578884397</v>
      </c>
      <c r="AC26" s="183">
        <f>SUMPRODUCT('Regulatory Model'!AC$154:AC$212,INDEX(Tariff_Revenue_to_Bundles,0,$D26))</f>
        <v>141.56313827711813</v>
      </c>
      <c r="AD26" s="183">
        <f>SUMPRODUCT('Regulatory Model'!AD$154:AD$212,INDEX(Tariff_Revenue_to_Bundles,0,$D26))</f>
        <v>138.64679788804804</v>
      </c>
      <c r="AE26" s="183">
        <f>SUMPRODUCT('Regulatory Model'!AE$154:AE$212,INDEX(Tariff_Revenue_to_Bundles,0,$D26))</f>
        <v>140.89001006948152</v>
      </c>
      <c r="AF26" s="183">
        <f>SUMPRODUCT('Regulatory Model'!AF$154:AF$212,INDEX(Tariff_Revenue_to_Bundles,0,$D26))</f>
        <v>141.92433055969002</v>
      </c>
      <c r="AG26" s="183">
        <f>SUMPRODUCT('Regulatory Model'!AG$154:AG$212,INDEX(Tariff_Revenue_to_Bundles,0,$D26))</f>
        <v>141.52100917058698</v>
      </c>
      <c r="AH26" s="183">
        <f>SUMPRODUCT('Regulatory Model'!AH$154:AH$212,INDEX(Tariff_Revenue_to_Bundles,0,$D26))</f>
        <v>141.10455888980258</v>
      </c>
      <c r="AI26" s="183">
        <f>SUMPRODUCT('Regulatory Model'!AI$154:AI$212,INDEX(Tariff_Revenue_to_Bundles,0,$D26))</f>
        <v>140.3233704941315</v>
      </c>
      <c r="AJ26" s="183">
        <f>SUMPRODUCT('Regulatory Model'!AJ$154:AJ$212,INDEX(Tariff_Revenue_to_Bundles,0,$D26))</f>
        <v>139.99824524749837</v>
      </c>
      <c r="AK26" s="183">
        <f>SUMPRODUCT('Regulatory Model'!AK$154:AK$212,INDEX(Tariff_Revenue_to_Bundles,0,$D26))</f>
        <v>139.29985034570907</v>
      </c>
      <c r="AL26" s="183">
        <f>SUMPRODUCT('Regulatory Model'!AL$154:AL$212,INDEX(Tariff_Revenue_to_Bundles,0,$D26))</f>
        <v>137.28640809880193</v>
      </c>
      <c r="AM26" s="183">
        <f>SUMPRODUCT('Regulatory Model'!AM$154:AM$212,INDEX(Tariff_Revenue_to_Bundles,0,$D26))</f>
        <v>134.9252839527779</v>
      </c>
      <c r="AN26" s="183">
        <f>SUMPRODUCT('Regulatory Model'!AN$154:AN$212,INDEX(Tariff_Revenue_to_Bundles,0,$D26))</f>
        <v>132.41486215528676</v>
      </c>
      <c r="AO26" s="183">
        <f>SUMPRODUCT('Regulatory Model'!AO$154:AO$212,INDEX(Tariff_Revenue_to_Bundles,0,$D26))</f>
        <v>129.01269010326746</v>
      </c>
      <c r="AP26" s="183">
        <f>SUMPRODUCT('Regulatory Model'!AP$154:AP$212,INDEX(Tariff_Revenue_to_Bundles,0,$D26))</f>
        <v>124.78135911908849</v>
      </c>
      <c r="AQ26" s="183">
        <f>SUMPRODUCT('Regulatory Model'!AQ$154:AQ$212,INDEX(Tariff_Revenue_to_Bundles,0,$D26))</f>
        <v>122.17252142358649</v>
      </c>
      <c r="AR26" s="183">
        <f>SUMPRODUCT('Regulatory Model'!AR$154:AR$212,INDEX(Tariff_Revenue_to_Bundles,0,$D26))</f>
        <v>121.10401790606397</v>
      </c>
      <c r="AS26" s="183">
        <f>SUMPRODUCT('Regulatory Model'!AS$154:AS$212,INDEX(Tariff_Revenue_to_Bundles,0,$D26))</f>
        <v>120.07001975906067</v>
      </c>
      <c r="AT26" s="183">
        <f>SUMPRODUCT('Regulatory Model'!AT$154:AT$212,INDEX(Tariff_Revenue_to_Bundles,0,$D26))</f>
        <v>119.44503731584061</v>
      </c>
      <c r="AU26" s="183">
        <f>SUMPRODUCT('Regulatory Model'!AU$154:AU$212,INDEX(Tariff_Revenue_to_Bundles,0,$D26))</f>
        <v>118.05698835867918</v>
      </c>
      <c r="AV26" s="183">
        <f>SUMPRODUCT('Regulatory Model'!AV$154:AV$212,INDEX(Tariff_Revenue_to_Bundles,0,$D26))</f>
        <v>116.2558092632481</v>
      </c>
      <c r="AW26" s="183">
        <f>SUMPRODUCT('Regulatory Model'!AW$154:AW$212,INDEX(Tariff_Revenue_to_Bundles,0,$D26))</f>
        <v>114.26386812312785</v>
      </c>
      <c r="AX26" s="183">
        <f>SUMPRODUCT('Regulatory Model'!AX$154:AX$212,INDEX(Tariff_Revenue_to_Bundles,0,$D26))</f>
        <v>111.97021294122676</v>
      </c>
      <c r="AY26" s="183">
        <f>SUMPRODUCT('Regulatory Model'!AY$154:AY$212,INDEX(Tariff_Revenue_to_Bundles,0,$D26))</f>
        <v>109.6823741507982</v>
      </c>
      <c r="AZ26" s="183">
        <f>SUMPRODUCT('Regulatory Model'!AZ$154:AZ$212,INDEX(Tariff_Revenue_to_Bundles,0,$D26))</f>
        <v>107.33716455171012</v>
      </c>
      <c r="BA26" s="183">
        <f>SUMPRODUCT('Regulatory Model'!BA$154:BA$212,INDEX(Tariff_Revenue_to_Bundles,0,$D26))</f>
        <v>104.96280139481448</v>
      </c>
      <c r="BB26" s="183">
        <f>SUMPRODUCT('Regulatory Model'!BB$154:BB$212,INDEX(Tariff_Revenue_to_Bundles,0,$D26))</f>
        <v>102.65936655910978</v>
      </c>
      <c r="BC26" s="183">
        <f>SUMPRODUCT('Regulatory Model'!BC$154:BC$212,INDEX(Tariff_Revenue_to_Bundles,0,$D26))</f>
        <v>99.220910863777618</v>
      </c>
      <c r="BD26" s="183">
        <f>SUMPRODUCT('Regulatory Model'!BD$154:BD$212,INDEX(Tariff_Revenue_to_Bundles,0,$D26))</f>
        <v>94.364529554850591</v>
      </c>
    </row>
    <row r="27" spans="1:56" outlineLevel="1" x14ac:dyDescent="0.2">
      <c r="B27" s="48" t="s">
        <v>157</v>
      </c>
      <c r="C27" s="10" t="s">
        <v>216</v>
      </c>
      <c r="D27" s="24">
        <v>7</v>
      </c>
      <c r="F27" s="73"/>
      <c r="G27" s="183">
        <f>SUMPRODUCT('Regulatory Model'!G$154:G$212,INDEX(Tariff_Revenue_to_Bundles,0,$D27))</f>
        <v>23.728031803799997</v>
      </c>
      <c r="H27" s="183">
        <f>SUMPRODUCT('Regulatory Model'!H$154:H$212,INDEX(Tariff_Revenue_to_Bundles,0,$D27))</f>
        <v>26.138081400899999</v>
      </c>
      <c r="I27" s="183">
        <f>SUMPRODUCT('Regulatory Model'!I$154:I$212,INDEX(Tariff_Revenue_to_Bundles,0,$D27))</f>
        <v>27.037469103199999</v>
      </c>
      <c r="J27" s="183">
        <f>SUMPRODUCT('Regulatory Model'!J$154:J$212,INDEX(Tariff_Revenue_to_Bundles,0,$D27))</f>
        <v>25.631214579600002</v>
      </c>
      <c r="K27" s="183">
        <f>SUMPRODUCT('Regulatory Model'!K$154:K$212,INDEX(Tariff_Revenue_to_Bundles,0,$D27))</f>
        <v>27.655590365583745</v>
      </c>
      <c r="L27" s="183">
        <f>SUMPRODUCT('Regulatory Model'!L$154:L$212,INDEX(Tariff_Revenue_to_Bundles,0,$D27))</f>
        <v>30.520411691194781</v>
      </c>
      <c r="M27" s="183">
        <f>SUMPRODUCT('Regulatory Model'!M$154:M$212,INDEX(Tariff_Revenue_to_Bundles,0,$D27))</f>
        <v>30.905360725363309</v>
      </c>
      <c r="N27" s="183">
        <f>SUMPRODUCT('Regulatory Model'!N$154:N$212,INDEX(Tariff_Revenue_to_Bundles,0,$D27))</f>
        <v>32.02116355169521</v>
      </c>
      <c r="O27" s="183">
        <f>SUMPRODUCT('Regulatory Model'!O$154:O$212,INDEX(Tariff_Revenue_to_Bundles,0,$D27))</f>
        <v>33.420199219801823</v>
      </c>
      <c r="P27" s="183">
        <f>SUMPRODUCT('Regulatory Model'!P$154:P$212,INDEX(Tariff_Revenue_to_Bundles,0,$D27))</f>
        <v>36.643636792259692</v>
      </c>
      <c r="Q27" s="183">
        <f>SUMPRODUCT('Regulatory Model'!Q$154:Q$212,INDEX(Tariff_Revenue_to_Bundles,0,$D27))</f>
        <v>37.935663757952668</v>
      </c>
      <c r="R27" s="183">
        <f>SUMPRODUCT('Regulatory Model'!R$154:R$212,INDEX(Tariff_Revenue_to_Bundles,0,$D27))</f>
        <v>40.049460887259826</v>
      </c>
      <c r="S27" s="183">
        <f>SUMPRODUCT('Regulatory Model'!S$154:S$212,INDEX(Tariff_Revenue_to_Bundles,0,$D27))</f>
        <v>41.614940797937216</v>
      </c>
      <c r="T27" s="183">
        <f>SUMPRODUCT('Regulatory Model'!T$154:T$212,INDEX(Tariff_Revenue_to_Bundles,0,$D27))</f>
        <v>43.311262973070598</v>
      </c>
      <c r="U27" s="183">
        <f>SUMPRODUCT('Regulatory Model'!U$154:U$212,INDEX(Tariff_Revenue_to_Bundles,0,$D27))</f>
        <v>45.087881606375504</v>
      </c>
      <c r="V27" s="183">
        <f>SUMPRODUCT('Regulatory Model'!V$154:V$212,INDEX(Tariff_Revenue_to_Bundles,0,$D27))</f>
        <v>47.132056662371191</v>
      </c>
      <c r="W27" s="183">
        <f>SUMPRODUCT('Regulatory Model'!W$154:W$212,INDEX(Tariff_Revenue_to_Bundles,0,$D27))</f>
        <v>49.386896810665142</v>
      </c>
      <c r="X27" s="183">
        <f>SUMPRODUCT('Regulatory Model'!X$154:X$212,INDEX(Tariff_Revenue_to_Bundles,0,$D27))</f>
        <v>53.092251708912229</v>
      </c>
      <c r="Y27" s="183">
        <f>SUMPRODUCT('Regulatory Model'!Y$154:Y$212,INDEX(Tariff_Revenue_to_Bundles,0,$D27))</f>
        <v>55.473369784127037</v>
      </c>
      <c r="Z27" s="183">
        <f>SUMPRODUCT('Regulatory Model'!Z$154:Z$212,INDEX(Tariff_Revenue_to_Bundles,0,$D27))</f>
        <v>58.004859112889775</v>
      </c>
      <c r="AA27" s="183">
        <f>SUMPRODUCT('Regulatory Model'!AA$154:AA$212,INDEX(Tariff_Revenue_to_Bundles,0,$D27))</f>
        <v>61.515273783618134</v>
      </c>
      <c r="AB27" s="183">
        <f>SUMPRODUCT('Regulatory Model'!AB$154:AB$212,INDEX(Tariff_Revenue_to_Bundles,0,$D27))</f>
        <v>103.72348308032014</v>
      </c>
      <c r="AC27" s="183">
        <f>SUMPRODUCT('Regulatory Model'!AC$154:AC$212,INDEX(Tariff_Revenue_to_Bundles,0,$D27))</f>
        <v>107.18309841628415</v>
      </c>
      <c r="AD27" s="183">
        <f>SUMPRODUCT('Regulatory Model'!AD$154:AD$212,INDEX(Tariff_Revenue_to_Bundles,0,$D27))</f>
        <v>105.50367332824374</v>
      </c>
      <c r="AE27" s="183">
        <f>SUMPRODUCT('Regulatory Model'!AE$154:AE$212,INDEX(Tariff_Revenue_to_Bundles,0,$D27))</f>
        <v>107.61369613663683</v>
      </c>
      <c r="AF27" s="183">
        <f>SUMPRODUCT('Regulatory Model'!AF$154:AF$212,INDEX(Tariff_Revenue_to_Bundles,0,$D27))</f>
        <v>108.88855738236795</v>
      </c>
      <c r="AG27" s="183">
        <f>SUMPRODUCT('Regulatory Model'!AG$154:AG$212,INDEX(Tariff_Revenue_to_Bundles,0,$D27))</f>
        <v>109.23940276344543</v>
      </c>
      <c r="AH27" s="183">
        <f>SUMPRODUCT('Regulatory Model'!AH$154:AH$212,INDEX(Tariff_Revenue_to_Bundles,0,$D27))</f>
        <v>110.28037937393378</v>
      </c>
      <c r="AI27" s="183">
        <f>SUMPRODUCT('Regulatory Model'!AI$154:AI$212,INDEX(Tariff_Revenue_to_Bundles,0,$D27))</f>
        <v>110.24946125166463</v>
      </c>
      <c r="AJ27" s="183">
        <f>SUMPRODUCT('Regulatory Model'!AJ$154:AJ$212,INDEX(Tariff_Revenue_to_Bundles,0,$D27))</f>
        <v>111.22113303115511</v>
      </c>
      <c r="AK27" s="183">
        <f>SUMPRODUCT('Regulatory Model'!AK$154:AK$212,INDEX(Tariff_Revenue_to_Bundles,0,$D27))</f>
        <v>111.89797455453412</v>
      </c>
      <c r="AL27" s="183">
        <f>SUMPRODUCT('Regulatory Model'!AL$154:AL$212,INDEX(Tariff_Revenue_to_Bundles,0,$D27))</f>
        <v>110.83960696205776</v>
      </c>
      <c r="AM27" s="183">
        <f>SUMPRODUCT('Regulatory Model'!AM$154:AM$212,INDEX(Tariff_Revenue_to_Bundles,0,$D27))</f>
        <v>109.43056377978331</v>
      </c>
      <c r="AN27" s="183">
        <f>SUMPRODUCT('Regulatory Model'!AN$154:AN$212,INDEX(Tariff_Revenue_to_Bundles,0,$D27))</f>
        <v>107.88012007160221</v>
      </c>
      <c r="AO27" s="183">
        <f>SUMPRODUCT('Regulatory Model'!AO$154:AO$212,INDEX(Tariff_Revenue_to_Bundles,0,$D27))</f>
        <v>105.66860489940842</v>
      </c>
      <c r="AP27" s="183">
        <f>SUMPRODUCT('Regulatory Model'!AP$154:AP$212,INDEX(Tariff_Revenue_to_Bundles,0,$D27))</f>
        <v>102.75442601751359</v>
      </c>
      <c r="AQ27" s="183">
        <f>SUMPRODUCT('Regulatory Model'!AQ$154:AQ$212,INDEX(Tariff_Revenue_to_Bundles,0,$D27))</f>
        <v>101.13377831414067</v>
      </c>
      <c r="AR27" s="183">
        <f>SUMPRODUCT('Regulatory Model'!AR$154:AR$212,INDEX(Tariff_Revenue_to_Bundles,0,$D27))</f>
        <v>100.82012892748155</v>
      </c>
      <c r="AS27" s="183">
        <f>SUMPRODUCT('Regulatory Model'!AS$154:AS$212,INDEX(Tariff_Revenue_to_Bundles,0,$D27))</f>
        <v>100.49335848890873</v>
      </c>
      <c r="AT27" s="183">
        <f>SUMPRODUCT('Regulatory Model'!AT$154:AT$212,INDEX(Tariff_Revenue_to_Bundles,0,$D27))</f>
        <v>100.19578499505755</v>
      </c>
      <c r="AU27" s="183">
        <f>SUMPRODUCT('Regulatory Model'!AU$154:AU$212,INDEX(Tariff_Revenue_to_Bundles,0,$D27))</f>
        <v>99.653158327380311</v>
      </c>
      <c r="AV27" s="183">
        <f>SUMPRODUCT('Regulatory Model'!AV$154:AV$212,INDEX(Tariff_Revenue_to_Bundles,0,$D27))</f>
        <v>98.22112358995696</v>
      </c>
      <c r="AW27" s="183">
        <f>SUMPRODUCT('Regulatory Model'!AW$154:AW$212,INDEX(Tariff_Revenue_to_Bundles,0,$D27))</f>
        <v>95.960245346677013</v>
      </c>
      <c r="AX27" s="183">
        <f>SUMPRODUCT('Regulatory Model'!AX$154:AX$212,INDEX(Tariff_Revenue_to_Bundles,0,$D27))</f>
        <v>93.482589012627244</v>
      </c>
      <c r="AY27" s="183">
        <f>SUMPRODUCT('Regulatory Model'!AY$154:AY$212,INDEX(Tariff_Revenue_to_Bundles,0,$D27))</f>
        <v>91.02235328025094</v>
      </c>
      <c r="AZ27" s="183">
        <f>SUMPRODUCT('Regulatory Model'!AZ$154:AZ$212,INDEX(Tariff_Revenue_to_Bundles,0,$D27))</f>
        <v>88.577502406259697</v>
      </c>
      <c r="BA27" s="183">
        <f>SUMPRODUCT('Regulatory Model'!BA$154:BA$212,INDEX(Tariff_Revenue_to_Bundles,0,$D27))</f>
        <v>86.151579987521046</v>
      </c>
      <c r="BB27" s="183">
        <f>SUMPRODUCT('Regulatory Model'!BB$154:BB$212,INDEX(Tariff_Revenue_to_Bundles,0,$D27))</f>
        <v>83.785469694035058</v>
      </c>
      <c r="BC27" s="183">
        <f>SUMPRODUCT('Regulatory Model'!BC$154:BC$212,INDEX(Tariff_Revenue_to_Bundles,0,$D27))</f>
        <v>80.509313992387064</v>
      </c>
      <c r="BD27" s="183">
        <f>SUMPRODUCT('Regulatory Model'!BD$154:BD$212,INDEX(Tariff_Revenue_to_Bundles,0,$D27))</f>
        <v>76.135569073346701</v>
      </c>
    </row>
    <row r="28" spans="1:56" outlineLevel="1" x14ac:dyDescent="0.2">
      <c r="B28" s="48" t="s">
        <v>158</v>
      </c>
      <c r="C28" s="10" t="s">
        <v>216</v>
      </c>
      <c r="D28" s="24">
        <v>8</v>
      </c>
      <c r="F28" s="73"/>
      <c r="G28" s="183">
        <f>SUMPRODUCT('Regulatory Model'!G$154:G$212,INDEX(Tariff_Revenue_to_Bundles,0,$D28))</f>
        <v>10.198853540000002</v>
      </c>
      <c r="H28" s="183">
        <f>SUMPRODUCT('Regulatory Model'!H$154:H$212,INDEX(Tariff_Revenue_to_Bundles,0,$D28))</f>
        <v>10.456181262499999</v>
      </c>
      <c r="I28" s="183">
        <f>SUMPRODUCT('Regulatory Model'!I$154:I$212,INDEX(Tariff_Revenue_to_Bundles,0,$D28))</f>
        <v>9.7537608434000003</v>
      </c>
      <c r="J28" s="183">
        <f>SUMPRODUCT('Regulatory Model'!J$154:J$212,INDEX(Tariff_Revenue_to_Bundles,0,$D28))</f>
        <v>6.7136948805000003</v>
      </c>
      <c r="K28" s="183">
        <f>SUMPRODUCT('Regulatory Model'!K$154:K$212,INDEX(Tariff_Revenue_to_Bundles,0,$D28))</f>
        <v>4.196528625371676</v>
      </c>
      <c r="L28" s="183">
        <f>SUMPRODUCT('Regulatory Model'!L$154:L$212,INDEX(Tariff_Revenue_to_Bundles,0,$D28))</f>
        <v>3.6980989409227671</v>
      </c>
      <c r="M28" s="183">
        <f>SUMPRODUCT('Regulatory Model'!M$154:M$212,INDEX(Tariff_Revenue_to_Bundles,0,$D28))</f>
        <v>6.3966655800995147</v>
      </c>
      <c r="N28" s="183">
        <f>SUMPRODUCT('Regulatory Model'!N$154:N$212,INDEX(Tariff_Revenue_to_Bundles,0,$D28))</f>
        <v>5.9968767136251904</v>
      </c>
      <c r="O28" s="183">
        <f>SUMPRODUCT('Regulatory Model'!O$154:O$212,INDEX(Tariff_Revenue_to_Bundles,0,$D28))</f>
        <v>6.2966500114249664</v>
      </c>
      <c r="P28" s="183">
        <f>SUMPRODUCT('Regulatory Model'!P$154:P$212,INDEX(Tariff_Revenue_to_Bundles,0,$D28))</f>
        <v>6.3948728455112924</v>
      </c>
      <c r="Q28" s="183">
        <f>SUMPRODUCT('Regulatory Model'!Q$154:Q$212,INDEX(Tariff_Revenue_to_Bundles,0,$D28))</f>
        <v>6.5900357909634986</v>
      </c>
      <c r="R28" s="183">
        <f>SUMPRODUCT('Regulatory Model'!R$154:R$212,INDEX(Tariff_Revenue_to_Bundles,0,$D28))</f>
        <v>6.79217520371086</v>
      </c>
      <c r="S28" s="183">
        <f>SUMPRODUCT('Regulatory Model'!S$154:S$212,INDEX(Tariff_Revenue_to_Bundles,0,$D28))</f>
        <v>7.0005303636884717</v>
      </c>
      <c r="T28" s="183">
        <f>SUMPRODUCT('Regulatory Model'!T$154:T$212,INDEX(Tariff_Revenue_to_Bundles,0,$D28))</f>
        <v>7.2130558574558163</v>
      </c>
      <c r="U28" s="183">
        <f>SUMPRODUCT('Regulatory Model'!U$154:U$212,INDEX(Tariff_Revenue_to_Bundles,0,$D28))</f>
        <v>7.435331473904478</v>
      </c>
      <c r="V28" s="183">
        <f>SUMPRODUCT('Regulatory Model'!V$154:V$212,INDEX(Tariff_Revenue_to_Bundles,0,$D28))</f>
        <v>7.664116175607079</v>
      </c>
      <c r="W28" s="183">
        <f>SUMPRODUCT('Regulatory Model'!W$154:W$212,INDEX(Tariff_Revenue_to_Bundles,0,$D28))</f>
        <v>7.9023062635676666</v>
      </c>
      <c r="X28" s="183">
        <f>SUMPRODUCT('Regulatory Model'!X$154:X$212,INDEX(Tariff_Revenue_to_Bundles,0,$D28))</f>
        <v>8.1456231904973375</v>
      </c>
      <c r="Y28" s="183">
        <f>SUMPRODUCT('Regulatory Model'!Y$154:Y$212,INDEX(Tariff_Revenue_to_Bundles,0,$D28))</f>
        <v>8.3965223681205714</v>
      </c>
      <c r="Z28" s="183">
        <f>SUMPRODUCT('Regulatory Model'!Z$154:Z$212,INDEX(Tariff_Revenue_to_Bundles,0,$D28))</f>
        <v>8.6551809660195449</v>
      </c>
      <c r="AA28" s="183">
        <f>SUMPRODUCT('Regulatory Model'!AA$154:AA$212,INDEX(Tariff_Revenue_to_Bundles,0,$D28))</f>
        <v>8.9240505827476237</v>
      </c>
      <c r="AB28" s="183">
        <f>SUMPRODUCT('Regulatory Model'!AB$154:AB$212,INDEX(Tariff_Revenue_to_Bundles,0,$D28))</f>
        <v>14.829930536828906</v>
      </c>
      <c r="AC28" s="183">
        <f>SUMPRODUCT('Regulatory Model'!AC$154:AC$212,INDEX(Tariff_Revenue_to_Bundles,0,$D28))</f>
        <v>14.958042059277544</v>
      </c>
      <c r="AD28" s="183">
        <f>SUMPRODUCT('Regulatory Model'!AD$154:AD$212,INDEX(Tariff_Revenue_to_Bundles,0,$D28))</f>
        <v>14.527713250047309</v>
      </c>
      <c r="AE28" s="183">
        <f>SUMPRODUCT('Regulatory Model'!AE$154:AE$212,INDEX(Tariff_Revenue_to_Bundles,0,$D28))</f>
        <v>14.652660663612055</v>
      </c>
      <c r="AF28" s="183">
        <f>SUMPRODUCT('Regulatory Model'!AF$154:AF$212,INDEX(Tariff_Revenue_to_Bundles,0,$D28))</f>
        <v>14.620718727761732</v>
      </c>
      <c r="AG28" s="183">
        <f>SUMPRODUCT('Regulatory Model'!AG$154:AG$212,INDEX(Tariff_Revenue_to_Bundles,0,$D28))</f>
        <v>14.451829011190481</v>
      </c>
      <c r="AH28" s="183">
        <f>SUMPRODUCT('Regulatory Model'!AH$154:AH$212,INDEX(Tariff_Revenue_to_Bundles,0,$D28))</f>
        <v>14.229037254431045</v>
      </c>
      <c r="AI28" s="183">
        <f>SUMPRODUCT('Regulatory Model'!AI$154:AI$212,INDEX(Tariff_Revenue_to_Bundles,0,$D28))</f>
        <v>14.029342265807271</v>
      </c>
      <c r="AJ28" s="183">
        <f>SUMPRODUCT('Regulatory Model'!AJ$154:AJ$212,INDEX(Tariff_Revenue_to_Bundles,0,$D28))</f>
        <v>13.834645931783399</v>
      </c>
      <c r="AK28" s="183">
        <f>SUMPRODUCT('Regulatory Model'!AK$154:AK$212,INDEX(Tariff_Revenue_to_Bundles,0,$D28))</f>
        <v>13.605728946678115</v>
      </c>
      <c r="AL28" s="183">
        <f>SUMPRODUCT('Regulatory Model'!AL$154:AL$212,INDEX(Tariff_Revenue_to_Bundles,0,$D28))</f>
        <v>13.3016289257626</v>
      </c>
      <c r="AM28" s="183">
        <f>SUMPRODUCT('Regulatory Model'!AM$154:AM$212,INDEX(Tariff_Revenue_to_Bundles,0,$D28))</f>
        <v>12.968782830674924</v>
      </c>
      <c r="AN28" s="183">
        <f>SUMPRODUCT('Regulatory Model'!AN$154:AN$212,INDEX(Tariff_Revenue_to_Bundles,0,$D28))</f>
        <v>12.629598732839908</v>
      </c>
      <c r="AO28" s="183">
        <f>SUMPRODUCT('Regulatory Model'!AO$154:AO$212,INDEX(Tariff_Revenue_to_Bundles,0,$D28))</f>
        <v>12.202386234325793</v>
      </c>
      <c r="AP28" s="183">
        <f>SUMPRODUCT('Regulatory Model'!AP$154:AP$212,INDEX(Tariff_Revenue_to_Bundles,0,$D28))</f>
        <v>11.701949713605488</v>
      </c>
      <c r="AQ28" s="183">
        <f>SUMPRODUCT('Regulatory Model'!AQ$154:AQ$212,INDEX(Tariff_Revenue_to_Bundles,0,$D28))</f>
        <v>11.364404178203484</v>
      </c>
      <c r="AR28" s="183">
        <f>SUMPRODUCT('Regulatory Model'!AR$154:AR$212,INDEX(Tariff_Revenue_to_Bundles,0,$D28))</f>
        <v>11.171104407702757</v>
      </c>
      <c r="AS28" s="183">
        <f>SUMPRODUCT('Regulatory Model'!AS$154:AS$212,INDEX(Tariff_Revenue_to_Bundles,0,$D28))</f>
        <v>10.979490723911072</v>
      </c>
      <c r="AT28" s="183">
        <f>SUMPRODUCT('Regulatory Model'!AT$154:AT$212,INDEX(Tariff_Revenue_to_Bundles,0,$D28))</f>
        <v>10.780972934727908</v>
      </c>
      <c r="AU28" s="183">
        <f>SUMPRODUCT('Regulatory Model'!AU$154:AU$212,INDEX(Tariff_Revenue_to_Bundles,0,$D28))</f>
        <v>10.562216775020378</v>
      </c>
      <c r="AV28" s="183">
        <f>SUMPRODUCT('Regulatory Model'!AV$154:AV$212,INDEX(Tariff_Revenue_to_Bundles,0,$D28))</f>
        <v>10.344821469771999</v>
      </c>
      <c r="AW28" s="183">
        <f>SUMPRODUCT('Regulatory Model'!AW$154:AW$212,INDEX(Tariff_Revenue_to_Bundles,0,$D28))</f>
        <v>10.154422562938567</v>
      </c>
      <c r="AX28" s="183">
        <f>SUMPRODUCT('Regulatory Model'!AX$154:AX$212,INDEX(Tariff_Revenue_to_Bundles,0,$D28))</f>
        <v>9.9439221818658812</v>
      </c>
      <c r="AY28" s="183">
        <f>SUMPRODUCT('Regulatory Model'!AY$154:AY$212,INDEX(Tariff_Revenue_to_Bundles,0,$D28))</f>
        <v>9.728861636130075</v>
      </c>
      <c r="AZ28" s="183">
        <f>SUMPRODUCT('Regulatory Model'!AZ$154:AZ$212,INDEX(Tariff_Revenue_to_Bundles,0,$D28))</f>
        <v>9.5106192062965533</v>
      </c>
      <c r="BA28" s="183">
        <f>SUMPRODUCT('Regulatory Model'!BA$154:BA$212,INDEX(Tariff_Revenue_to_Bundles,0,$D28))</f>
        <v>9.2876866109031937</v>
      </c>
      <c r="BB28" s="183">
        <f>SUMPRODUCT('Regulatory Model'!BB$154:BB$212,INDEX(Tariff_Revenue_to_Bundles,0,$D28))</f>
        <v>9.0706741888852314</v>
      </c>
      <c r="BC28" s="183">
        <f>SUMPRODUCT('Regulatory Model'!BC$154:BC$212,INDEX(Tariff_Revenue_to_Bundles,0,$D28))</f>
        <v>8.7566353631896465</v>
      </c>
      <c r="BD28" s="183">
        <f>SUMPRODUCT('Regulatory Model'!BD$154:BD$212,INDEX(Tariff_Revenue_to_Bundles,0,$D28))</f>
        <v>8.3199242351571012</v>
      </c>
    </row>
    <row r="29" spans="1:56" outlineLevel="1" x14ac:dyDescent="0.2">
      <c r="B29" s="48"/>
    </row>
    <row r="30" spans="1:56" x14ac:dyDescent="0.2">
      <c r="A30" s="30" t="s">
        <v>23</v>
      </c>
      <c r="B30" s="31"/>
      <c r="C30" s="32"/>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row>
  </sheetData>
  <sheetProtection formatCells="0" formatColumns="0" formatRows="0" insertColumns="0" insertRows="0" insertHyperlinks="0" deleteColumns="0" deleteRows="0" sort="0" autoFilter="0" pivotTables="0"/>
  <dataConsolidate/>
  <conditionalFormatting sqref="F9:BD14">
    <cfRule type="expression" dxfId="20" priority="70">
      <formula>F$14&lt;&gt;1</formula>
    </cfRule>
  </conditionalFormatting>
  <conditionalFormatting sqref="E13:E14">
    <cfRule type="expression" dxfId="19" priority="76">
      <formula>E$14=0</formula>
    </cfRule>
  </conditionalFormatting>
  <conditionalFormatting sqref="E12">
    <cfRule type="expression" dxfId="18" priority="75">
      <formula>E$14=0</formula>
    </cfRule>
  </conditionalFormatting>
  <conditionalFormatting sqref="F8:BD8">
    <cfRule type="expression" dxfId="17" priority="73">
      <formula>AND(E$14=1,F$14=1)</formula>
    </cfRule>
    <cfRule type="expression" dxfId="16" priority="74">
      <formula>F$14=1</formula>
    </cfRule>
  </conditionalFormatting>
  <conditionalFormatting sqref="F8:BD8">
    <cfRule type="expression" dxfId="15" priority="71">
      <formula>AND(F$13=0,F$14=1,E$13=1)</formula>
    </cfRule>
    <cfRule type="expression" dxfId="14" priority="72">
      <formula>AND(F$14=1,F$13=0)</formula>
    </cfRule>
  </conditionalFormatting>
  <conditionalFormatting sqref="F23:F28">
    <cfRule type="expression" dxfId="13" priority="69">
      <formula>F$14=0</formula>
    </cfRule>
  </conditionalFormatting>
  <conditionalFormatting sqref="B3">
    <cfRule type="expression" dxfId="12" priority="68">
      <formula>$B$3="The model contains one or more errors"</formula>
    </cfRule>
  </conditionalFormatting>
  <conditionalFormatting sqref="G21:BD28">
    <cfRule type="expression" dxfId="11" priority="61">
      <formula>G$14=0</formula>
    </cfRule>
  </conditionalFormatting>
  <conditionalFormatting sqref="G21:BD28">
    <cfRule type="expression" dxfId="10" priority="57">
      <formula>AND(G$9&gt;Display_Year_End,F$14=1)</formula>
    </cfRule>
    <cfRule type="expression" dxfId="9" priority="58">
      <formula>AND(G$14=0,H$14=1)</formula>
    </cfRule>
    <cfRule type="expression" dxfId="8" priority="60">
      <formula>G$14=0</formula>
    </cfRule>
  </conditionalFormatting>
  <conditionalFormatting sqref="G21:BD28">
    <cfRule type="expression" dxfId="7" priority="59">
      <formula>G$14=0</formula>
    </cfRule>
  </conditionalFormatting>
  <conditionalFormatting sqref="BD21:BD28">
    <cfRule type="expression" dxfId="6" priority="5">
      <formula>BD$14=0</formula>
    </cfRule>
  </conditionalFormatting>
  <conditionalFormatting sqref="BD21:BD28">
    <cfRule type="expression" dxfId="5" priority="1">
      <formula>AND(BD$9&gt;Display_Year_End,BC$14=1)</formula>
    </cfRule>
    <cfRule type="expression" dxfId="4" priority="2">
      <formula>AND(BD$14=0,BE$14=1)</formula>
    </cfRule>
    <cfRule type="expression" dxfId="3" priority="4">
      <formula>BD$14=0</formula>
    </cfRule>
  </conditionalFormatting>
  <conditionalFormatting sqref="BD21:BD28">
    <cfRule type="expression" dxfId="2" priority="3">
      <formula>BD$14=0</formula>
    </cfRule>
  </conditionalFormatting>
  <hyperlinks>
    <hyperlink ref="B5" location="Contents!A1" display="[To Contents]" xr:uid="{00000000-0004-0000-0B00-000000000000}"/>
  </hyperlinks>
  <pageMargins left="0.39370078740157483" right="0.39370078740157483" top="0.39370078740157483" bottom="0.39370078740157483" header="0.39370078740157483" footer="0.39370078740157483"/>
  <pageSetup paperSize="8" scale="10"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M51"/>
  <sheetViews>
    <sheetView showGridLines="0" zoomScaleNormal="100" zoomScaleSheetLayoutView="100" zoomScalePageLayoutView="90" workbookViewId="0">
      <pane xSplit="3" ySplit="7" topLeftCell="D8" activePane="bottomRight" state="frozen"/>
      <selection activeCell="F29" sqref="F29"/>
      <selection pane="topRight" activeCell="F29" sqref="F29"/>
      <selection pane="bottomLeft" activeCell="F29" sqref="F29"/>
      <selection pane="bottomRight" activeCell="F10" sqref="F10"/>
    </sheetView>
  </sheetViews>
  <sheetFormatPr defaultColWidth="0" defaultRowHeight="12.75" outlineLevelRow="1" x14ac:dyDescent="0.2"/>
  <cols>
    <col min="1" max="1" width="5.7109375" style="1" customWidth="1"/>
    <col min="2" max="2" width="67.7109375" style="1" customWidth="1"/>
    <col min="3" max="3" width="13.7109375" style="10" customWidth="1"/>
    <col min="4" max="4" width="12.7109375" style="1" customWidth="1"/>
    <col min="5" max="7" width="11" style="1" customWidth="1"/>
    <col min="8" max="12" width="10.140625" style="1" customWidth="1"/>
    <col min="13" max="13" width="2.42578125" style="1" customWidth="1"/>
    <col min="14" max="16384" width="9.140625" style="1" hidden="1"/>
  </cols>
  <sheetData>
    <row r="1" spans="1:12" s="2" customFormat="1" ht="18.75" x14ac:dyDescent="0.3">
      <c r="A1" s="96" t="str">
        <f>Model_Name</f>
        <v>Efficient Cost Bounds Model</v>
      </c>
      <c r="B1" s="97"/>
      <c r="C1" s="98"/>
      <c r="D1" s="99"/>
      <c r="E1" s="99"/>
      <c r="F1" s="99"/>
      <c r="G1" s="99"/>
      <c r="H1" s="99"/>
      <c r="I1" s="99"/>
      <c r="J1" s="99"/>
      <c r="K1" s="99"/>
      <c r="L1" s="99"/>
    </row>
    <row r="2" spans="1:12" s="3" customFormat="1" x14ac:dyDescent="0.2">
      <c r="A2" s="100">
        <f>MATCH(B2,Contents!$D$8:$D$21,0)</f>
        <v>12</v>
      </c>
      <c r="B2" s="101" t="str">
        <f>PROPER(MID(CELL("filename", A1), FIND("]", CELL("filename", A1))+1, 100))</f>
        <v>Compliance</v>
      </c>
      <c r="C2" s="95"/>
      <c r="D2" s="102"/>
      <c r="E2" s="102"/>
      <c r="F2" s="102"/>
      <c r="G2" s="102"/>
      <c r="H2" s="102"/>
      <c r="I2" s="102"/>
      <c r="J2" s="102"/>
      <c r="K2" s="102"/>
      <c r="L2" s="102"/>
    </row>
    <row r="3" spans="1:12" s="3" customFormat="1" x14ac:dyDescent="0.2">
      <c r="A3" s="125">
        <f>SUM(A7:A12,A14:A35,A37:A50)</f>
        <v>0</v>
      </c>
      <c r="B3" s="126" t="str">
        <f>Error_Message</f>
        <v>No errors identified</v>
      </c>
      <c r="C3" s="95"/>
      <c r="D3" s="102"/>
      <c r="E3" s="102"/>
      <c r="F3" s="102"/>
      <c r="G3" s="102"/>
      <c r="H3" s="102"/>
      <c r="I3" s="102"/>
      <c r="J3" s="102"/>
      <c r="K3" s="102"/>
      <c r="L3" s="102"/>
    </row>
    <row r="4" spans="1:12" s="3" customFormat="1" x14ac:dyDescent="0.2">
      <c r="A4" s="103"/>
      <c r="B4" s="104"/>
      <c r="C4" s="95"/>
      <c r="D4" s="102"/>
      <c r="E4" s="102"/>
      <c r="F4" s="102"/>
      <c r="G4" s="102"/>
      <c r="H4" s="102"/>
      <c r="I4" s="102"/>
      <c r="J4" s="102"/>
      <c r="K4" s="102"/>
      <c r="L4" s="102"/>
    </row>
    <row r="5" spans="1:12" x14ac:dyDescent="0.2">
      <c r="A5" s="4"/>
      <c r="B5" s="44" t="s">
        <v>24</v>
      </c>
      <c r="C5" s="5"/>
      <c r="D5" s="4"/>
      <c r="E5" s="4"/>
      <c r="F5" s="4"/>
      <c r="G5" s="4"/>
      <c r="H5" s="4"/>
      <c r="I5" s="4"/>
      <c r="J5" s="4"/>
      <c r="K5" s="4"/>
      <c r="L5" s="4"/>
    </row>
    <row r="6" spans="1:12" x14ac:dyDescent="0.2">
      <c r="A6" s="6">
        <f>MAX($A$1:A5)+subsection</f>
        <v>12.01</v>
      </c>
      <c r="B6" s="6" t="s">
        <v>294</v>
      </c>
      <c r="C6" s="7"/>
      <c r="D6" s="8"/>
      <c r="E6" s="8"/>
      <c r="F6" s="50"/>
      <c r="G6" s="50"/>
      <c r="H6" s="50"/>
      <c r="I6" s="50"/>
      <c r="J6" s="50"/>
      <c r="K6" s="50"/>
      <c r="L6" s="50"/>
    </row>
    <row r="7" spans="1:12" x14ac:dyDescent="0.2">
      <c r="A7" s="9"/>
      <c r="C7" s="13"/>
      <c r="D7" s="45"/>
    </row>
    <row r="8" spans="1:12" outlineLevel="1" x14ac:dyDescent="0.2">
      <c r="A8" s="27"/>
      <c r="B8" s="49" t="s">
        <v>295</v>
      </c>
      <c r="C8" s="29"/>
      <c r="D8" s="25"/>
      <c r="E8" s="25"/>
      <c r="F8" s="25"/>
      <c r="G8" s="25"/>
      <c r="H8" s="25"/>
      <c r="I8" s="25"/>
      <c r="J8" s="25"/>
      <c r="K8" s="25"/>
      <c r="L8" s="25"/>
    </row>
    <row r="9" spans="1:12" outlineLevel="1" x14ac:dyDescent="0.2">
      <c r="A9" s="27"/>
      <c r="B9" s="49" t="s">
        <v>296</v>
      </c>
      <c r="C9" s="29"/>
      <c r="D9" s="25"/>
      <c r="E9" s="25"/>
      <c r="F9" s="25"/>
      <c r="G9" s="25"/>
      <c r="H9" s="25"/>
      <c r="I9" s="25"/>
      <c r="J9" s="25"/>
      <c r="K9" s="25"/>
      <c r="L9" s="25"/>
    </row>
    <row r="10" spans="1:12" outlineLevel="1" x14ac:dyDescent="0.2">
      <c r="A10" s="27"/>
      <c r="B10" s="28"/>
      <c r="C10" s="29"/>
      <c r="D10" s="25"/>
      <c r="E10" s="25"/>
      <c r="F10" s="25"/>
      <c r="G10" s="25"/>
      <c r="H10" s="25"/>
      <c r="I10" s="25"/>
      <c r="J10" s="25"/>
      <c r="K10" s="25"/>
      <c r="L10" s="25"/>
    </row>
    <row r="11" spans="1:12" outlineLevel="1" x14ac:dyDescent="0.2">
      <c r="A11" s="27"/>
      <c r="B11" s="47" t="s">
        <v>297</v>
      </c>
      <c r="C11" s="24" t="s">
        <v>55</v>
      </c>
      <c r="D11" s="25"/>
      <c r="E11" s="123">
        <v>2021</v>
      </c>
      <c r="F11" s="25"/>
      <c r="G11" s="25"/>
      <c r="H11" s="25"/>
      <c r="I11" s="25"/>
      <c r="J11" s="25"/>
      <c r="K11" s="25"/>
      <c r="L11" s="25"/>
    </row>
    <row r="12" spans="1:12" outlineLevel="1" x14ac:dyDescent="0.2">
      <c r="A12" s="27"/>
      <c r="B12" s="28"/>
      <c r="C12" s="29"/>
      <c r="D12" s="25"/>
      <c r="E12" s="25"/>
      <c r="F12" s="25"/>
      <c r="G12" s="25"/>
      <c r="H12" s="25"/>
      <c r="I12" s="25"/>
      <c r="J12" s="25"/>
      <c r="K12" s="25"/>
      <c r="L12" s="25"/>
    </row>
    <row r="13" spans="1:12" x14ac:dyDescent="0.2">
      <c r="A13" s="6">
        <f>MAX($A$1:A12)+subsection</f>
        <v>12.02</v>
      </c>
      <c r="B13" s="6" t="s">
        <v>298</v>
      </c>
      <c r="C13" s="7"/>
      <c r="D13" s="8"/>
      <c r="E13" s="8"/>
      <c r="F13" s="50"/>
      <c r="G13" s="50"/>
      <c r="H13" s="50"/>
      <c r="I13" s="50"/>
      <c r="J13" s="50"/>
      <c r="K13" s="50"/>
      <c r="L13" s="50"/>
    </row>
    <row r="14" spans="1:12" x14ac:dyDescent="0.2">
      <c r="A14" s="9"/>
      <c r="C14" s="13"/>
      <c r="D14" s="45"/>
    </row>
    <row r="15" spans="1:12" outlineLevel="1" x14ac:dyDescent="0.2">
      <c r="A15" s="27"/>
      <c r="B15" s="28"/>
      <c r="C15" s="29"/>
      <c r="D15" s="25"/>
      <c r="E15" s="25"/>
      <c r="F15" s="25"/>
      <c r="G15" s="25"/>
      <c r="H15" s="25"/>
      <c r="I15" s="25"/>
      <c r="J15" s="25"/>
      <c r="K15" s="25"/>
      <c r="L15" s="25"/>
    </row>
    <row r="16" spans="1:12" outlineLevel="1" x14ac:dyDescent="0.2">
      <c r="A16" s="27"/>
      <c r="B16" s="28"/>
      <c r="C16" s="29"/>
      <c r="D16" s="25"/>
      <c r="E16" s="25"/>
      <c r="F16" s="25"/>
      <c r="G16" s="25"/>
      <c r="H16" s="25"/>
      <c r="I16" s="25"/>
      <c r="J16" s="25"/>
      <c r="K16" s="25"/>
      <c r="L16" s="25"/>
    </row>
    <row r="17" spans="1:12" outlineLevel="1" x14ac:dyDescent="0.2">
      <c r="A17" s="27"/>
      <c r="B17" s="28"/>
      <c r="C17" s="29"/>
      <c r="D17" s="25"/>
      <c r="E17" s="25" t="str">
        <f>"Costs and Revenue by Bundle (A$m, "&amp;Compliance_Year&amp;")"</f>
        <v>Costs and Revenue by Bundle (A$m, 2021)</v>
      </c>
      <c r="F17" s="25"/>
      <c r="G17" s="25"/>
      <c r="H17" s="25"/>
      <c r="I17" s="25"/>
      <c r="J17" s="25"/>
      <c r="K17" s="25"/>
      <c r="L17" s="25"/>
    </row>
    <row r="18" spans="1:12" outlineLevel="1" x14ac:dyDescent="0.2">
      <c r="A18" s="27"/>
      <c r="B18" s="28"/>
      <c r="C18" s="29"/>
      <c r="D18" s="25"/>
      <c r="E18" s="25"/>
      <c r="F18" s="25"/>
      <c r="G18" s="25"/>
      <c r="H18" s="25"/>
      <c r="I18" s="25"/>
      <c r="J18" s="25"/>
      <c r="K18" s="25"/>
      <c r="L18" s="25"/>
    </row>
    <row r="19" spans="1:12" outlineLevel="1" x14ac:dyDescent="0.2">
      <c r="A19" s="27"/>
      <c r="B19" s="28"/>
      <c r="C19" s="29"/>
      <c r="D19" s="25"/>
      <c r="E19" s="25"/>
      <c r="F19" s="25"/>
      <c r="G19" s="25"/>
      <c r="H19" s="25"/>
      <c r="I19" s="25"/>
      <c r="J19" s="25"/>
      <c r="K19" s="25"/>
      <c r="L19" s="25"/>
    </row>
    <row r="20" spans="1:12" outlineLevel="1" x14ac:dyDescent="0.2">
      <c r="A20" s="27"/>
      <c r="B20" s="28"/>
      <c r="C20" s="29"/>
      <c r="D20" s="25"/>
      <c r="E20" s="25"/>
      <c r="F20" s="25"/>
      <c r="G20" s="25"/>
      <c r="H20" s="25"/>
      <c r="I20" s="25"/>
      <c r="J20" s="25"/>
      <c r="K20" s="25"/>
      <c r="L20" s="25"/>
    </row>
    <row r="21" spans="1:12" outlineLevel="1" x14ac:dyDescent="0.2">
      <c r="A21" s="27"/>
      <c r="B21" s="28"/>
      <c r="C21" s="29"/>
      <c r="D21" s="25"/>
      <c r="E21" s="9"/>
      <c r="F21" s="25"/>
      <c r="G21" s="25"/>
      <c r="H21" s="25"/>
      <c r="I21" s="25"/>
      <c r="J21" s="25"/>
      <c r="K21" s="25"/>
      <c r="L21" s="25"/>
    </row>
    <row r="22" spans="1:12" outlineLevel="1" x14ac:dyDescent="0.2">
      <c r="A22" s="27"/>
      <c r="B22" s="28"/>
      <c r="C22" s="29"/>
      <c r="D22" s="25"/>
      <c r="E22" s="9"/>
      <c r="F22" s="25"/>
      <c r="G22" s="25"/>
      <c r="H22" s="25"/>
      <c r="I22" s="25"/>
      <c r="J22" s="25"/>
      <c r="K22" s="25"/>
      <c r="L22" s="25"/>
    </row>
    <row r="23" spans="1:12" outlineLevel="1" x14ac:dyDescent="0.2">
      <c r="A23" s="27"/>
      <c r="B23" s="28"/>
      <c r="C23" s="29"/>
      <c r="D23" s="25"/>
      <c r="E23" s="9"/>
      <c r="F23" s="25"/>
      <c r="G23" s="25"/>
      <c r="H23" s="25"/>
      <c r="I23" s="25"/>
      <c r="J23" s="25"/>
      <c r="K23" s="25"/>
      <c r="L23" s="25"/>
    </row>
    <row r="24" spans="1:12" outlineLevel="1" x14ac:dyDescent="0.2">
      <c r="A24" s="27"/>
      <c r="B24" s="28"/>
      <c r="C24" s="29"/>
      <c r="D24" s="25"/>
      <c r="E24" s="9"/>
      <c r="F24" s="25"/>
      <c r="G24" s="25"/>
      <c r="H24" s="25"/>
      <c r="I24" s="25"/>
      <c r="J24" s="25"/>
      <c r="K24" s="25"/>
      <c r="L24" s="25"/>
    </row>
    <row r="25" spans="1:12" outlineLevel="1" x14ac:dyDescent="0.2">
      <c r="A25" s="27"/>
      <c r="B25" s="28"/>
      <c r="C25" s="29"/>
      <c r="D25" s="25"/>
      <c r="E25" s="9"/>
      <c r="F25" s="25"/>
      <c r="G25" s="25"/>
      <c r="H25" s="25"/>
      <c r="I25" s="25"/>
      <c r="J25" s="25"/>
      <c r="K25" s="25"/>
      <c r="L25" s="25"/>
    </row>
    <row r="26" spans="1:12" outlineLevel="1" x14ac:dyDescent="0.2">
      <c r="A26" s="27"/>
      <c r="B26" s="28"/>
      <c r="C26" s="29"/>
      <c r="D26" s="25"/>
      <c r="E26" s="9"/>
      <c r="F26" s="25"/>
      <c r="G26" s="25"/>
      <c r="H26" s="25"/>
      <c r="I26" s="25"/>
      <c r="J26" s="25"/>
      <c r="K26" s="25"/>
      <c r="L26" s="25"/>
    </row>
    <row r="27" spans="1:12" outlineLevel="1" x14ac:dyDescent="0.2">
      <c r="A27" s="27"/>
      <c r="B27" s="28"/>
      <c r="C27" s="29"/>
      <c r="D27" s="25"/>
      <c r="E27" s="9"/>
      <c r="F27" s="25"/>
      <c r="G27" s="25"/>
      <c r="H27" s="25"/>
      <c r="I27" s="25"/>
      <c r="J27" s="25"/>
      <c r="K27" s="25"/>
      <c r="L27" s="25"/>
    </row>
    <row r="28" spans="1:12" outlineLevel="1" x14ac:dyDescent="0.2">
      <c r="A28" s="27"/>
      <c r="B28" s="28"/>
      <c r="C28" s="29"/>
      <c r="D28" s="25"/>
      <c r="E28" s="25"/>
      <c r="F28" s="25"/>
      <c r="G28" s="25"/>
      <c r="H28" s="25"/>
      <c r="I28" s="25"/>
      <c r="J28" s="25"/>
      <c r="K28" s="25"/>
      <c r="L28" s="25"/>
    </row>
    <row r="29" spans="1:12" outlineLevel="1" x14ac:dyDescent="0.2">
      <c r="A29" s="27"/>
      <c r="B29" s="28"/>
      <c r="C29" s="29"/>
      <c r="D29" s="25"/>
      <c r="E29" s="25"/>
      <c r="F29" s="25"/>
      <c r="G29" s="25"/>
      <c r="H29" s="25"/>
      <c r="I29" s="25"/>
      <c r="J29" s="25"/>
      <c r="K29" s="25"/>
      <c r="L29" s="25"/>
    </row>
    <row r="30" spans="1:12" outlineLevel="1" x14ac:dyDescent="0.2">
      <c r="A30" s="27"/>
      <c r="B30" s="28"/>
      <c r="C30" s="29"/>
      <c r="D30" s="25"/>
      <c r="E30" s="25"/>
      <c r="F30" s="25"/>
      <c r="G30" s="25"/>
      <c r="H30" s="25"/>
      <c r="I30" s="25"/>
      <c r="J30" s="25"/>
      <c r="K30" s="25"/>
      <c r="L30" s="25"/>
    </row>
    <row r="31" spans="1:12" outlineLevel="1" x14ac:dyDescent="0.2">
      <c r="A31" s="27"/>
      <c r="B31" s="28"/>
      <c r="C31" s="29"/>
      <c r="D31" s="25"/>
      <c r="E31" s="25"/>
      <c r="F31" s="25"/>
      <c r="G31" s="25"/>
      <c r="H31" s="25"/>
      <c r="I31" s="25"/>
      <c r="J31" s="25"/>
      <c r="K31" s="25"/>
      <c r="L31" s="25"/>
    </row>
    <row r="32" spans="1:12" outlineLevel="1" x14ac:dyDescent="0.2">
      <c r="A32" s="27"/>
      <c r="B32" s="28"/>
      <c r="C32" s="29"/>
      <c r="D32" s="25"/>
      <c r="E32" s="25"/>
      <c r="F32" s="25"/>
      <c r="G32" s="25"/>
      <c r="H32" s="25"/>
      <c r="I32" s="25"/>
      <c r="J32" s="25"/>
      <c r="K32" s="25"/>
      <c r="L32" s="25"/>
    </row>
    <row r="33" spans="1:12" outlineLevel="1" x14ac:dyDescent="0.2">
      <c r="A33" s="27"/>
      <c r="B33" s="28"/>
      <c r="C33" s="29"/>
      <c r="D33" s="25"/>
      <c r="E33" s="25"/>
      <c r="F33" s="25"/>
      <c r="G33" s="25"/>
      <c r="H33" s="25"/>
      <c r="I33" s="25"/>
      <c r="J33" s="25"/>
      <c r="K33" s="25"/>
      <c r="L33" s="25"/>
    </row>
    <row r="34" spans="1:12" outlineLevel="1" x14ac:dyDescent="0.2">
      <c r="A34" s="27"/>
      <c r="B34" s="28"/>
      <c r="C34" s="29"/>
      <c r="D34" s="25"/>
      <c r="E34" s="25"/>
      <c r="F34" s="25"/>
      <c r="G34" s="25"/>
      <c r="H34" s="25"/>
      <c r="I34" s="25"/>
      <c r="J34" s="25"/>
      <c r="K34" s="25"/>
      <c r="L34" s="25"/>
    </row>
    <row r="35" spans="1:12" outlineLevel="1" x14ac:dyDescent="0.2">
      <c r="A35" s="27"/>
      <c r="B35" s="48"/>
      <c r="C35" s="29"/>
      <c r="D35" s="25"/>
      <c r="E35" s="25"/>
      <c r="F35" s="25"/>
      <c r="G35" s="25"/>
      <c r="H35" s="25"/>
      <c r="I35" s="25"/>
      <c r="J35" s="25"/>
      <c r="K35" s="25"/>
      <c r="L35" s="25"/>
    </row>
    <row r="36" spans="1:12" x14ac:dyDescent="0.2">
      <c r="A36" s="6">
        <f>MAX($A$1:A35)+subsection</f>
        <v>12.03</v>
      </c>
      <c r="B36" s="6" t="s">
        <v>299</v>
      </c>
      <c r="C36" s="7"/>
      <c r="D36" s="8"/>
      <c r="E36" s="8"/>
      <c r="F36" s="50"/>
      <c r="G36" s="50"/>
      <c r="H36" s="50"/>
      <c r="I36" s="50"/>
      <c r="J36" s="50"/>
      <c r="K36" s="50"/>
      <c r="L36" s="50"/>
    </row>
    <row r="37" spans="1:12" x14ac:dyDescent="0.2">
      <c r="A37" s="9"/>
      <c r="C37" s="13"/>
      <c r="D37" s="45"/>
    </row>
    <row r="38" spans="1:12" outlineLevel="1" x14ac:dyDescent="0.2">
      <c r="A38" s="27"/>
      <c r="B38" s="49" t="s">
        <v>300</v>
      </c>
      <c r="E38" s="25"/>
      <c r="F38" s="25"/>
      <c r="G38" s="25"/>
      <c r="H38" s="25"/>
      <c r="I38" s="25"/>
      <c r="J38" s="25"/>
      <c r="K38" s="25"/>
      <c r="L38" s="25"/>
    </row>
    <row r="39" spans="1:12" outlineLevel="1" x14ac:dyDescent="0.2">
      <c r="A39" s="27"/>
      <c r="E39" s="25"/>
      <c r="F39" s="25"/>
      <c r="G39" s="25"/>
      <c r="H39" s="25"/>
      <c r="I39" s="25"/>
      <c r="J39" s="25"/>
      <c r="K39" s="25"/>
      <c r="L39" s="25"/>
    </row>
    <row r="40" spans="1:12" ht="51" outlineLevel="1" x14ac:dyDescent="0.2">
      <c r="A40" s="27"/>
      <c r="F40" s="25"/>
      <c r="G40" s="185" t="s">
        <v>301</v>
      </c>
      <c r="H40" s="185" t="s">
        <v>302</v>
      </c>
      <c r="I40" s="185" t="s">
        <v>303</v>
      </c>
      <c r="K40" s="185" t="s">
        <v>315</v>
      </c>
      <c r="L40" s="25"/>
    </row>
    <row r="41" spans="1:12" outlineLevel="1" x14ac:dyDescent="0.2">
      <c r="A41" s="27"/>
      <c r="F41" s="25"/>
      <c r="G41" s="25"/>
      <c r="H41" s="25"/>
      <c r="I41" s="25"/>
      <c r="K41" s="25"/>
      <c r="L41" s="25"/>
    </row>
    <row r="42" spans="1:12" outlineLevel="1" x14ac:dyDescent="0.2">
      <c r="A42" s="27"/>
      <c r="B42" s="47" t="s">
        <v>148</v>
      </c>
      <c r="C42" s="24"/>
      <c r="D42" s="53" t="s">
        <v>278</v>
      </c>
      <c r="E42" s="25"/>
      <c r="F42" s="25"/>
      <c r="G42" s="25"/>
      <c r="H42" s="25"/>
      <c r="I42" s="25"/>
      <c r="K42" s="25"/>
      <c r="L42" s="25"/>
    </row>
    <row r="43" spans="1:12" outlineLevel="1" x14ac:dyDescent="0.2">
      <c r="A43" s="27"/>
      <c r="B43" s="48" t="s">
        <v>304</v>
      </c>
      <c r="C43" s="10" t="s">
        <v>216</v>
      </c>
      <c r="D43" s="24">
        <v>1</v>
      </c>
      <c r="E43" s="25"/>
      <c r="F43" s="25"/>
      <c r="G43" s="122">
        <f t="shared" ref="G43:G49" si="0">INDEX(Revenue_by_Bundle,MATCH($D43,Tariffs,0),MATCH(Compliance_Year,Years,0))</f>
        <v>233.59994849878811</v>
      </c>
      <c r="H43" s="122">
        <f t="shared" ref="H43:H49" si="1">INDEX(Stand_Alone_by_Bundle,MATCH($D43,Tariffs,0),MATCH(Compliance_Year,Years,0))</f>
        <v>359.0726300383385</v>
      </c>
      <c r="I43" s="122">
        <f t="shared" ref="I43:I49" si="2">INDEX(Avoidable_by_Bundle,MATCH($D43,Tariffs,0),MATCH(Compliance_Year,Years,0))</f>
        <v>92.525751464968806</v>
      </c>
      <c r="K43" s="211">
        <f t="shared" ref="K43:K49" si="3">G43/I43</f>
        <v>2.5247019862057694</v>
      </c>
      <c r="L43" s="25"/>
    </row>
    <row r="44" spans="1:12" outlineLevel="1" x14ac:dyDescent="0.2">
      <c r="A44" s="27"/>
      <c r="B44" s="48" t="s">
        <v>305</v>
      </c>
      <c r="C44" s="10" t="s">
        <v>216</v>
      </c>
      <c r="D44" s="24">
        <v>2</v>
      </c>
      <c r="E44" s="25"/>
      <c r="F44" s="25"/>
      <c r="G44" s="122">
        <f t="shared" si="0"/>
        <v>14.531368277723146</v>
      </c>
      <c r="H44" s="122">
        <f t="shared" si="1"/>
        <v>359.0726300383385</v>
      </c>
      <c r="I44" s="122">
        <f t="shared" si="2"/>
        <v>5.4492744246260845</v>
      </c>
      <c r="K44" s="211">
        <f t="shared" si="3"/>
        <v>2.6666611268563982</v>
      </c>
      <c r="L44" s="25"/>
    </row>
    <row r="45" spans="1:12" outlineLevel="1" x14ac:dyDescent="0.2">
      <c r="A45" s="27"/>
      <c r="B45" s="48" t="s">
        <v>306</v>
      </c>
      <c r="C45" s="10" t="s">
        <v>216</v>
      </c>
      <c r="D45" s="24">
        <v>3</v>
      </c>
      <c r="E45" s="25"/>
      <c r="F45" s="25"/>
      <c r="G45" s="122">
        <f t="shared" si="0"/>
        <v>26.261908361202462</v>
      </c>
      <c r="H45" s="122">
        <f t="shared" si="1"/>
        <v>359.0726300383385</v>
      </c>
      <c r="I45" s="122">
        <f t="shared" si="2"/>
        <v>11.296285164530612</v>
      </c>
      <c r="K45" s="211">
        <f t="shared" si="3"/>
        <v>2.3248269655640996</v>
      </c>
      <c r="L45" s="25"/>
    </row>
    <row r="46" spans="1:12" outlineLevel="1" x14ac:dyDescent="0.2">
      <c r="A46" s="27"/>
      <c r="B46" s="48" t="s">
        <v>307</v>
      </c>
      <c r="C46" s="10" t="s">
        <v>216</v>
      </c>
      <c r="D46" s="24">
        <v>4</v>
      </c>
      <c r="E46" s="25"/>
      <c r="F46" s="25"/>
      <c r="G46" s="122">
        <f t="shared" si="0"/>
        <v>33.086013910974941</v>
      </c>
      <c r="H46" s="122">
        <f t="shared" si="1"/>
        <v>359.0726300383385</v>
      </c>
      <c r="I46" s="122">
        <f t="shared" si="2"/>
        <v>6.8744542176285144</v>
      </c>
      <c r="K46" s="211">
        <f t="shared" si="3"/>
        <v>4.81289319319791</v>
      </c>
      <c r="L46" s="25"/>
    </row>
    <row r="47" spans="1:12" outlineLevel="1" x14ac:dyDescent="0.2">
      <c r="A47" s="27"/>
      <c r="B47" s="48" t="s">
        <v>308</v>
      </c>
      <c r="C47" s="10" t="s">
        <v>216</v>
      </c>
      <c r="D47" s="24">
        <v>5</v>
      </c>
      <c r="E47" s="25"/>
      <c r="F47" s="25"/>
      <c r="G47" s="122">
        <f t="shared" si="0"/>
        <v>18.024902166302549</v>
      </c>
      <c r="H47" s="122">
        <f t="shared" si="1"/>
        <v>359.0726300383385</v>
      </c>
      <c r="I47" s="122">
        <f t="shared" si="2"/>
        <v>7.9562655218166212</v>
      </c>
      <c r="K47" s="211">
        <f t="shared" si="3"/>
        <v>2.2654978163909991</v>
      </c>
      <c r="L47" s="25"/>
    </row>
    <row r="48" spans="1:12" outlineLevel="1" x14ac:dyDescent="0.2">
      <c r="A48" s="27"/>
      <c r="B48" s="48" t="s">
        <v>309</v>
      </c>
      <c r="C48" s="10" t="s">
        <v>216</v>
      </c>
      <c r="D48" s="24">
        <v>6</v>
      </c>
      <c r="E48" s="25"/>
      <c r="F48" s="25"/>
      <c r="G48" s="122">
        <f t="shared" si="0"/>
        <v>30.045672903905604</v>
      </c>
      <c r="H48" s="122">
        <f t="shared" si="1"/>
        <v>465.88996114993046</v>
      </c>
      <c r="I48" s="122">
        <f t="shared" si="2"/>
        <v>10.529876066782952</v>
      </c>
      <c r="K48" s="211">
        <f t="shared" si="3"/>
        <v>2.8533738396680906</v>
      </c>
      <c r="L48" s="25"/>
    </row>
    <row r="49" spans="1:12" outlineLevel="1" x14ac:dyDescent="0.2">
      <c r="A49" s="27"/>
      <c r="B49" s="48" t="s">
        <v>310</v>
      </c>
      <c r="C49" s="10" t="s">
        <v>216</v>
      </c>
      <c r="D49" s="24">
        <v>7</v>
      </c>
      <c r="E49" s="25"/>
      <c r="F49" s="25"/>
      <c r="G49" s="122">
        <f t="shared" si="0"/>
        <v>27.655590365583745</v>
      </c>
      <c r="H49" s="122">
        <f t="shared" si="1"/>
        <v>402.58381784787434</v>
      </c>
      <c r="I49" s="122">
        <f t="shared" si="2"/>
        <v>5.3072624885022197</v>
      </c>
      <c r="K49" s="211">
        <f t="shared" si="3"/>
        <v>5.2108955276844657</v>
      </c>
      <c r="L49" s="25"/>
    </row>
    <row r="50" spans="1:12" outlineLevel="1" x14ac:dyDescent="0.2">
      <c r="A50" s="27"/>
      <c r="B50" s="48"/>
      <c r="C50" s="29"/>
      <c r="D50" s="25"/>
      <c r="E50" s="25"/>
      <c r="F50" s="25"/>
      <c r="G50" s="25"/>
      <c r="H50" s="25"/>
      <c r="I50" s="25"/>
      <c r="J50" s="25"/>
      <c r="K50" s="25"/>
      <c r="L50" s="25"/>
    </row>
    <row r="51" spans="1:12" x14ac:dyDescent="0.2">
      <c r="A51" s="30" t="s">
        <v>23</v>
      </c>
      <c r="B51" s="31"/>
      <c r="C51" s="32"/>
      <c r="D51" s="31"/>
      <c r="E51" s="31"/>
      <c r="F51" s="31"/>
      <c r="G51" s="31"/>
      <c r="H51" s="31"/>
      <c r="I51" s="31"/>
      <c r="J51" s="31"/>
      <c r="K51" s="31"/>
      <c r="L51" s="31"/>
    </row>
  </sheetData>
  <sheetProtection formatCells="0" formatColumns="0" formatRows="0" insertColumns="0" insertRows="0" insertHyperlinks="0" deleteColumns="0" deleteRows="0" sort="0" autoFilter="0" pivotTables="0"/>
  <dataConsolidate/>
  <conditionalFormatting sqref="B3">
    <cfRule type="expression" dxfId="1" priority="3">
      <formula>$B$3="The model contains one or more errors"</formula>
    </cfRule>
  </conditionalFormatting>
  <dataValidations count="1">
    <dataValidation type="list" allowBlank="1" showInputMessage="1" showErrorMessage="1" sqref="E11" xr:uid="{00000000-0002-0000-0C00-000000000000}">
      <formula1>Years</formula1>
    </dataValidation>
  </dataValidations>
  <hyperlinks>
    <hyperlink ref="B5" location="Contents!A1" display="[To Contents]" xr:uid="{00000000-0004-0000-0C00-000000000000}"/>
  </hyperlinks>
  <pageMargins left="0.39370078740157483" right="0.39370078740157483" top="0.39370078740157483" bottom="0.39370078740157483" header="0.39370078740157483" footer="0.39370078740157483"/>
  <pageSetup paperSize="8" scale="1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1000000}">
          <x14:formula1>
            <xm:f>'Cost Allocation Model'!$E$9:$BD$9</xm:f>
          </x14:formula1>
          <xm:sqref>E11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outlinePr summaryBelow="0" summaryRight="0"/>
    <pageSetUpPr autoPageBreaks="0"/>
  </sheetPr>
  <dimension ref="A1:G27"/>
  <sheetViews>
    <sheetView showGridLines="0" zoomScaleNormal="100" zoomScaleSheetLayoutView="100" zoomScalePageLayoutView="90" workbookViewId="0">
      <pane ySplit="5" topLeftCell="A6" activePane="bottomLeft" state="frozen"/>
      <selection activeCell="F29" sqref="F29"/>
      <selection pane="bottomLeft" activeCell="B32" sqref="B32"/>
    </sheetView>
  </sheetViews>
  <sheetFormatPr defaultColWidth="0" defaultRowHeight="12.75" outlineLevelRow="1" x14ac:dyDescent="0.2"/>
  <cols>
    <col min="1" max="1" width="5.7109375" customWidth="1"/>
    <col min="2" max="2" width="67.7109375" customWidth="1"/>
    <col min="3" max="3" width="13.7109375" customWidth="1"/>
    <col min="4" max="4" width="12.7109375" customWidth="1"/>
    <col min="5" max="5" width="11.140625" customWidth="1"/>
    <col min="6" max="6" width="10.140625" customWidth="1"/>
    <col min="7" max="7" width="2.42578125" style="1" customWidth="1"/>
    <col min="8" max="16384" width="9.140625" hidden="1"/>
  </cols>
  <sheetData>
    <row r="1" spans="1:6" s="2" customFormat="1" ht="18.75" x14ac:dyDescent="0.3">
      <c r="A1" s="96" t="str">
        <f>Model_Name</f>
        <v>Efficient Cost Bounds Model</v>
      </c>
      <c r="B1" s="97"/>
      <c r="C1" s="98"/>
      <c r="D1" s="99"/>
      <c r="E1" s="99"/>
      <c r="F1" s="99"/>
    </row>
    <row r="2" spans="1:6" s="3" customFormat="1" x14ac:dyDescent="0.2">
      <c r="A2" s="100">
        <f>MATCH(B2,Contents!$D$8:$D$21,0)</f>
        <v>13</v>
      </c>
      <c r="B2" s="101" t="str">
        <f>MID(CELL("filename",A1),FIND("]",CELL("filename",A1))+1,255)</f>
        <v>Checks</v>
      </c>
      <c r="C2" s="95"/>
      <c r="D2" s="102"/>
      <c r="E2" s="102"/>
      <c r="F2" s="102"/>
    </row>
    <row r="3" spans="1:6" s="3" customFormat="1" x14ac:dyDescent="0.2">
      <c r="A3" s="125">
        <f>D25</f>
        <v>0</v>
      </c>
      <c r="B3" s="126" t="str">
        <f>Error_Message</f>
        <v>No errors identified</v>
      </c>
      <c r="C3" s="95"/>
      <c r="D3" s="102"/>
      <c r="E3" s="102"/>
      <c r="F3" s="102"/>
    </row>
    <row r="4" spans="1:6" s="3" customFormat="1" x14ac:dyDescent="0.2">
      <c r="A4" s="103"/>
      <c r="B4" s="104"/>
      <c r="C4" s="95"/>
      <c r="D4" s="102"/>
      <c r="E4" s="102"/>
      <c r="F4" s="102"/>
    </row>
    <row r="5" spans="1:6" x14ac:dyDescent="0.2">
      <c r="A5" s="127"/>
      <c r="B5" t="s">
        <v>24</v>
      </c>
      <c r="C5" s="127"/>
      <c r="D5" s="127"/>
      <c r="E5" s="127"/>
      <c r="F5" s="127"/>
    </row>
    <row r="6" spans="1:6" x14ac:dyDescent="0.2">
      <c r="A6" s="6">
        <f>MAX($A$1:A5)+subsection</f>
        <v>13.01</v>
      </c>
      <c r="B6" s="6" t="s">
        <v>311</v>
      </c>
      <c r="C6" s="6"/>
      <c r="D6" s="6"/>
      <c r="E6" s="6"/>
      <c r="F6" s="128"/>
    </row>
    <row r="7" spans="1:6" x14ac:dyDescent="0.2">
      <c r="A7" s="129"/>
      <c r="B7" s="129"/>
      <c r="E7" s="129"/>
      <c r="F7" s="129"/>
    </row>
    <row r="8" spans="1:6" outlineLevel="1" x14ac:dyDescent="0.2">
      <c r="A8" s="130"/>
      <c r="B8" s="131" t="str">
        <f>IF(D25,"The model contains one or more errors","No errors identified")</f>
        <v>No errors identified</v>
      </c>
      <c r="E8" s="129"/>
      <c r="F8" s="129"/>
    </row>
    <row r="9" spans="1:6" outlineLevel="1" x14ac:dyDescent="0.2">
      <c r="A9" s="129"/>
      <c r="B9" s="129"/>
      <c r="C9" s="129"/>
      <c r="D9" s="129"/>
      <c r="E9" s="129"/>
      <c r="F9" s="129"/>
    </row>
    <row r="10" spans="1:6" outlineLevel="1" x14ac:dyDescent="0.2">
      <c r="A10" s="129"/>
      <c r="B10" s="129"/>
      <c r="C10" s="129"/>
      <c r="D10" s="129"/>
      <c r="E10" s="129"/>
      <c r="F10" s="129"/>
    </row>
    <row r="11" spans="1:6" x14ac:dyDescent="0.2">
      <c r="A11" s="6">
        <f>MAX($A$1:A9)+subsection</f>
        <v>13.02</v>
      </c>
      <c r="B11" s="6" t="s">
        <v>312</v>
      </c>
      <c r="C11" s="6"/>
      <c r="D11" s="6"/>
      <c r="E11" s="6"/>
      <c r="F11" s="128"/>
    </row>
    <row r="12" spans="1:6" x14ac:dyDescent="0.2">
      <c r="A12" s="129"/>
      <c r="B12" s="129"/>
      <c r="C12" s="129"/>
      <c r="D12" s="129"/>
      <c r="E12" s="129"/>
      <c r="F12" s="129"/>
    </row>
    <row r="13" spans="1:6" outlineLevel="1" x14ac:dyDescent="0.2">
      <c r="A13" s="129"/>
      <c r="B13" s="131" t="s">
        <v>313</v>
      </c>
      <c r="C13" s="129"/>
      <c r="D13" s="129"/>
      <c r="E13" s="129"/>
      <c r="F13" s="129"/>
    </row>
    <row r="14" spans="1:6" outlineLevel="1" x14ac:dyDescent="0.2">
      <c r="A14" s="130"/>
      <c r="B14" s="132" t="str">
        <f>Contents!D10</f>
        <v>Assumptions</v>
      </c>
      <c r="C14" s="129"/>
      <c r="D14" s="93">
        <f>Assumptions!A3</f>
        <v>0</v>
      </c>
      <c r="E14" s="129"/>
      <c r="F14" s="129"/>
    </row>
    <row r="15" spans="1:6" outlineLevel="1" x14ac:dyDescent="0.2">
      <c r="A15" s="129"/>
      <c r="B15" s="132" t="str">
        <f>Contents!D11</f>
        <v>Allocators</v>
      </c>
      <c r="C15" s="129"/>
      <c r="D15" s="93">
        <f>Allocators!A3</f>
        <v>0</v>
      </c>
      <c r="E15" s="129"/>
      <c r="F15" s="129"/>
    </row>
    <row r="16" spans="1:6" outlineLevel="1" x14ac:dyDescent="0.2">
      <c r="A16" s="129"/>
      <c r="B16" s="132" t="str">
        <f>Contents!D12</f>
        <v>Cost Allocation Model</v>
      </c>
      <c r="C16" s="129"/>
      <c r="D16" s="93">
        <f>'Cost Allocation Model'!A3</f>
        <v>0</v>
      </c>
      <c r="F16" s="129"/>
    </row>
    <row r="17" spans="1:6" outlineLevel="1" x14ac:dyDescent="0.2">
      <c r="A17" s="129"/>
      <c r="B17" s="132" t="str">
        <f>Contents!D13</f>
        <v>Regulatory Model</v>
      </c>
      <c r="C17" s="129"/>
      <c r="D17" s="93">
        <f>'Regulatory Model'!A3</f>
        <v>0</v>
      </c>
      <c r="E17" s="129"/>
      <c r="F17" s="129"/>
    </row>
    <row r="18" spans="1:6" outlineLevel="1" x14ac:dyDescent="0.2">
      <c r="A18" s="129"/>
      <c r="B18" s="132" t="str">
        <f>Contents!D14</f>
        <v>Mapping</v>
      </c>
      <c r="C18" s="129"/>
      <c r="D18" s="93">
        <f>Mapping!A3</f>
        <v>0</v>
      </c>
      <c r="E18" s="129"/>
      <c r="F18" s="129"/>
    </row>
    <row r="19" spans="1:6" outlineLevel="1" x14ac:dyDescent="0.2">
      <c r="A19" s="129"/>
      <c r="B19" s="132" t="str">
        <f>Contents!D15</f>
        <v>Capital Base</v>
      </c>
      <c r="C19" s="129"/>
      <c r="D19" s="93">
        <f>'Capital Base'!A3</f>
        <v>0</v>
      </c>
      <c r="E19" s="129"/>
      <c r="F19" s="129"/>
    </row>
    <row r="20" spans="1:6" outlineLevel="1" x14ac:dyDescent="0.2">
      <c r="A20" s="129"/>
      <c r="B20" s="132" t="str">
        <f>Contents!D16</f>
        <v>Standalone Costs</v>
      </c>
      <c r="C20" s="129"/>
      <c r="D20" s="93">
        <f>'Standalone Costs'!A3</f>
        <v>0</v>
      </c>
      <c r="E20" s="129"/>
      <c r="F20" s="129"/>
    </row>
    <row r="21" spans="1:6" outlineLevel="1" x14ac:dyDescent="0.2">
      <c r="A21" s="129"/>
      <c r="B21" s="132" t="str">
        <f>Contents!D17</f>
        <v>Avoidable Costs</v>
      </c>
      <c r="C21" s="129"/>
      <c r="D21" s="93">
        <f>'Avoidable Costs'!A3</f>
        <v>0</v>
      </c>
      <c r="E21" s="129"/>
      <c r="F21" s="129"/>
    </row>
    <row r="22" spans="1:6" outlineLevel="1" x14ac:dyDescent="0.2">
      <c r="A22" s="129"/>
      <c r="B22" s="132" t="str">
        <f>Contents!D18</f>
        <v>Revenue</v>
      </c>
      <c r="C22" s="129"/>
      <c r="D22" s="93">
        <f>Revenue!A3</f>
        <v>0</v>
      </c>
      <c r="E22" s="129"/>
      <c r="F22" s="129"/>
    </row>
    <row r="23" spans="1:6" outlineLevel="1" x14ac:dyDescent="0.2">
      <c r="A23" s="129"/>
      <c r="B23" s="132" t="str">
        <f>Contents!D19</f>
        <v>Compliance</v>
      </c>
      <c r="C23" s="129"/>
      <c r="D23" s="93">
        <f>Compliance!A3</f>
        <v>0</v>
      </c>
      <c r="E23" s="129"/>
      <c r="F23" s="129"/>
    </row>
    <row r="24" spans="1:6" outlineLevel="1" x14ac:dyDescent="0.2">
      <c r="A24" s="129"/>
      <c r="B24" s="132"/>
      <c r="C24" s="129"/>
      <c r="D24" s="129"/>
      <c r="E24" s="129"/>
      <c r="F24" s="129"/>
    </row>
    <row r="25" spans="1:6" outlineLevel="1" x14ac:dyDescent="0.2">
      <c r="A25" s="130"/>
      <c r="B25" s="131" t="s">
        <v>314</v>
      </c>
      <c r="C25" s="129"/>
      <c r="D25" s="93">
        <f>SUM(D14:D23)</f>
        <v>0</v>
      </c>
      <c r="E25" s="129"/>
      <c r="F25" s="129"/>
    </row>
    <row r="26" spans="1:6" outlineLevel="1" x14ac:dyDescent="0.2">
      <c r="A26" s="129"/>
      <c r="B26" s="131"/>
      <c r="C26" s="129"/>
      <c r="D26" s="129"/>
      <c r="E26" s="129"/>
      <c r="F26" s="129"/>
    </row>
    <row r="27" spans="1:6" x14ac:dyDescent="0.2">
      <c r="A27" s="133" t="s">
        <v>23</v>
      </c>
      <c r="B27" s="134"/>
      <c r="C27" s="133"/>
      <c r="D27" s="133"/>
      <c r="E27" s="133"/>
      <c r="F27" s="133"/>
    </row>
  </sheetData>
  <conditionalFormatting sqref="B3">
    <cfRule type="expression" dxfId="0" priority="1">
      <formula>$B$3="The model contains one or more errors"</formula>
    </cfRule>
  </conditionalFormatting>
  <hyperlinks>
    <hyperlink ref="B5" location="Contents!A1" display="[To Contents]" xr:uid="{00000000-0004-0000-0D00-000000000000}"/>
  </hyperlink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27</vt:i4>
      </vt:variant>
    </vt:vector>
  </HeadingPairs>
  <TitlesOfParts>
    <vt:vector size="41" baseType="lpstr">
      <vt:lpstr>Cover</vt:lpstr>
      <vt:lpstr>Contents</vt:lpstr>
      <vt:lpstr>Schematic</vt:lpstr>
      <vt:lpstr>Assumptions</vt:lpstr>
      <vt:lpstr>Allocators</vt:lpstr>
      <vt:lpstr>Cost Allocation Model</vt:lpstr>
      <vt:lpstr>Regulatory Model</vt:lpstr>
      <vt:lpstr>Mapping</vt:lpstr>
      <vt:lpstr>Capital Base</vt:lpstr>
      <vt:lpstr>Standalone Costs</vt:lpstr>
      <vt:lpstr>Avoidable Costs</vt:lpstr>
      <vt:lpstr>Revenue</vt:lpstr>
      <vt:lpstr>Compliance</vt:lpstr>
      <vt:lpstr>Checks</vt:lpstr>
      <vt:lpstr>Actual_End_Year</vt:lpstr>
      <vt:lpstr>Actual_Start_Year</vt:lpstr>
      <vt:lpstr>Annualisation_Years</vt:lpstr>
      <vt:lpstr>Asset_Classes</vt:lpstr>
      <vt:lpstr>Avoidable_by_Bundle</vt:lpstr>
      <vt:lpstr>Base_Year</vt:lpstr>
      <vt:lpstr>Base_Year_End_Date</vt:lpstr>
      <vt:lpstr>Base_Year_Start_Date</vt:lpstr>
      <vt:lpstr>Capital_Base_Opening</vt:lpstr>
      <vt:lpstr>Compliance_Year</vt:lpstr>
      <vt:lpstr>Depn_Method_1</vt:lpstr>
      <vt:lpstr>Depn_Method_2</vt:lpstr>
      <vt:lpstr>Depn_Methods</vt:lpstr>
      <vt:lpstr>Depn_Profile</vt:lpstr>
      <vt:lpstr>Display_Year_End</vt:lpstr>
      <vt:lpstr>Display_Year_Start</vt:lpstr>
      <vt:lpstr>Error_Message</vt:lpstr>
      <vt:lpstr>Million</vt:lpstr>
      <vt:lpstr>Model_Name</vt:lpstr>
      <vt:lpstr>Revenue</vt:lpstr>
      <vt:lpstr>Revenue_by_Bundle</vt:lpstr>
      <vt:lpstr>Revenue_by_Service</vt:lpstr>
      <vt:lpstr>Stand_Alone_by_Bundle</vt:lpstr>
      <vt:lpstr>subsection</vt:lpstr>
      <vt:lpstr>Tariff_Revenue_to_Bundles</vt:lpstr>
      <vt:lpstr>Tariffs</vt:lpstr>
      <vt:lpstr>Years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2021-05-28T01:34:26Z</dcterms:created>
  <dcterms:modified xsi:type="dcterms:W3CDTF">2021-06-15T06:50:09Z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